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2 VZ podlimitní\2022\LED\02 Výzva k podání nabídek + ZD\"/>
    </mc:Choice>
  </mc:AlternateContent>
  <bookViews>
    <workbookView xWindow="0" yWindow="0" windowWidth="28800" windowHeight="12435"/>
  </bookViews>
  <sheets>
    <sheet name="Pokyny pro vyplnění" sheetId="11" r:id="rId1"/>
    <sheet name="Stavba" sheetId="1" r:id="rId2"/>
    <sheet name="VzorPolozky" sheetId="10" state="hidden" r:id="rId3"/>
    <sheet name="01 01 - EL Pol" sheetId="12" r:id="rId4"/>
    <sheet name="01 01 - STAV Pol" sheetId="13" r:id="rId5"/>
    <sheet name="01 01 - VRN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01 - EL Pol'!$1:$7</definedName>
    <definedName name="_xlnm.Print_Titles" localSheetId="4">'01 01 - STAV Pol'!$1:$7</definedName>
    <definedName name="_xlnm.Print_Titles" localSheetId="5">'01 01 -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01 - EL Pol'!$A$1:$X$63</definedName>
    <definedName name="_xlnm.Print_Area" localSheetId="4">'01 01 - STAV Pol'!$A$1:$X$106</definedName>
    <definedName name="_xlnm.Print_Area" localSheetId="5">'01 01 - VRN Pol'!$A$1:$X$32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G39" i="1"/>
  <c r="F39" i="1"/>
  <c r="G26" i="14"/>
  <c r="BA24" i="14"/>
  <c r="BA22" i="14"/>
  <c r="BA20" i="14"/>
  <c r="BA18" i="14"/>
  <c r="G9" i="14"/>
  <c r="I9" i="14"/>
  <c r="I8" i="14" s="1"/>
  <c r="K9" i="14"/>
  <c r="M9" i="14"/>
  <c r="O9" i="14"/>
  <c r="Q9" i="14"/>
  <c r="Q8" i="14" s="1"/>
  <c r="V9" i="14"/>
  <c r="G10" i="14"/>
  <c r="G8" i="14" s="1"/>
  <c r="I10" i="14"/>
  <c r="K10" i="14"/>
  <c r="K8" i="14" s="1"/>
  <c r="O10" i="14"/>
  <c r="O8" i="14" s="1"/>
  <c r="Q10" i="14"/>
  <c r="V10" i="14"/>
  <c r="V8" i="14" s="1"/>
  <c r="G12" i="14"/>
  <c r="I12" i="14"/>
  <c r="K12" i="14"/>
  <c r="M12" i="14"/>
  <c r="O12" i="14"/>
  <c r="Q12" i="14"/>
  <c r="V12" i="14"/>
  <c r="G15" i="14"/>
  <c r="I15" i="14"/>
  <c r="I14" i="14" s="1"/>
  <c r="K15" i="14"/>
  <c r="M15" i="14"/>
  <c r="O15" i="14"/>
  <c r="Q15" i="14"/>
  <c r="Q14" i="14" s="1"/>
  <c r="V15" i="14"/>
  <c r="G17" i="14"/>
  <c r="G14" i="14" s="1"/>
  <c r="I17" i="14"/>
  <c r="K17" i="14"/>
  <c r="K14" i="14" s="1"/>
  <c r="O17" i="14"/>
  <c r="O14" i="14" s="1"/>
  <c r="Q17" i="14"/>
  <c r="V17" i="14"/>
  <c r="V14" i="14" s="1"/>
  <c r="G19" i="14"/>
  <c r="I19" i="14"/>
  <c r="K19" i="14"/>
  <c r="M19" i="14"/>
  <c r="O19" i="14"/>
  <c r="Q19" i="14"/>
  <c r="V19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AE26" i="14"/>
  <c r="G100" i="13"/>
  <c r="BA80" i="13"/>
  <c r="BA79" i="13"/>
  <c r="BA54" i="13"/>
  <c r="BA51" i="13"/>
  <c r="BA45" i="13"/>
  <c r="BA39" i="13"/>
  <c r="BA20" i="13"/>
  <c r="BA15" i="13"/>
  <c r="BA10" i="13"/>
  <c r="G9" i="13"/>
  <c r="I9" i="13"/>
  <c r="I8" i="13" s="1"/>
  <c r="K9" i="13"/>
  <c r="M9" i="13"/>
  <c r="O9" i="13"/>
  <c r="Q9" i="13"/>
  <c r="Q8" i="13" s="1"/>
  <c r="V9" i="13"/>
  <c r="G14" i="13"/>
  <c r="M14" i="13" s="1"/>
  <c r="I14" i="13"/>
  <c r="K14" i="13"/>
  <c r="K8" i="13" s="1"/>
  <c r="O14" i="13"/>
  <c r="O8" i="13" s="1"/>
  <c r="Q14" i="13"/>
  <c r="V14" i="13"/>
  <c r="V8" i="13" s="1"/>
  <c r="G19" i="13"/>
  <c r="I19" i="13"/>
  <c r="K19" i="13"/>
  <c r="M19" i="13"/>
  <c r="O19" i="13"/>
  <c r="Q19" i="13"/>
  <c r="V19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5" i="13"/>
  <c r="M25" i="13" s="1"/>
  <c r="I25" i="13"/>
  <c r="K25" i="13"/>
  <c r="O25" i="13"/>
  <c r="Q25" i="13"/>
  <c r="V25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6" i="13"/>
  <c r="I36" i="13"/>
  <c r="K36" i="13"/>
  <c r="M36" i="13"/>
  <c r="O36" i="13"/>
  <c r="Q36" i="13"/>
  <c r="V36" i="13"/>
  <c r="G38" i="13"/>
  <c r="I38" i="13"/>
  <c r="I37" i="13" s="1"/>
  <c r="K38" i="13"/>
  <c r="M38" i="13"/>
  <c r="O38" i="13"/>
  <c r="Q38" i="13"/>
  <c r="Q37" i="13" s="1"/>
  <c r="V38" i="13"/>
  <c r="G41" i="13"/>
  <c r="M41" i="13" s="1"/>
  <c r="I41" i="13"/>
  <c r="K41" i="13"/>
  <c r="K37" i="13" s="1"/>
  <c r="O41" i="13"/>
  <c r="O37" i="13" s="1"/>
  <c r="Q41" i="13"/>
  <c r="V41" i="13"/>
  <c r="V37" i="13" s="1"/>
  <c r="G44" i="13"/>
  <c r="G43" i="13" s="1"/>
  <c r="I44" i="13"/>
  <c r="K44" i="13"/>
  <c r="K43" i="13" s="1"/>
  <c r="O44" i="13"/>
  <c r="O43" i="13" s="1"/>
  <c r="Q44" i="13"/>
  <c r="V44" i="13"/>
  <c r="V43" i="13" s="1"/>
  <c r="G47" i="13"/>
  <c r="I47" i="13"/>
  <c r="I43" i="13" s="1"/>
  <c r="K47" i="13"/>
  <c r="M47" i="13"/>
  <c r="O47" i="13"/>
  <c r="Q47" i="13"/>
  <c r="Q43" i="13" s="1"/>
  <c r="V47" i="13"/>
  <c r="G50" i="13"/>
  <c r="M50" i="13" s="1"/>
  <c r="I50" i="13"/>
  <c r="K50" i="13"/>
  <c r="O50" i="13"/>
  <c r="Q50" i="13"/>
  <c r="V50" i="13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63" i="13"/>
  <c r="G62" i="13" s="1"/>
  <c r="I63" i="13"/>
  <c r="K63" i="13"/>
  <c r="K62" i="13" s="1"/>
  <c r="O63" i="13"/>
  <c r="O62" i="13" s="1"/>
  <c r="Q63" i="13"/>
  <c r="V63" i="13"/>
  <c r="V62" i="13" s="1"/>
  <c r="G65" i="13"/>
  <c r="I65" i="13"/>
  <c r="I62" i="13" s="1"/>
  <c r="K65" i="13"/>
  <c r="M65" i="13"/>
  <c r="O65" i="13"/>
  <c r="Q65" i="13"/>
  <c r="Q62" i="13" s="1"/>
  <c r="V65" i="13"/>
  <c r="G68" i="13"/>
  <c r="I68" i="13"/>
  <c r="I67" i="13" s="1"/>
  <c r="K68" i="13"/>
  <c r="M68" i="13"/>
  <c r="O68" i="13"/>
  <c r="Q68" i="13"/>
  <c r="Q67" i="13" s="1"/>
  <c r="V68" i="13"/>
  <c r="G72" i="13"/>
  <c r="M72" i="13" s="1"/>
  <c r="I72" i="13"/>
  <c r="K72" i="13"/>
  <c r="K67" i="13" s="1"/>
  <c r="O72" i="13"/>
  <c r="O67" i="13" s="1"/>
  <c r="Q72" i="13"/>
  <c r="V72" i="13"/>
  <c r="V67" i="13" s="1"/>
  <c r="G74" i="13"/>
  <c r="I74" i="13"/>
  <c r="K74" i="13"/>
  <c r="M74" i="13"/>
  <c r="O74" i="13"/>
  <c r="Q74" i="13"/>
  <c r="V74" i="13"/>
  <c r="G75" i="13"/>
  <c r="K75" i="13"/>
  <c r="O75" i="13"/>
  <c r="V75" i="13"/>
  <c r="G76" i="13"/>
  <c r="I76" i="13"/>
  <c r="I75" i="13" s="1"/>
  <c r="K76" i="13"/>
  <c r="M76" i="13"/>
  <c r="M75" i="13" s="1"/>
  <c r="O76" i="13"/>
  <c r="Q76" i="13"/>
  <c r="Q75" i="13" s="1"/>
  <c r="V76" i="13"/>
  <c r="G77" i="13"/>
  <c r="K77" i="13"/>
  <c r="O77" i="13"/>
  <c r="V77" i="13"/>
  <c r="G78" i="13"/>
  <c r="I78" i="13"/>
  <c r="I77" i="13" s="1"/>
  <c r="K78" i="13"/>
  <c r="M78" i="13"/>
  <c r="M77" i="13" s="1"/>
  <c r="O78" i="13"/>
  <c r="Q78" i="13"/>
  <c r="Q77" i="13" s="1"/>
  <c r="V78" i="13"/>
  <c r="G85" i="13"/>
  <c r="I85" i="13"/>
  <c r="I84" i="13" s="1"/>
  <c r="K85" i="13"/>
  <c r="M85" i="13"/>
  <c r="O85" i="13"/>
  <c r="Q85" i="13"/>
  <c r="Q84" i="13" s="1"/>
  <c r="V85" i="13"/>
  <c r="G90" i="13"/>
  <c r="M90" i="13" s="1"/>
  <c r="I90" i="13"/>
  <c r="K90" i="13"/>
  <c r="K84" i="13" s="1"/>
  <c r="O90" i="13"/>
  <c r="O84" i="13" s="1"/>
  <c r="Q90" i="13"/>
  <c r="V90" i="13"/>
  <c r="V84" i="13" s="1"/>
  <c r="G95" i="13"/>
  <c r="I95" i="13"/>
  <c r="K95" i="13"/>
  <c r="M95" i="13"/>
  <c r="O95" i="13"/>
  <c r="Q95" i="13"/>
  <c r="V95" i="13"/>
  <c r="AE100" i="13"/>
  <c r="G57" i="12"/>
  <c r="G9" i="12"/>
  <c r="I9" i="12"/>
  <c r="I8" i="12" s="1"/>
  <c r="K9" i="12"/>
  <c r="M9" i="12"/>
  <c r="O9" i="12"/>
  <c r="Q9" i="12"/>
  <c r="Q8" i="12" s="1"/>
  <c r="V9" i="12"/>
  <c r="G14" i="12"/>
  <c r="G8" i="12" s="1"/>
  <c r="I14" i="12"/>
  <c r="K14" i="12"/>
  <c r="K8" i="12" s="1"/>
  <c r="O14" i="12"/>
  <c r="O8" i="12" s="1"/>
  <c r="Q14" i="12"/>
  <c r="V14" i="12"/>
  <c r="V8" i="12" s="1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20" i="12"/>
  <c r="G19" i="12" s="1"/>
  <c r="I20" i="12"/>
  <c r="K20" i="12"/>
  <c r="K19" i="12" s="1"/>
  <c r="O20" i="12"/>
  <c r="O19" i="12" s="1"/>
  <c r="Q20" i="12"/>
  <c r="V20" i="12"/>
  <c r="V19" i="12" s="1"/>
  <c r="G21" i="12"/>
  <c r="I21" i="12"/>
  <c r="I19" i="12" s="1"/>
  <c r="K21" i="12"/>
  <c r="M21" i="12"/>
  <c r="O21" i="12"/>
  <c r="Q21" i="12"/>
  <c r="Q19" i="12" s="1"/>
  <c r="V21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7" i="12"/>
  <c r="G26" i="12" s="1"/>
  <c r="I27" i="12"/>
  <c r="K27" i="12"/>
  <c r="K26" i="12" s="1"/>
  <c r="O27" i="12"/>
  <c r="O26" i="12" s="1"/>
  <c r="Q27" i="12"/>
  <c r="V27" i="12"/>
  <c r="V26" i="12" s="1"/>
  <c r="G28" i="12"/>
  <c r="I28" i="12"/>
  <c r="I26" i="12" s="1"/>
  <c r="K28" i="12"/>
  <c r="M28" i="12"/>
  <c r="O28" i="12"/>
  <c r="Q28" i="12"/>
  <c r="Q26" i="12" s="1"/>
  <c r="V28" i="12"/>
  <c r="G29" i="12"/>
  <c r="M29" i="12" s="1"/>
  <c r="I29" i="12"/>
  <c r="K29" i="12"/>
  <c r="O29" i="12"/>
  <c r="Q29" i="12"/>
  <c r="V29" i="12"/>
  <c r="G30" i="12"/>
  <c r="I30" i="12"/>
  <c r="K30" i="12"/>
  <c r="M30" i="12"/>
  <c r="O30" i="12"/>
  <c r="Q30" i="12"/>
  <c r="V30" i="12"/>
  <c r="G32" i="12"/>
  <c r="I32" i="12"/>
  <c r="I31" i="12" s="1"/>
  <c r="K32" i="12"/>
  <c r="M32" i="12"/>
  <c r="O32" i="12"/>
  <c r="Q32" i="12"/>
  <c r="Q31" i="12" s="1"/>
  <c r="V32" i="12"/>
  <c r="G33" i="12"/>
  <c r="G31" i="12" s="1"/>
  <c r="I33" i="12"/>
  <c r="K33" i="12"/>
  <c r="K31" i="12" s="1"/>
  <c r="O33" i="12"/>
  <c r="O31" i="12" s="1"/>
  <c r="Q33" i="12"/>
  <c r="V33" i="12"/>
  <c r="V31" i="12" s="1"/>
  <c r="G37" i="12"/>
  <c r="I37" i="12"/>
  <c r="K37" i="12"/>
  <c r="M37" i="12"/>
  <c r="O37" i="12"/>
  <c r="Q37" i="12"/>
  <c r="V37" i="12"/>
  <c r="G40" i="12"/>
  <c r="M40" i="12" s="1"/>
  <c r="I40" i="12"/>
  <c r="K40" i="12"/>
  <c r="O40" i="12"/>
  <c r="Q40" i="12"/>
  <c r="V40" i="12"/>
  <c r="G42" i="12"/>
  <c r="G41" i="12" s="1"/>
  <c r="I42" i="12"/>
  <c r="K42" i="12"/>
  <c r="K41" i="12" s="1"/>
  <c r="O42" i="12"/>
  <c r="O41" i="12" s="1"/>
  <c r="Q42" i="12"/>
  <c r="V42" i="12"/>
  <c r="V41" i="12" s="1"/>
  <c r="G45" i="12"/>
  <c r="I45" i="12"/>
  <c r="I41" i="12" s="1"/>
  <c r="K45" i="12"/>
  <c r="M45" i="12"/>
  <c r="O45" i="12"/>
  <c r="Q45" i="12"/>
  <c r="Q41" i="12" s="1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1" i="12"/>
  <c r="I51" i="12"/>
  <c r="I50" i="12" s="1"/>
  <c r="K51" i="12"/>
  <c r="M51" i="12"/>
  <c r="O51" i="12"/>
  <c r="Q51" i="12"/>
  <c r="Q50" i="12" s="1"/>
  <c r="V51" i="12"/>
  <c r="G52" i="12"/>
  <c r="G50" i="12" s="1"/>
  <c r="I52" i="12"/>
  <c r="K52" i="12"/>
  <c r="K50" i="12" s="1"/>
  <c r="O52" i="12"/>
  <c r="O50" i="12" s="1"/>
  <c r="Q52" i="12"/>
  <c r="V52" i="12"/>
  <c r="V50" i="12" s="1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AE57" i="12"/>
  <c r="AF57" i="12"/>
  <c r="I20" i="1"/>
  <c r="I19" i="1"/>
  <c r="I18" i="1"/>
  <c r="I17" i="1"/>
  <c r="I16" i="1"/>
  <c r="I68" i="1"/>
  <c r="J67" i="1" s="1"/>
  <c r="F45" i="1"/>
  <c r="G23" i="1" s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5" i="1" s="1"/>
  <c r="J28" i="1"/>
  <c r="J26" i="1"/>
  <c r="G38" i="1"/>
  <c r="F38" i="1"/>
  <c r="J23" i="1"/>
  <c r="J24" i="1"/>
  <c r="J25" i="1"/>
  <c r="J27" i="1"/>
  <c r="E24" i="1"/>
  <c r="E26" i="1"/>
  <c r="J52" i="1" l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G26" i="1"/>
  <c r="A26" i="1"/>
  <c r="A23" i="1"/>
  <c r="G28" i="1"/>
  <c r="AF26" i="14"/>
  <c r="M17" i="14"/>
  <c r="M14" i="14" s="1"/>
  <c r="M10" i="14"/>
  <c r="M8" i="14" s="1"/>
  <c r="M84" i="13"/>
  <c r="M67" i="13"/>
  <c r="M37" i="13"/>
  <c r="M8" i="13"/>
  <c r="G84" i="13"/>
  <c r="G67" i="13"/>
  <c r="G37" i="13"/>
  <c r="G8" i="13"/>
  <c r="AF100" i="13"/>
  <c r="M63" i="13"/>
  <c r="M62" i="13" s="1"/>
  <c r="M44" i="13"/>
  <c r="M43" i="13" s="1"/>
  <c r="M52" i="12"/>
  <c r="M50" i="12" s="1"/>
  <c r="M42" i="12"/>
  <c r="M41" i="12" s="1"/>
  <c r="M33" i="12"/>
  <c r="M31" i="12" s="1"/>
  <c r="M27" i="12"/>
  <c r="M26" i="12" s="1"/>
  <c r="M20" i="12"/>
  <c r="M19" i="12" s="1"/>
  <c r="M14" i="12"/>
  <c r="M8" i="12" s="1"/>
  <c r="I21" i="1"/>
  <c r="I39" i="1"/>
  <c r="I45" i="1" s="1"/>
  <c r="J68" i="1" l="1"/>
  <c r="G24" i="1"/>
  <c r="A27" i="1" s="1"/>
  <c r="A24" i="1"/>
  <c r="J44" i="1"/>
  <c r="J42" i="1"/>
  <c r="J40" i="1"/>
  <c r="J43" i="1"/>
  <c r="J41" i="1"/>
  <c r="J39" i="1"/>
  <c r="J45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Marie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Marie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Marie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<sst xmlns="http://schemas.openxmlformats.org/spreadsheetml/2006/main" count="969" uniqueCount="357">
  <si>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</si>
  <si>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</si>
  <si>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</si>
  <si>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</si>
  <si>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</si>
  <si>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</si>
  <si>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</si>
  <si>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</si>
  <si>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</si>
  <si>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</si>
  <si>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</si>
  <si>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</si>
  <si>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</si>
  <si>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</si>
  <si>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</si>
  <si>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</si>
  <si>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</si>
  <si>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</si>
  <si>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</si>
  <si>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</si>
  <si>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</si>
  <si>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</si>
  <si>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</si>
  <si>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</si>
  <si>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</si>
  <si>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</si>
  <si>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</si>
  <si>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</si>
  <si>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</si>
  <si>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</si>
  <si>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</si>
  <si>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</si>
  <si>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</si>
  <si>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</si>
  <si>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</si>
  <si>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</si>
  <si>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</si>
  <si>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</si>
  <si>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</si>
  <si>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</si>
  <si>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</si>
  <si>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</si>
  <si>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</si>
  <si>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OSV-002</t>
  </si>
  <si>
    <t>Fotbalové hřiště Valašské Meziříčí, parc.č.2088;2094/1</t>
  </si>
  <si>
    <t xml:space="preserve">Město Valašské Meziříčí </t>
  </si>
  <si>
    <t>Náměstí 7/5</t>
  </si>
  <si>
    <t>Valašské Meziříčí</t>
  </si>
  <si>
    <t>75701</t>
  </si>
  <si>
    <t>00304387</t>
  </si>
  <si>
    <t>CZ00304387</t>
  </si>
  <si>
    <t>Ing arch Harald Čadílek</t>
  </si>
  <si>
    <t>Brno</t>
  </si>
  <si>
    <t>13668820</t>
  </si>
  <si>
    <t>CZ421212430</t>
  </si>
  <si>
    <t>Stavba</t>
  </si>
  <si>
    <t>Stavební objekt</t>
  </si>
  <si>
    <t>01</t>
  </si>
  <si>
    <t>Umělé osvětlení fotbalového hřiště s UMT</t>
  </si>
  <si>
    <t>01 - EL</t>
  </si>
  <si>
    <t>Umělé osvětlení fotbalového hřiště s UMT - ELEKTROINSTALACE+OSVĚTLENÍ</t>
  </si>
  <si>
    <t>01 - STAV</t>
  </si>
  <si>
    <t>Umělé osvětlení fotbalového hřiště s UMT - STAVEBNÍ ČÁST</t>
  </si>
  <si>
    <t>01 - VRN</t>
  </si>
  <si>
    <t>VEDLEJŠÍ A OSTANÍ NÁKLADY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</si>
  <si>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</si>
  <si>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</si>
  <si>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</si>
  <si>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</si>
  <si>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</si>
  <si>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</si>
  <si>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</si>
  <si>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</si>
  <si>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</si>
  <si>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</si>
  <si>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5</t>
  </si>
  <si>
    <t>Komunikace</t>
  </si>
  <si>
    <t>63</t>
  </si>
  <si>
    <t>Podlahy a podlahové konstrukce</t>
  </si>
  <si>
    <t>95</t>
  </si>
  <si>
    <t>Dokončovací konstrukce na pozemních stavbách</t>
  </si>
  <si>
    <t>99</t>
  </si>
  <si>
    <t>Staveništní přesun hmot</t>
  </si>
  <si>
    <t>210-1</t>
  </si>
  <si>
    <t>Svítidla a materiál pro osvětlení</t>
  </si>
  <si>
    <t>210-2</t>
  </si>
  <si>
    <t>Nosný materiál vč. montáže</t>
  </si>
  <si>
    <t>210-3</t>
  </si>
  <si>
    <t>Uzemnění</t>
  </si>
  <si>
    <t>210-4</t>
  </si>
  <si>
    <t>Dodávka rozvaděčů, zásuvkových skříní a ostatních zařízení</t>
  </si>
  <si>
    <t>210-5</t>
  </si>
  <si>
    <t>Zemní práce pro elektro</t>
  </si>
  <si>
    <t>210-6</t>
  </si>
  <si>
    <t>HZS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</si>
  <si>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</si>
  <si>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</si>
  <si>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</si>
  <si>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</si>
  <si>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</si>
  <si>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</si>
  <si>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</si>
  <si>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</si>
  <si>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</si>
  <si>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</si>
  <si>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</si>
  <si>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</si>
  <si>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</si>
  <si>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</si>
  <si>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</si>
  <si>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</si>
  <si>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</si>
  <si>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</si>
  <si>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</si>
  <si>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</si>
  <si>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</si>
  <si>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</si>
  <si>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</si>
  <si>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</si>
  <si>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</si>
  <si>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</si>
  <si>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</si>
  <si>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</si>
  <si>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</si>
  <si>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</si>
  <si>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</si>
  <si>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</si>
  <si>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</si>
  <si>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LED světlomet  - 1550W pro osvětlení sportovišť dle zvýšených požadavků a EN12193, viz v.č.01, kompl.dod.+montáž+zapojení</t>
  </si>
  <si>
    <t>ks</t>
  </si>
  <si>
    <t>Vlastní</t>
  </si>
  <si>
    <t>Indiv</t>
  </si>
  <si>
    <t>Práce</t>
  </si>
  <si>
    <t>POL1_</t>
  </si>
  <si>
    <t xml:space="preserve">příkon 1550W, tř.I, index barvy světla 75K, hmotnost 22kg : </t>
  </si>
  <si>
    <t>VV</t>
  </si>
  <si>
    <t xml:space="preserve">tělo svítidla z vysokotlakého AL odlitku : </t>
  </si>
  <si>
    <t xml:space="preserve">tvrzené sklo s vysokou propustností, krytí IP 66 : </t>
  </si>
  <si>
    <t>16</t>
  </si>
  <si>
    <t>02</t>
  </si>
  <si>
    <t>Sklápěcí stožár na vetknutí, žárově zinkovaný, v.=15m, vč. výkopu, zapojení, montáže a  dopravy, viz v.č.01</t>
  </si>
  <si>
    <t xml:space="preserve">součástí  je elektrovýzbroj ( svorkovnice, jištění a přeřadník) : </t>
  </si>
  <si>
    <t>4</t>
  </si>
  <si>
    <t>02a</t>
  </si>
  <si>
    <t>Kotvící šrouby 8xM30/1300</t>
  </si>
  <si>
    <t>kpl</t>
  </si>
  <si>
    <t>03</t>
  </si>
  <si>
    <t>Výložník pro 4 světlomety - SB4H, žárově zinkovaný, vč. montáže na stožár o průměru 89mm a dopravy, viz v.č.01</t>
  </si>
  <si>
    <t>04</t>
  </si>
  <si>
    <t>Plastová trubka ohebná, pro uložení v zemi, KOPEX 9050, viz v.č.01</t>
  </si>
  <si>
    <t>m</t>
  </si>
  <si>
    <t>05</t>
  </si>
  <si>
    <t>Kabel s PVC izolací  CYKY 4Bx16mm2, přípojka ke stožárům-2 větve-smyčkovaně, viz v.č.01</t>
  </si>
  <si>
    <t>06</t>
  </si>
  <si>
    <t>Kabel s PVC izolací typ H07Rn-F 3G2,5mm2, 750V, ve stožáru</t>
  </si>
  <si>
    <t>288,00</t>
  </si>
  <si>
    <t>07</t>
  </si>
  <si>
    <t>Ukončení kabelů smršťovací koncovkou  do 4x16 - smršťovací záklop., viz v.č.01</t>
  </si>
  <si>
    <t>08</t>
  </si>
  <si>
    <t>Elektromontážní práce, přesun, obecná režie, doprava dodávek ( pol.01-12)</t>
  </si>
  <si>
    <t>09</t>
  </si>
  <si>
    <t>Svorka hromosvodová do 2 šroubů, pozinovaná, uzemnění - dod.+montáž, uzemňovací přívody - 2xsvorka/přívod</t>
  </si>
  <si>
    <t>10</t>
  </si>
  <si>
    <t>Svorka hromosvodová páska/páska, pozinkovaná - dod.+montáž, spojení uzemňovacího vedení</t>
  </si>
  <si>
    <t>11</t>
  </si>
  <si>
    <t>Pásovina FeZn 30x4mm, uložená v zemi pro uzemnění elektroinstalace - dod.+montáž, uzemnněí rozvaděče RO+osvětlovacích stožárů</t>
  </si>
  <si>
    <t>12</t>
  </si>
  <si>
    <t>Drát FeZn s PVC izolací d=10/13mm pro vývody ke zkušebním svorkám - dod.+montáž, uzemňovací přívody</t>
  </si>
  <si>
    <t>13</t>
  </si>
  <si>
    <t>Stožárová rozvodnice se zásuvkou + chránič</t>
  </si>
  <si>
    <t>15</t>
  </si>
  <si>
    <t>Úprava ovládání RO, spínání, jištění</t>
  </si>
  <si>
    <t xml:space="preserve">komplet vč. přídavných propojovacích komponentů, typové zkoušky, : </t>
  </si>
  <si>
    <t xml:space="preserve">osazení, zásypu vnitřního prostoru pilířea zapojení : </t>
  </si>
  <si>
    <t>Řídící systém pro snadné ovládání a dálkovou konstrolu jednotl.prvků osvětlení</t>
  </si>
  <si>
    <t xml:space="preserve">Obsahuje řídící jednotku a kompletní software se spřístupněním ovládání přes smartphone. : </t>
  </si>
  <si>
    <t>17</t>
  </si>
  <si>
    <t>Elektromontážní práce, přesun, obecná režie, doprava dodávek, pro pol. 09-11</t>
  </si>
  <si>
    <t>Rozebrání zámkové dlažby, očištění a opětovná pokládka vč. podkladu pod dlažbu, uložení kabelů viz v.č.01</t>
  </si>
  <si>
    <t>m2</t>
  </si>
  <si>
    <t xml:space="preserve">při pokládce - hutnění, vibrování, vyspárování a zametení : </t>
  </si>
  <si>
    <t>71,00</t>
  </si>
  <si>
    <t>19</t>
  </si>
  <si>
    <t>Kabelová rýha 30x80cm; tř.zeminy 3, uložení kabelů viz v.č.01</t>
  </si>
  <si>
    <t>20</t>
  </si>
  <si>
    <t>Kabelové lože z kopaného písku tl.10cm</t>
  </si>
  <si>
    <t>21</t>
  </si>
  <si>
    <t>D+M výstražná folie šířky 33cm</t>
  </si>
  <si>
    <t>22</t>
  </si>
  <si>
    <t>Zához rýhy 30x70cm; tř. zeminy 3</t>
  </si>
  <si>
    <t>23</t>
  </si>
  <si>
    <t>Provizorní úprava rýhy zeminou</t>
  </si>
  <si>
    <t>24</t>
  </si>
  <si>
    <t>Napojení na stávající zařízení</t>
  </si>
  <si>
    <t>hod</t>
  </si>
  <si>
    <t>25</t>
  </si>
  <si>
    <t>Použití mechanizace (UNC, jeřáb)</t>
  </si>
  <si>
    <t>26</t>
  </si>
  <si>
    <t>Výchozí revize</t>
  </si>
  <si>
    <t>27</t>
  </si>
  <si>
    <t>Spolupráce s revizním technikem</t>
  </si>
  <si>
    <t>28</t>
  </si>
  <si>
    <t>Měření intenzity osvětlení</t>
  </si>
  <si>
    <t>SUM</t>
  </si>
  <si>
    <t>JKSO:</t>
  </si>
  <si>
    <t>828.75</t>
  </si>
  <si>
    <t>sítě kabelové osvětlovací nízkého napětí včetně sloupů a svítidel</t>
  </si>
  <si>
    <t>JKSO</t>
  </si>
  <si>
    <t xml:space="preserve"> m</t>
  </si>
  <si>
    <t>umístění vedení v zemní rýze na upravený podklad</t>
  </si>
  <si>
    <t>JKSOChar</t>
  </si>
  <si>
    <t>novostavba objektu</t>
  </si>
  <si>
    <t>JKSOAkce</t>
  </si>
  <si>
    <t>END</t>
  </si>
  <si>
    <t>121101101R00</t>
  </si>
  <si>
    <t>Sejmutí ornice s přemístěním na vzdálenost do 50 m</t>
  </si>
  <si>
    <t>m3</t>
  </si>
  <si>
    <t>800-1</t>
  </si>
  <si>
    <t>RTS 21/ I</t>
  </si>
  <si>
    <t>nebo lesní půdy, s vodorovným přemístěním na hromady v místě upotřebení nebo na dočasné či trvalé skládky se složením</t>
  </si>
  <si>
    <t>SPI</t>
  </si>
  <si>
    <t xml:space="preserve">pro 4 patky - tl.200mm : </t>
  </si>
  <si>
    <t>2,60*2,60*0,20*2</t>
  </si>
  <si>
    <t>2,60*1,30*0,20*2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</si>
  <si>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</si>
  <si>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</si>
  <si>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</si>
  <si>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po sejmutí ornice v tl. 200mm je hl.1100-200=900mm : </t>
  </si>
  <si>
    <t xml:space="preserve">rozšíření o 300mm pro bednění : </t>
  </si>
  <si>
    <t>2,60*2,60*(1,10-0,20)*4</t>
  </si>
  <si>
    <t>131201119R00</t>
  </si>
  <si>
    <t xml:space="preserve">Hloubení nezapažených jam a zářezů příplatek za lepivost, v hornině 3,  </t>
  </si>
  <si>
    <t>151101201R00</t>
  </si>
  <si>
    <t>Zřízení pažení stěn výkopu bez rozepření, vzepření příložné, hloubky do 4 m</t>
  </si>
  <si>
    <t>2,60*4*1,10*4</t>
  </si>
  <si>
    <t>151101211R00</t>
  </si>
  <si>
    <t>Odstranění pažení stěn výkopu příložné, hloubky do 4 m</t>
  </si>
  <si>
    <t>s uložením pažin na vzdálenost do 3 m od okraje výkopu,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</si>
  <si>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</si>
  <si>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</si>
  <si>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</si>
  <si>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>výkop : 24,336</t>
  </si>
  <si>
    <t>zásyp : -9,232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</si>
  <si>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</si>
  <si>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</si>
  <si>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</si>
  <si>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</si>
  <si>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</si>
  <si>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</si>
  <si>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</si>
  <si>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výkop pro 4 patky : 24,336</t>
  </si>
  <si>
    <t>odpočet kontr. : -2,40*2,40*0,10*4</t>
  </si>
  <si>
    <t>-2,00*2,00*(1,00-0,20)*4</t>
  </si>
  <si>
    <t>199000002R00</t>
  </si>
  <si>
    <t>Poplatky za skládku horniny 1- 4, skupina 17 05 04 z Katalogu odpadů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</si>
  <si>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</si>
  <si>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</si>
  <si>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</si>
  <si>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kolem patek : (2,60*2,60-2,00*2,00)*4</t>
  </si>
  <si>
    <t>180400020RA0</t>
  </si>
  <si>
    <t>Založení trávníku s dodáním osiva parkového, v rovině</t>
  </si>
  <si>
    <t>AP-HSV</t>
  </si>
  <si>
    <t>Agregovaná položka</t>
  </si>
  <si>
    <t>POL2_</t>
  </si>
  <si>
    <t>Včetně prvního pokosení, naložení odpadu a odvezení do 20 km, se složením.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</si>
  <si>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</si>
  <si>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</si>
  <si>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</si>
  <si>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2,60*2,60*4</t>
  </si>
  <si>
    <t>275321411R00</t>
  </si>
  <si>
    <t>Beton základových patek železový třídy C 25/30</t>
  </si>
  <si>
    <t>801-1</t>
  </si>
  <si>
    <t>bez dodávky a uložení výztuže</t>
  </si>
  <si>
    <t>(2,00*2,00*1,10+0,70*0,70*0,05+((2,00*2,00-0,70*0,70)*0,025))*4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</si>
  <si>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</si>
  <si>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</si>
  <si>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</si>
  <si>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2,00*4*1,10*4</t>
  </si>
  <si>
    <t>275351216R00</t>
  </si>
  <si>
    <t>Bednění stěn základových patek odstranění</t>
  </si>
  <si>
    <t>Včetně očištění, vytřídění a uložení bednícího materiálu.</t>
  </si>
  <si>
    <t>275361921RT5</t>
  </si>
  <si>
    <t>Výztuž základových patek ze svařovaných sítí průměr drátu 6 mm, velikost oka 150/150 mm</t>
  </si>
  <si>
    <t>t</t>
  </si>
  <si>
    <t>včetně distančních prvků</t>
  </si>
  <si>
    <t>Začátek provozního součtu</t>
  </si>
  <si>
    <t xml:space="preserve">  pro 1 patku : 128,00</t>
  </si>
  <si>
    <t>Konec provozního součtu</t>
  </si>
  <si>
    <t>pro 4 patky : 128,00*4*0,001</t>
  </si>
  <si>
    <t>113107515R00</t>
  </si>
  <si>
    <t>Odstranění podkladů nebo krytů z kameniva hrubého drceného, v ploše jednotlivě do 50 m2, tloušťka vrstvy 150 mm</t>
  </si>
  <si>
    <t>822-1</t>
  </si>
  <si>
    <t>2,60*1,30*2</t>
  </si>
  <si>
    <t>113108305R00</t>
  </si>
  <si>
    <t>Odstranění podkladů nebo krytů živičných, v ploše jednotlivě do 50 m2, tloušťka vrstvy 50 mm</t>
  </si>
  <si>
    <t>631313611R00</t>
  </si>
  <si>
    <t xml:space="preserve">Mazanina z betonu prostého tl. přes 80 do 120 mm třídy C 16/20 ,  </t>
  </si>
  <si>
    <t>(z kameniva) hlazená dřevěným hladítkem</t>
  </si>
  <si>
    <t>Včetně vytvoření dilatačních spár, bez zaplnění.</t>
  </si>
  <si>
    <t>2,40*2,40*0,10*4</t>
  </si>
  <si>
    <t>631351101R00</t>
  </si>
  <si>
    <t>Bednění stěn, rýh a otvorů v podlahách zřízení</t>
  </si>
  <si>
    <t>2,40*4*0,10*4</t>
  </si>
  <si>
    <t>631351102R00</t>
  </si>
  <si>
    <t>Bednění stěn, rýh a otvorů v podlahách odstranění</t>
  </si>
  <si>
    <t>Šablona pro osazení sloupů na základ. patky - pro umístění kotevních šroubů</t>
  </si>
  <si>
    <t>998152121R00</t>
  </si>
  <si>
    <t>Přesun hmot pro oplocení a objekty zvláštní,monol. vodorovně do 50 m výšky do 3 m</t>
  </si>
  <si>
    <t>801-5</t>
  </si>
  <si>
    <t>Přesun hmot</t>
  </si>
  <si>
    <t>POL7_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</si>
  <si>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</si>
  <si>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</si>
  <si>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 xml:space="preserve">Hmotnosti z položek s pořadovými čísly: : </t>
  </si>
  <si>
    <t xml:space="preserve">4,13,14,16,19,20, : </t>
  </si>
  <si>
    <t>Součet: : 53,39773</t>
  </si>
  <si>
    <t>979087212R00</t>
  </si>
  <si>
    <t>Nakládání na dopravní prostředky suti</t>
  </si>
  <si>
    <t>Přesun suti</t>
  </si>
  <si>
    <t>POL8_</t>
  </si>
  <si>
    <t>pro vodorovnou dopravu</t>
  </si>
  <si>
    <t xml:space="preserve">Demontážní hmotnosti z položek s pořadovými čísly: : </t>
  </si>
  <si>
    <t xml:space="preserve">17,18, : </t>
  </si>
  <si>
    <t>Součet: : 2,97440</t>
  </si>
  <si>
    <t>979083116R00</t>
  </si>
  <si>
    <t>Vodorovné přemístění suti přes 4000 m do 5000 m</t>
  </si>
  <si>
    <t>800-6</t>
  </si>
  <si>
    <t>včetně naložení na dopravní prostředek a složení,</t>
  </si>
  <si>
    <t>979999999R00</t>
  </si>
  <si>
    <t xml:space="preserve">Poplatek za skládku suti s 10 % příměsí - DUFONEV Brno,  </t>
  </si>
  <si>
    <t>801-3</t>
  </si>
  <si>
    <t>00511 R</t>
  </si>
  <si>
    <t xml:space="preserve">Geodetické práce </t>
  </si>
  <si>
    <t>Soubor</t>
  </si>
  <si>
    <t>VRN</t>
  </si>
  <si>
    <t>POL99_8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</si>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</sst>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Alignment="1">
      <alignment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ns/zCCOPrN4lWtduIfXv6uH0jl95mzWt2Xr0OoAse5o+Zo/u1P/Ud00eSqWv+JkYcsWEqE+Md9o8xwblYKJqpQ==" saltValue="8S0VvHHxwpB6U4QVwDqWB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4" t="s">
        <v>22</v>
      </c>
      <c r="C2" s="75"/>
      <c r="D2" s="76" t="s">
        <v>43</v>
      </c>
      <c r="E2" s="236" t="s">
        <v>44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7"/>
      <c r="C3" s="75"/>
      <c r="D3" s="78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79"/>
      <c r="C4" s="80"/>
      <c r="D4" s="81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0" t="s">
        <v>42</v>
      </c>
      <c r="D5" s="224" t="s">
        <v>45</v>
      </c>
      <c r="E5" s="225"/>
      <c r="F5" s="225"/>
      <c r="G5" s="225"/>
      <c r="H5" s="18" t="s">
        <v>40</v>
      </c>
      <c r="I5" s="83" t="s">
        <v>49</v>
      </c>
      <c r="J5" s="8"/>
    </row>
    <row r="6" spans="1:15" ht="15.75" customHeight="1" x14ac:dyDescent="0.2">
      <c r="A6" s="2"/>
      <c r="B6" s="27"/>
      <c r="C6" s="54"/>
      <c r="D6" s="226" t="s">
        <v>46</v>
      </c>
      <c r="E6" s="227"/>
      <c r="F6" s="227"/>
      <c r="G6" s="227"/>
      <c r="H6" s="18" t="s">
        <v>34</v>
      </c>
      <c r="I6" s="83" t="s">
        <v>50</v>
      </c>
      <c r="J6" s="8"/>
    </row>
    <row r="7" spans="1:15" ht="15.75" customHeight="1" x14ac:dyDescent="0.2">
      <c r="A7" s="2"/>
      <c r="B7" s="28"/>
      <c r="C7" s="55"/>
      <c r="D7" s="82" t="s">
        <v>48</v>
      </c>
      <c r="E7" s="228" t="s">
        <v>47</v>
      </c>
      <c r="F7" s="229"/>
      <c r="G7" s="22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4" t="s">
        <v>51</v>
      </c>
      <c r="H8" s="18" t="s">
        <v>40</v>
      </c>
      <c r="I8" s="83" t="s">
        <v>53</v>
      </c>
      <c r="J8" s="8"/>
    </row>
    <row r="9" spans="1:15" ht="15.75" hidden="1" customHeight="1" x14ac:dyDescent="0.2">
      <c r="A9" s="2"/>
      <c r="B9" s="2"/>
      <c r="D9" s="50"/>
      <c r="H9" s="18" t="s">
        <v>34</v>
      </c>
      <c r="I9" s="83" t="s">
        <v>54</v>
      </c>
      <c r="J9" s="8"/>
    </row>
    <row r="10" spans="1:15" ht="15.75" hidden="1" customHeight="1" x14ac:dyDescent="0.2">
      <c r="A10" s="2"/>
      <c r="B10" s="34"/>
      <c r="C10" s="55"/>
      <c r="D10" s="52"/>
      <c r="E10" s="85" t="s">
        <v>52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43"/>
      <c r="E11" s="243"/>
      <c r="F11" s="243"/>
      <c r="G11" s="243"/>
      <c r="H11" s="18" t="s">
        <v>40</v>
      </c>
      <c r="I11" s="87"/>
      <c r="J11" s="8"/>
    </row>
    <row r="12" spans="1:15" ht="15.75" customHeight="1" x14ac:dyDescent="0.2">
      <c r="A12" s="2"/>
      <c r="B12" s="27"/>
      <c r="C12" s="54"/>
      <c r="D12" s="219"/>
      <c r="E12" s="219"/>
      <c r="F12" s="219"/>
      <c r="G12" s="219"/>
      <c r="H12" s="18" t="s">
        <v>34</v>
      </c>
      <c r="I12" s="87"/>
      <c r="J12" s="8"/>
    </row>
    <row r="13" spans="1:15" ht="15.75" customHeight="1" x14ac:dyDescent="0.2">
      <c r="A13" s="2"/>
      <c r="B13" s="28"/>
      <c r="C13" s="55"/>
      <c r="D13" s="86"/>
      <c r="E13" s="222"/>
      <c r="F13" s="223"/>
      <c r="G13" s="223"/>
      <c r="H13" s="19"/>
      <c r="I13" s="22"/>
      <c r="J13" s="33"/>
    </row>
    <row r="14" spans="1:15" ht="24" customHeight="1" x14ac:dyDescent="0.2">
      <c r="A14" s="2"/>
      <c r="B14" s="42" t="s">
        <v>21</v>
      </c>
      <c r="C14" s="56"/>
      <c r="D14" s="57"/>
      <c r="E14" s="58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9"/>
      <c r="D15" s="53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40" t="s">
        <v>24</v>
      </c>
      <c r="B16" s="37" t="s">
        <v>24</v>
      </c>
      <c r="C16" s="60"/>
      <c r="D16" s="61"/>
      <c r="E16" s="208"/>
      <c r="F16" s="209"/>
      <c r="G16" s="208"/>
      <c r="H16" s="209"/>
      <c r="I16" s="208">
        <f>SUMIF(F52:F67,A16,I52:I67)+SUMIF(F52:F67,"PSU",I52:I67)</f>
        <v>0</v>
      </c>
      <c r="J16" s="210"/>
    </row>
    <row r="17" spans="1:10" ht="23.25" customHeight="1" x14ac:dyDescent="0.2">
      <c r="A17" s="140" t="s">
        <v>25</v>
      </c>
      <c r="B17" s="37" t="s">
        <v>25</v>
      </c>
      <c r="C17" s="60"/>
      <c r="D17" s="61"/>
      <c r="E17" s="208"/>
      <c r="F17" s="209"/>
      <c r="G17" s="208"/>
      <c r="H17" s="209"/>
      <c r="I17" s="208">
        <f>SUMIF(F52:F67,A17,I52:I67)</f>
        <v>0</v>
      </c>
      <c r="J17" s="210"/>
    </row>
    <row r="18" spans="1:10" ht="23.25" customHeight="1" x14ac:dyDescent="0.2">
      <c r="A18" s="140" t="s">
        <v>26</v>
      </c>
      <c r="B18" s="37" t="s">
        <v>26</v>
      </c>
      <c r="C18" s="60"/>
      <c r="D18" s="61"/>
      <c r="E18" s="208"/>
      <c r="F18" s="209"/>
      <c r="G18" s="208"/>
      <c r="H18" s="209"/>
      <c r="I18" s="208">
        <f>SUMIF(F52:F67,A18,I52:I67)</f>
        <v>0</v>
      </c>
      <c r="J18" s="210"/>
    </row>
    <row r="19" spans="1:10" ht="23.25" customHeight="1" x14ac:dyDescent="0.2">
      <c r="A19" s="140" t="s">
        <v>98</v>
      </c>
      <c r="B19" s="37" t="s">
        <v>27</v>
      </c>
      <c r="C19" s="60"/>
      <c r="D19" s="61"/>
      <c r="E19" s="208"/>
      <c r="F19" s="209"/>
      <c r="G19" s="208"/>
      <c r="H19" s="209"/>
      <c r="I19" s="208">
        <f>SUMIF(F52:F67,A19,I52:I67)</f>
        <v>0</v>
      </c>
      <c r="J19" s="210"/>
    </row>
    <row r="20" spans="1:10" ht="23.25" customHeight="1" x14ac:dyDescent="0.2">
      <c r="A20" s="140" t="s">
        <v>99</v>
      </c>
      <c r="B20" s="37" t="s">
        <v>28</v>
      </c>
      <c r="C20" s="60"/>
      <c r="D20" s="61"/>
      <c r="E20" s="208"/>
      <c r="F20" s="209"/>
      <c r="G20" s="208"/>
      <c r="H20" s="209"/>
      <c r="I20" s="208">
        <f>SUMIF(F52:F67,A20,I52:I67)</f>
        <v>0</v>
      </c>
      <c r="J20" s="210"/>
    </row>
    <row r="21" spans="1:10" ht="23.25" customHeight="1" x14ac:dyDescent="0.2">
      <c r="A21" s="2"/>
      <c r="B21" s="47" t="s">
        <v>29</v>
      </c>
      <c r="C21" s="62"/>
      <c r="D21" s="63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1" t="s">
        <v>33</v>
      </c>
      <c r="C22" s="60"/>
      <c r="D22" s="61"/>
      <c r="E22" s="64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60"/>
      <c r="D23" s="61"/>
      <c r="E23" s="65">
        <v>15</v>
      </c>
      <c r="F23" s="38" t="s">
        <v>0</v>
      </c>
      <c r="G23" s="206">
        <f>ZakladDPHSniVypocet</f>
        <v>0</v>
      </c>
      <c r="H23" s="207"/>
      <c r="I23" s="207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60"/>
      <c r="D24" s="61"/>
      <c r="E24" s="65">
        <f>SazbaDPH1</f>
        <v>15</v>
      </c>
      <c r="F24" s="38" t="s">
        <v>0</v>
      </c>
      <c r="G24" s="204">
        <f>A23</f>
        <v>0</v>
      </c>
      <c r="H24" s="205"/>
      <c r="I24" s="205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60"/>
      <c r="D25" s="61"/>
      <c r="E25" s="65">
        <v>21</v>
      </c>
      <c r="F25" s="38" t="s">
        <v>0</v>
      </c>
      <c r="G25" s="206">
        <f>ZakladDPHZaklVypocet</f>
        <v>0</v>
      </c>
      <c r="H25" s="207"/>
      <c r="I25" s="207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6"/>
      <c r="D26" s="53"/>
      <c r="E26" s="67">
        <f>SazbaDPH2</f>
        <v>21</v>
      </c>
      <c r="F26" s="29" t="s">
        <v>0</v>
      </c>
      <c r="G26" s="233">
        <f>A25</f>
        <v>0</v>
      </c>
      <c r="H26" s="234"/>
      <c r="I26" s="234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8"/>
      <c r="D27" s="69"/>
      <c r="E27" s="68"/>
      <c r="F27" s="16"/>
      <c r="G27" s="235">
        <f>CenaCelkem-(ZakladDPHSni+DPHSni+ZakladDPHZakl+DPHZakl)</f>
        <v>0</v>
      </c>
      <c r="H27" s="235"/>
      <c r="I27" s="235"/>
      <c r="J27" s="40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4">
        <f>ZakladDPHSniVypocet+ZakladDPHZaklVypocet</f>
        <v>0</v>
      </c>
      <c r="H28" s="214"/>
      <c r="I28" s="214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3">
        <f>A27</f>
        <v>0</v>
      </c>
      <c r="H29" s="213"/>
      <c r="I29" s="213"/>
      <c r="J29" s="121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15"/>
      <c r="E34" s="216"/>
      <c r="G34" s="217"/>
      <c r="H34" s="218"/>
      <c r="I34" s="218"/>
      <c r="J34" s="24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55</v>
      </c>
      <c r="C39" s="198"/>
      <c r="D39" s="198"/>
      <c r="E39" s="198"/>
      <c r="F39" s="101">
        <f>'01 01 - EL Pol'!AE57+'01 01 - STAV Pol'!AE100+'01 01 - VRN Pol'!AE26</f>
        <v>0</v>
      </c>
      <c r="G39" s="102">
        <f>'01 01 - EL Pol'!AF57+'01 01 - STAV Pol'!AF100+'01 01 - VRN Pol'!AF26</f>
        <v>0</v>
      </c>
      <c r="H39" s="103">
        <f t="shared" ref="H39:H44" si="1">(F39*SazbaDPH1/100)+(G39*SazbaDPH2/100)</f>
        <v>0</v>
      </c>
      <c r="I39" s="103">
        <f t="shared" ref="I39:I44" si="2">F39+G39+H39</f>
        <v>0</v>
      </c>
      <c r="J39" s="104" t="str">
        <f t="shared" ref="J39:J44" si="3">IF(CenaCelkemVypocet=0,"",I39/CenaCelkemVypocet*100)</f>
        <v/>
      </c>
    </row>
    <row r="40" spans="1:10" ht="25.5" customHeight="1" x14ac:dyDescent="0.2">
      <c r="A40" s="90">
        <v>2</v>
      </c>
      <c r="B40" s="105"/>
      <c r="C40" s="202" t="s">
        <v>56</v>
      </c>
      <c r="D40" s="202"/>
      <c r="E40" s="202"/>
      <c r="F40" s="106"/>
      <c r="G40" s="107"/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2</v>
      </c>
      <c r="B41" s="105" t="s">
        <v>57</v>
      </c>
      <c r="C41" s="202" t="s">
        <v>58</v>
      </c>
      <c r="D41" s="202"/>
      <c r="E41" s="202"/>
      <c r="F41" s="106">
        <f>'01 01 - EL Pol'!AE57+'01 01 - STAV Pol'!AE100+'01 01 - VRN Pol'!AE26</f>
        <v>0</v>
      </c>
      <c r="G41" s="107">
        <f>'01 01 - EL Pol'!AF57+'01 01 - STAV Pol'!AF100+'01 01 - VRN Pol'!AF26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">
      <c r="A42" s="90">
        <v>3</v>
      </c>
      <c r="B42" s="109" t="s">
        <v>59</v>
      </c>
      <c r="C42" s="198" t="s">
        <v>60</v>
      </c>
      <c r="D42" s="198"/>
      <c r="E42" s="198"/>
      <c r="F42" s="110">
        <f>'01 01 - EL Pol'!AE57</f>
        <v>0</v>
      </c>
      <c r="G42" s="103">
        <f>'01 01 - EL Pol'!AF57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61</v>
      </c>
      <c r="C43" s="198" t="s">
        <v>62</v>
      </c>
      <c r="D43" s="198"/>
      <c r="E43" s="198"/>
      <c r="F43" s="110">
        <f>'01 01 - STAV Pol'!AE100</f>
        <v>0</v>
      </c>
      <c r="G43" s="103">
        <f>'01 01 - STAV Pol'!AF100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63</v>
      </c>
      <c r="C44" s="198" t="s">
        <v>64</v>
      </c>
      <c r="D44" s="198"/>
      <c r="E44" s="198"/>
      <c r="F44" s="110">
        <f>'01 01 - VRN Pol'!AE26</f>
        <v>0</v>
      </c>
      <c r="G44" s="103">
        <f>'01 01 - VRN Pol'!AF26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/>
      <c r="B45" s="199" t="s">
        <v>65</v>
      </c>
      <c r="C45" s="200"/>
      <c r="D45" s="200"/>
      <c r="E45" s="201"/>
      <c r="F45" s="111">
        <f>SUMIF(A39:A44,"=1",F39:F44)</f>
        <v>0</v>
      </c>
      <c r="G45" s="112">
        <f>SUMIF(A39:A44,"=1",G39:G44)</f>
        <v>0</v>
      </c>
      <c r="H45" s="112">
        <f>SUMIF(A39:A44,"=1",H39:H44)</f>
        <v>0</v>
      </c>
      <c r="I45" s="112">
        <f>SUMIF(A39:A44,"=1",I39:I44)</f>
        <v>0</v>
      </c>
      <c r="J45" s="113">
        <f>SUMIF(A39:A44,"=1",J39:J44)</f>
        <v>0</v>
      </c>
    </row>
    <row r="49" spans="1:10" ht="15.75" x14ac:dyDescent="0.25">
      <c r="B49" s="122" t="s">
        <v>67</v>
      </c>
    </row>
    <row r="51" spans="1:10" ht="25.5" customHeight="1" x14ac:dyDescent="0.2">
      <c r="A51" s="124"/>
      <c r="B51" s="127" t="s">
        <v>17</v>
      </c>
      <c r="C51" s="127" t="s">
        <v>5</v>
      </c>
      <c r="D51" s="128"/>
      <c r="E51" s="128"/>
      <c r="F51" s="129" t="s">
        <v>68</v>
      </c>
      <c r="G51" s="129"/>
      <c r="H51" s="129"/>
      <c r="I51" s="129" t="s">
        <v>29</v>
      </c>
      <c r="J51" s="129" t="s">
        <v>0</v>
      </c>
    </row>
    <row r="52" spans="1:10" ht="36.75" customHeight="1" x14ac:dyDescent="0.2">
      <c r="A52" s="125"/>
      <c r="B52" s="130" t="s">
        <v>69</v>
      </c>
      <c r="C52" s="196" t="s">
        <v>70</v>
      </c>
      <c r="D52" s="197"/>
      <c r="E52" s="197"/>
      <c r="F52" s="136" t="s">
        <v>24</v>
      </c>
      <c r="G52" s="137"/>
      <c r="H52" s="137"/>
      <c r="I52" s="137">
        <f>'01 01 - STAV Pol'!G8</f>
        <v>0</v>
      </c>
      <c r="J52" s="134" t="str">
        <f>IF(I68=0,"",I52/I68*100)</f>
        <v/>
      </c>
    </row>
    <row r="53" spans="1:10" ht="36.75" customHeight="1" x14ac:dyDescent="0.2">
      <c r="A53" s="125"/>
      <c r="B53" s="130" t="s">
        <v>71</v>
      </c>
      <c r="C53" s="196" t="s">
        <v>72</v>
      </c>
      <c r="D53" s="197"/>
      <c r="E53" s="197"/>
      <c r="F53" s="136" t="s">
        <v>24</v>
      </c>
      <c r="G53" s="137"/>
      <c r="H53" s="137"/>
      <c r="I53" s="137">
        <f>'01 01 - STAV Pol'!G37</f>
        <v>0</v>
      </c>
      <c r="J53" s="134" t="str">
        <f>IF(I68=0,"",I53/I68*100)</f>
        <v/>
      </c>
    </row>
    <row r="54" spans="1:10" ht="36.75" customHeight="1" x14ac:dyDescent="0.2">
      <c r="A54" s="125"/>
      <c r="B54" s="130" t="s">
        <v>73</v>
      </c>
      <c r="C54" s="196" t="s">
        <v>74</v>
      </c>
      <c r="D54" s="197"/>
      <c r="E54" s="197"/>
      <c r="F54" s="136" t="s">
        <v>24</v>
      </c>
      <c r="G54" s="137"/>
      <c r="H54" s="137"/>
      <c r="I54" s="137">
        <f>'01 01 - STAV Pol'!G43</f>
        <v>0</v>
      </c>
      <c r="J54" s="134" t="str">
        <f>IF(I68=0,"",I54/I68*100)</f>
        <v/>
      </c>
    </row>
    <row r="55" spans="1:10" ht="36.75" customHeight="1" x14ac:dyDescent="0.2">
      <c r="A55" s="125"/>
      <c r="B55" s="130" t="s">
        <v>75</v>
      </c>
      <c r="C55" s="196" t="s">
        <v>76</v>
      </c>
      <c r="D55" s="197"/>
      <c r="E55" s="197"/>
      <c r="F55" s="136" t="s">
        <v>24</v>
      </c>
      <c r="G55" s="137"/>
      <c r="H55" s="137"/>
      <c r="I55" s="137">
        <f>'01 01 - STAV Pol'!G62</f>
        <v>0</v>
      </c>
      <c r="J55" s="134" t="str">
        <f>IF(I68=0,"",I55/I68*100)</f>
        <v/>
      </c>
    </row>
    <row r="56" spans="1:10" ht="36.75" customHeight="1" x14ac:dyDescent="0.2">
      <c r="A56" s="125"/>
      <c r="B56" s="130" t="s">
        <v>77</v>
      </c>
      <c r="C56" s="196" t="s">
        <v>78</v>
      </c>
      <c r="D56" s="197"/>
      <c r="E56" s="197"/>
      <c r="F56" s="136" t="s">
        <v>24</v>
      </c>
      <c r="G56" s="137"/>
      <c r="H56" s="137"/>
      <c r="I56" s="137">
        <f>'01 01 - STAV Pol'!G67</f>
        <v>0</v>
      </c>
      <c r="J56" s="134" t="str">
        <f>IF(I68=0,"",I56/I68*100)</f>
        <v/>
      </c>
    </row>
    <row r="57" spans="1:10" ht="36.75" customHeight="1" x14ac:dyDescent="0.2">
      <c r="A57" s="125"/>
      <c r="B57" s="130" t="s">
        <v>79</v>
      </c>
      <c r="C57" s="196" t="s">
        <v>80</v>
      </c>
      <c r="D57" s="197"/>
      <c r="E57" s="197"/>
      <c r="F57" s="136" t="s">
        <v>24</v>
      </c>
      <c r="G57" s="137"/>
      <c r="H57" s="137"/>
      <c r="I57" s="137">
        <f>'01 01 - STAV Pol'!G75</f>
        <v>0</v>
      </c>
      <c r="J57" s="134" t="str">
        <f>IF(I68=0,"",I57/I68*100)</f>
        <v/>
      </c>
    </row>
    <row r="58" spans="1:10" ht="36.75" customHeight="1" x14ac:dyDescent="0.2">
      <c r="A58" s="125"/>
      <c r="B58" s="130" t="s">
        <v>81</v>
      </c>
      <c r="C58" s="196" t="s">
        <v>82</v>
      </c>
      <c r="D58" s="197"/>
      <c r="E58" s="197"/>
      <c r="F58" s="136" t="s">
        <v>24</v>
      </c>
      <c r="G58" s="137"/>
      <c r="H58" s="137"/>
      <c r="I58" s="137">
        <f>'01 01 - STAV Pol'!G77</f>
        <v>0</v>
      </c>
      <c r="J58" s="134" t="str">
        <f>IF(I68=0,"",I58/I68*100)</f>
        <v/>
      </c>
    </row>
    <row r="59" spans="1:10" ht="36.75" customHeight="1" x14ac:dyDescent="0.2">
      <c r="A59" s="125"/>
      <c r="B59" s="130" t="s">
        <v>83</v>
      </c>
      <c r="C59" s="196" t="s">
        <v>84</v>
      </c>
      <c r="D59" s="197"/>
      <c r="E59" s="197"/>
      <c r="F59" s="136" t="s">
        <v>26</v>
      </c>
      <c r="G59" s="137"/>
      <c r="H59" s="137"/>
      <c r="I59" s="137">
        <f>'01 01 - EL Pol'!G8</f>
        <v>0</v>
      </c>
      <c r="J59" s="134" t="str">
        <f>IF(I68=0,"",I59/I68*100)</f>
        <v/>
      </c>
    </row>
    <row r="60" spans="1:10" ht="36.75" customHeight="1" x14ac:dyDescent="0.2">
      <c r="A60" s="125"/>
      <c r="B60" s="130" t="s">
        <v>85</v>
      </c>
      <c r="C60" s="196" t="s">
        <v>86</v>
      </c>
      <c r="D60" s="197"/>
      <c r="E60" s="197"/>
      <c r="F60" s="136" t="s">
        <v>26</v>
      </c>
      <c r="G60" s="137"/>
      <c r="H60" s="137"/>
      <c r="I60" s="137">
        <f>'01 01 - EL Pol'!G19</f>
        <v>0</v>
      </c>
      <c r="J60" s="134" t="str">
        <f>IF(I68=0,"",I60/I68*100)</f>
        <v/>
      </c>
    </row>
    <row r="61" spans="1:10" ht="36.75" customHeight="1" x14ac:dyDescent="0.2">
      <c r="A61" s="125"/>
      <c r="B61" s="130" t="s">
        <v>87</v>
      </c>
      <c r="C61" s="196" t="s">
        <v>88</v>
      </c>
      <c r="D61" s="197"/>
      <c r="E61" s="197"/>
      <c r="F61" s="136" t="s">
        <v>26</v>
      </c>
      <c r="G61" s="137"/>
      <c r="H61" s="137"/>
      <c r="I61" s="137">
        <f>'01 01 - EL Pol'!G26</f>
        <v>0</v>
      </c>
      <c r="J61" s="134" t="str">
        <f>IF(I68=0,"",I61/I68*100)</f>
        <v/>
      </c>
    </row>
    <row r="62" spans="1:10" ht="36.75" customHeight="1" x14ac:dyDescent="0.2">
      <c r="A62" s="125"/>
      <c r="B62" s="130" t="s">
        <v>89</v>
      </c>
      <c r="C62" s="196" t="s">
        <v>90</v>
      </c>
      <c r="D62" s="197"/>
      <c r="E62" s="197"/>
      <c r="F62" s="136" t="s">
        <v>26</v>
      </c>
      <c r="G62" s="137"/>
      <c r="H62" s="137"/>
      <c r="I62" s="137">
        <f>'01 01 - EL Pol'!G31</f>
        <v>0</v>
      </c>
      <c r="J62" s="134" t="str">
        <f>IF(I68=0,"",I62/I68*100)</f>
        <v/>
      </c>
    </row>
    <row r="63" spans="1:10" ht="36.75" customHeight="1" x14ac:dyDescent="0.2">
      <c r="A63" s="125"/>
      <c r="B63" s="130" t="s">
        <v>91</v>
      </c>
      <c r="C63" s="196" t="s">
        <v>92</v>
      </c>
      <c r="D63" s="197"/>
      <c r="E63" s="197"/>
      <c r="F63" s="136" t="s">
        <v>26</v>
      </c>
      <c r="G63" s="137"/>
      <c r="H63" s="137"/>
      <c r="I63" s="137">
        <f>'01 01 - EL Pol'!G41</f>
        <v>0</v>
      </c>
      <c r="J63" s="134" t="str">
        <f>IF(I68=0,"",I63/I68*100)</f>
        <v/>
      </c>
    </row>
    <row r="64" spans="1:10" ht="36.75" customHeight="1" x14ac:dyDescent="0.2">
      <c r="A64" s="125"/>
      <c r="B64" s="130" t="s">
        <v>93</v>
      </c>
      <c r="C64" s="196" t="s">
        <v>94</v>
      </c>
      <c r="D64" s="197"/>
      <c r="E64" s="197"/>
      <c r="F64" s="136" t="s">
        <v>26</v>
      </c>
      <c r="G64" s="137"/>
      <c r="H64" s="137"/>
      <c r="I64" s="137">
        <f>'01 01 - EL Pol'!G50</f>
        <v>0</v>
      </c>
      <c r="J64" s="134" t="str">
        <f>IF(I68=0,"",I64/I68*100)</f>
        <v/>
      </c>
    </row>
    <row r="65" spans="1:10" ht="36.75" customHeight="1" x14ac:dyDescent="0.2">
      <c r="A65" s="125"/>
      <c r="B65" s="130" t="s">
        <v>95</v>
      </c>
      <c r="C65" s="196" t="s">
        <v>96</v>
      </c>
      <c r="D65" s="197"/>
      <c r="E65" s="197"/>
      <c r="F65" s="136" t="s">
        <v>97</v>
      </c>
      <c r="G65" s="137"/>
      <c r="H65" s="137"/>
      <c r="I65" s="137">
        <f>'01 01 - STAV Pol'!G84</f>
        <v>0</v>
      </c>
      <c r="J65" s="134" t="str">
        <f>IF(I68=0,"",I65/I68*100)</f>
        <v/>
      </c>
    </row>
    <row r="66" spans="1:10" ht="36.75" customHeight="1" x14ac:dyDescent="0.2">
      <c r="A66" s="125"/>
      <c r="B66" s="130" t="s">
        <v>98</v>
      </c>
      <c r="C66" s="196" t="s">
        <v>27</v>
      </c>
      <c r="D66" s="197"/>
      <c r="E66" s="197"/>
      <c r="F66" s="136" t="s">
        <v>98</v>
      </c>
      <c r="G66" s="137"/>
      <c r="H66" s="137"/>
      <c r="I66" s="137">
        <f>'01 01 - VRN Pol'!G8</f>
        <v>0</v>
      </c>
      <c r="J66" s="134" t="str">
        <f>IF(I68=0,"",I66/I68*100)</f>
        <v/>
      </c>
    </row>
    <row r="67" spans="1:10" ht="36.75" customHeight="1" x14ac:dyDescent="0.2">
      <c r="A67" s="125"/>
      <c r="B67" s="130" t="s">
        <v>99</v>
      </c>
      <c r="C67" s="196" t="s">
        <v>28</v>
      </c>
      <c r="D67" s="197"/>
      <c r="E67" s="197"/>
      <c r="F67" s="136" t="s">
        <v>99</v>
      </c>
      <c r="G67" s="137"/>
      <c r="H67" s="137"/>
      <c r="I67" s="137">
        <f>'01 01 - VRN Pol'!G14</f>
        <v>0</v>
      </c>
      <c r="J67" s="134" t="str">
        <f>IF(I68=0,"",I67/I68*100)</f>
        <v/>
      </c>
    </row>
    <row r="68" spans="1:10" ht="25.5" customHeight="1" x14ac:dyDescent="0.2">
      <c r="A68" s="126"/>
      <c r="B68" s="131" t="s">
        <v>1</v>
      </c>
      <c r="C68" s="132"/>
      <c r="D68" s="133"/>
      <c r="E68" s="133"/>
      <c r="F68" s="138"/>
      <c r="G68" s="139"/>
      <c r="H68" s="139"/>
      <c r="I68" s="139">
        <f>SUM(I52:I67)</f>
        <v>0</v>
      </c>
      <c r="J68" s="135">
        <f>SUM(J52:J67)</f>
        <v>0</v>
      </c>
    </row>
    <row r="69" spans="1:10" x14ac:dyDescent="0.2">
      <c r="F69" s="88"/>
      <c r="G69" s="88"/>
      <c r="H69" s="88"/>
      <c r="I69" s="88"/>
      <c r="J69" s="89"/>
    </row>
    <row r="70" spans="1:10" x14ac:dyDescent="0.2">
      <c r="F70" s="88"/>
      <c r="G70" s="88"/>
      <c r="H70" s="88"/>
      <c r="I70" s="88"/>
      <c r="J70" s="89"/>
    </row>
    <row r="71" spans="1:10" x14ac:dyDescent="0.2">
      <c r="F71" s="88"/>
      <c r="G71" s="88"/>
      <c r="H71" s="88"/>
      <c r="I71" s="88"/>
      <c r="J71" s="89"/>
    </row>
  </sheetData>
  <sheetProtection algorithmName="SHA-512" hashValue="SICp67NKJjYdwtaDhjeYkztqSpC+Y5HJ4BeyNnC94zDsBviH0NkddkE6TXsWkTyOtFYCW9kl2kCbGeEGJ8naAg==" saltValue="hWzxnIcKThdBnAJkB+5ZZ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49" t="s">
        <v>7</v>
      </c>
      <c r="B2" s="48"/>
      <c r="C2" s="249"/>
      <c r="D2" s="249"/>
      <c r="E2" s="249"/>
      <c r="F2" s="249"/>
      <c r="G2" s="250"/>
    </row>
    <row r="3" spans="1:7" ht="24.95" customHeight="1" x14ac:dyDescent="0.2">
      <c r="A3" s="49" t="s">
        <v>8</v>
      </c>
      <c r="B3" s="48"/>
      <c r="C3" s="249"/>
      <c r="D3" s="249"/>
      <c r="E3" s="249"/>
      <c r="F3" s="249"/>
      <c r="G3" s="250"/>
    </row>
    <row r="4" spans="1:7" ht="24.95" customHeight="1" x14ac:dyDescent="0.2">
      <c r="A4" s="49" t="s">
        <v>9</v>
      </c>
      <c r="B4" s="48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cG9uY7ExVWSwKK9OebdsQzt2DMuyyuHFGnuHgni1l7IyaeArajamR5KigrjrzvTf+cxsIAh32l4ok4NFwGzmJg==" saltValue="S69w6QqhNMhmKM0+HfxzV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100</v>
      </c>
      <c r="B1" s="251"/>
      <c r="C1" s="251"/>
      <c r="D1" s="251"/>
      <c r="E1" s="251"/>
      <c r="F1" s="251"/>
      <c r="G1" s="251"/>
      <c r="AG1" t="s">
        <v>101</v>
      </c>
    </row>
    <row r="2" spans="1:60" ht="24.95" customHeight="1" x14ac:dyDescent="0.2">
      <c r="A2" s="141" t="s">
        <v>7</v>
      </c>
      <c r="B2" s="48" t="s">
        <v>43</v>
      </c>
      <c r="C2" s="252" t="s">
        <v>44</v>
      </c>
      <c r="D2" s="253"/>
      <c r="E2" s="253"/>
      <c r="F2" s="253"/>
      <c r="G2" s="254"/>
      <c r="AG2" t="s">
        <v>102</v>
      </c>
    </row>
    <row r="3" spans="1:60" ht="24.95" customHeight="1" x14ac:dyDescent="0.2">
      <c r="A3" s="141" t="s">
        <v>8</v>
      </c>
      <c r="B3" s="48" t="s">
        <v>57</v>
      </c>
      <c r="C3" s="252" t="s">
        <v>58</v>
      </c>
      <c r="D3" s="253"/>
      <c r="E3" s="253"/>
      <c r="F3" s="253"/>
      <c r="G3" s="254"/>
      <c r="AC3" s="123" t="s">
        <v>102</v>
      </c>
      <c r="AG3" t="s">
        <v>103</v>
      </c>
    </row>
    <row r="4" spans="1:60" ht="24.95" customHeight="1" x14ac:dyDescent="0.2">
      <c r="A4" s="142" t="s">
        <v>9</v>
      </c>
      <c r="B4" s="143" t="s">
        <v>59</v>
      </c>
      <c r="C4" s="255" t="s">
        <v>60</v>
      </c>
      <c r="D4" s="256"/>
      <c r="E4" s="256"/>
      <c r="F4" s="256"/>
      <c r="G4" s="257"/>
      <c r="AG4" t="s">
        <v>104</v>
      </c>
    </row>
    <row r="5" spans="1:60" x14ac:dyDescent="0.2">
      <c r="D5" s="10"/>
    </row>
    <row r="6" spans="1:60" ht="38.25" x14ac:dyDescent="0.2">
      <c r="A6" s="145" t="s">
        <v>105</v>
      </c>
      <c r="B6" s="147" t="s">
        <v>106</v>
      </c>
      <c r="C6" s="147" t="s">
        <v>107</v>
      </c>
      <c r="D6" s="146" t="s">
        <v>108</v>
      </c>
      <c r="E6" s="145" t="s">
        <v>109</v>
      </c>
      <c r="F6" s="144" t="s">
        <v>110</v>
      </c>
      <c r="G6" s="145" t="s">
        <v>29</v>
      </c>
      <c r="H6" s="148" t="s">
        <v>30</v>
      </c>
      <c r="I6" s="148" t="s">
        <v>111</v>
      </c>
      <c r="J6" s="148" t="s">
        <v>31</v>
      </c>
      <c r="K6" s="148" t="s">
        <v>112</v>
      </c>
      <c r="L6" s="148" t="s">
        <v>113</v>
      </c>
      <c r="M6" s="148" t="s">
        <v>114</v>
      </c>
      <c r="N6" s="148" t="s">
        <v>115</v>
      </c>
      <c r="O6" s="148" t="s">
        <v>116</v>
      </c>
      <c r="P6" s="148" t="s">
        <v>117</v>
      </c>
      <c r="Q6" s="148" t="s">
        <v>118</v>
      </c>
      <c r="R6" s="148" t="s">
        <v>119</v>
      </c>
      <c r="S6" s="148" t="s">
        <v>120</v>
      </c>
      <c r="T6" s="148" t="s">
        <v>121</v>
      </c>
      <c r="U6" s="148" t="s">
        <v>122</v>
      </c>
      <c r="V6" s="148" t="s">
        <v>123</v>
      </c>
      <c r="W6" s="148" t="s">
        <v>124</v>
      </c>
      <c r="X6" s="148" t="s">
        <v>125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126</v>
      </c>
      <c r="B8" s="163" t="s">
        <v>83</v>
      </c>
      <c r="C8" s="183" t="s">
        <v>84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0</v>
      </c>
      <c r="W8" s="161"/>
      <c r="X8" s="161"/>
      <c r="AG8" t="s">
        <v>127</v>
      </c>
    </row>
    <row r="9" spans="1:60" ht="22.5" outlineLevel="1" x14ac:dyDescent="0.2">
      <c r="A9" s="168">
        <v>1</v>
      </c>
      <c r="B9" s="169" t="s">
        <v>57</v>
      </c>
      <c r="C9" s="184" t="s">
        <v>128</v>
      </c>
      <c r="D9" s="170" t="s">
        <v>129</v>
      </c>
      <c r="E9" s="171">
        <v>16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130</v>
      </c>
      <c r="T9" s="174" t="s">
        <v>131</v>
      </c>
      <c r="U9" s="158">
        <v>0</v>
      </c>
      <c r="V9" s="158">
        <f>ROUND(E9*U9,2)</f>
        <v>0</v>
      </c>
      <c r="W9" s="158"/>
      <c r="X9" s="158" t="s">
        <v>132</v>
      </c>
      <c r="Y9" s="149"/>
      <c r="Z9" s="149"/>
      <c r="AA9" s="149"/>
      <c r="AB9" s="149"/>
      <c r="AC9" s="149"/>
      <c r="AD9" s="149"/>
      <c r="AE9" s="149"/>
      <c r="AF9" s="149"/>
      <c r="AG9" s="149" t="s">
        <v>133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5" t="s">
        <v>134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135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5" t="s">
        <v>136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135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5" t="s">
        <v>137</v>
      </c>
      <c r="D12" s="159"/>
      <c r="E12" s="160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135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5" t="s">
        <v>138</v>
      </c>
      <c r="D13" s="159"/>
      <c r="E13" s="160">
        <v>16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135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68">
        <v>2</v>
      </c>
      <c r="B14" s="169" t="s">
        <v>139</v>
      </c>
      <c r="C14" s="184" t="s">
        <v>140</v>
      </c>
      <c r="D14" s="170" t="s">
        <v>129</v>
      </c>
      <c r="E14" s="171">
        <v>4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/>
      <c r="S14" s="173" t="s">
        <v>130</v>
      </c>
      <c r="T14" s="174" t="s">
        <v>131</v>
      </c>
      <c r="U14" s="158">
        <v>0</v>
      </c>
      <c r="V14" s="158">
        <f>ROUND(E14*U14,2)</f>
        <v>0</v>
      </c>
      <c r="W14" s="158"/>
      <c r="X14" s="158" t="s">
        <v>132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5" t="s">
        <v>141</v>
      </c>
      <c r="D15" s="159"/>
      <c r="E15" s="160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135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5" t="s">
        <v>142</v>
      </c>
      <c r="D16" s="159"/>
      <c r="E16" s="160">
        <v>4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135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5">
        <v>3</v>
      </c>
      <c r="B17" s="176" t="s">
        <v>143</v>
      </c>
      <c r="C17" s="186" t="s">
        <v>144</v>
      </c>
      <c r="D17" s="177" t="s">
        <v>145</v>
      </c>
      <c r="E17" s="178">
        <v>4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/>
      <c r="S17" s="180" t="s">
        <v>130</v>
      </c>
      <c r="T17" s="181" t="s">
        <v>131</v>
      </c>
      <c r="U17" s="158">
        <v>0</v>
      </c>
      <c r="V17" s="158">
        <f>ROUND(E17*U17,2)</f>
        <v>0</v>
      </c>
      <c r="W17" s="158"/>
      <c r="X17" s="158" t="s">
        <v>132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133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5">
        <v>4</v>
      </c>
      <c r="B18" s="176" t="s">
        <v>146</v>
      </c>
      <c r="C18" s="186" t="s">
        <v>147</v>
      </c>
      <c r="D18" s="177" t="s">
        <v>129</v>
      </c>
      <c r="E18" s="178">
        <v>4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130</v>
      </c>
      <c r="T18" s="181" t="s">
        <v>131</v>
      </c>
      <c r="U18" s="158">
        <v>0</v>
      </c>
      <c r="V18" s="158">
        <f>ROUND(E18*U18,2)</f>
        <v>0</v>
      </c>
      <c r="W18" s="158"/>
      <c r="X18" s="158" t="s">
        <v>132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2" t="s">
        <v>126</v>
      </c>
      <c r="B19" s="163" t="s">
        <v>85</v>
      </c>
      <c r="C19" s="183" t="s">
        <v>86</v>
      </c>
      <c r="D19" s="164"/>
      <c r="E19" s="165"/>
      <c r="F19" s="166"/>
      <c r="G19" s="166">
        <f>SUMIF(AG20:AG25,"&lt;&gt;NOR",G20:G25)</f>
        <v>0</v>
      </c>
      <c r="H19" s="166"/>
      <c r="I19" s="166">
        <f>SUM(I20:I25)</f>
        <v>0</v>
      </c>
      <c r="J19" s="166"/>
      <c r="K19" s="166">
        <f>SUM(K20:K25)</f>
        <v>0</v>
      </c>
      <c r="L19" s="166"/>
      <c r="M19" s="166">
        <f>SUM(M20:M25)</f>
        <v>0</v>
      </c>
      <c r="N19" s="166"/>
      <c r="O19" s="166">
        <f>SUM(O20:O25)</f>
        <v>0</v>
      </c>
      <c r="P19" s="166"/>
      <c r="Q19" s="166">
        <f>SUM(Q20:Q25)</f>
        <v>0</v>
      </c>
      <c r="R19" s="166"/>
      <c r="S19" s="166"/>
      <c r="T19" s="167"/>
      <c r="U19" s="161"/>
      <c r="V19" s="161">
        <f>SUM(V20:V25)</f>
        <v>0</v>
      </c>
      <c r="W19" s="161"/>
      <c r="X19" s="161"/>
      <c r="AG19" t="s">
        <v>127</v>
      </c>
    </row>
    <row r="20" spans="1:60" outlineLevel="1" x14ac:dyDescent="0.2">
      <c r="A20" s="175">
        <v>5</v>
      </c>
      <c r="B20" s="176" t="s">
        <v>148</v>
      </c>
      <c r="C20" s="186" t="s">
        <v>149</v>
      </c>
      <c r="D20" s="177" t="s">
        <v>150</v>
      </c>
      <c r="E20" s="178">
        <v>125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0"/>
      <c r="S20" s="180" t="s">
        <v>130</v>
      </c>
      <c r="T20" s="181" t="s">
        <v>131</v>
      </c>
      <c r="U20" s="158">
        <v>0</v>
      </c>
      <c r="V20" s="158">
        <f>ROUND(E20*U20,2)</f>
        <v>0</v>
      </c>
      <c r="W20" s="158"/>
      <c r="X20" s="158" t="s">
        <v>132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5">
        <v>6</v>
      </c>
      <c r="B21" s="176" t="s">
        <v>151</v>
      </c>
      <c r="C21" s="186" t="s">
        <v>152</v>
      </c>
      <c r="D21" s="177" t="s">
        <v>150</v>
      </c>
      <c r="E21" s="178">
        <v>140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130</v>
      </c>
      <c r="T21" s="181" t="s">
        <v>131</v>
      </c>
      <c r="U21" s="158">
        <v>0</v>
      </c>
      <c r="V21" s="158">
        <f>ROUND(E21*U21,2)</f>
        <v>0</v>
      </c>
      <c r="W21" s="158"/>
      <c r="X21" s="158" t="s">
        <v>132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133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8">
        <v>7</v>
      </c>
      <c r="B22" s="169" t="s">
        <v>153</v>
      </c>
      <c r="C22" s="184" t="s">
        <v>154</v>
      </c>
      <c r="D22" s="170" t="s">
        <v>150</v>
      </c>
      <c r="E22" s="171">
        <v>288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 t="s">
        <v>130</v>
      </c>
      <c r="T22" s="174" t="s">
        <v>131</v>
      </c>
      <c r="U22" s="158">
        <v>0</v>
      </c>
      <c r="V22" s="158">
        <f>ROUND(E22*U22,2)</f>
        <v>0</v>
      </c>
      <c r="W22" s="158"/>
      <c r="X22" s="158" t="s">
        <v>132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5" t="s">
        <v>155</v>
      </c>
      <c r="D23" s="159"/>
      <c r="E23" s="160">
        <v>288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135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5">
        <v>8</v>
      </c>
      <c r="B24" s="176" t="s">
        <v>156</v>
      </c>
      <c r="C24" s="186" t="s">
        <v>157</v>
      </c>
      <c r="D24" s="177" t="s">
        <v>129</v>
      </c>
      <c r="E24" s="178">
        <v>4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0"/>
      <c r="S24" s="180" t="s">
        <v>130</v>
      </c>
      <c r="T24" s="181" t="s">
        <v>131</v>
      </c>
      <c r="U24" s="158">
        <v>0</v>
      </c>
      <c r="V24" s="158">
        <f>ROUND(E24*U24,2)</f>
        <v>0</v>
      </c>
      <c r="W24" s="158"/>
      <c r="X24" s="158" t="s">
        <v>132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133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5">
        <v>9</v>
      </c>
      <c r="B25" s="176" t="s">
        <v>158</v>
      </c>
      <c r="C25" s="186" t="s">
        <v>159</v>
      </c>
      <c r="D25" s="177" t="s">
        <v>145</v>
      </c>
      <c r="E25" s="178">
        <v>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130</v>
      </c>
      <c r="T25" s="181" t="s">
        <v>131</v>
      </c>
      <c r="U25" s="158">
        <v>0</v>
      </c>
      <c r="V25" s="158">
        <f>ROUND(E25*U25,2)</f>
        <v>0</v>
      </c>
      <c r="W25" s="158"/>
      <c r="X25" s="158" t="s">
        <v>132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133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2" t="s">
        <v>126</v>
      </c>
      <c r="B26" s="163" t="s">
        <v>87</v>
      </c>
      <c r="C26" s="183" t="s">
        <v>88</v>
      </c>
      <c r="D26" s="164"/>
      <c r="E26" s="165"/>
      <c r="F26" s="166"/>
      <c r="G26" s="166">
        <f>SUMIF(AG27:AG30,"&lt;&gt;NOR",G27:G30)</f>
        <v>0</v>
      </c>
      <c r="H26" s="166"/>
      <c r="I26" s="166">
        <f>SUM(I27:I30)</f>
        <v>0</v>
      </c>
      <c r="J26" s="166"/>
      <c r="K26" s="166">
        <f>SUM(K27:K30)</f>
        <v>0</v>
      </c>
      <c r="L26" s="166"/>
      <c r="M26" s="166">
        <f>SUM(M27:M30)</f>
        <v>0</v>
      </c>
      <c r="N26" s="166"/>
      <c r="O26" s="166">
        <f>SUM(O27:O30)</f>
        <v>0</v>
      </c>
      <c r="P26" s="166"/>
      <c r="Q26" s="166">
        <f>SUM(Q27:Q30)</f>
        <v>0</v>
      </c>
      <c r="R26" s="166"/>
      <c r="S26" s="166"/>
      <c r="T26" s="167"/>
      <c r="U26" s="161"/>
      <c r="V26" s="161">
        <f>SUM(V27:V30)</f>
        <v>0</v>
      </c>
      <c r="W26" s="161"/>
      <c r="X26" s="161"/>
      <c r="AG26" t="s">
        <v>127</v>
      </c>
    </row>
    <row r="27" spans="1:60" ht="22.5" outlineLevel="1" x14ac:dyDescent="0.2">
      <c r="A27" s="175">
        <v>10</v>
      </c>
      <c r="B27" s="176" t="s">
        <v>160</v>
      </c>
      <c r="C27" s="186" t="s">
        <v>161</v>
      </c>
      <c r="D27" s="177" t="s">
        <v>129</v>
      </c>
      <c r="E27" s="178">
        <v>4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130</v>
      </c>
      <c r="T27" s="181" t="s">
        <v>131</v>
      </c>
      <c r="U27" s="158">
        <v>0</v>
      </c>
      <c r="V27" s="158">
        <f>ROUND(E27*U27,2)</f>
        <v>0</v>
      </c>
      <c r="W27" s="158"/>
      <c r="X27" s="158" t="s">
        <v>132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133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5">
        <v>11</v>
      </c>
      <c r="B28" s="176" t="s">
        <v>162</v>
      </c>
      <c r="C28" s="186" t="s">
        <v>163</v>
      </c>
      <c r="D28" s="177" t="s">
        <v>129</v>
      </c>
      <c r="E28" s="178">
        <v>18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0"/>
      <c r="S28" s="180" t="s">
        <v>130</v>
      </c>
      <c r="T28" s="181" t="s">
        <v>131</v>
      </c>
      <c r="U28" s="158">
        <v>0</v>
      </c>
      <c r="V28" s="158">
        <f>ROUND(E28*U28,2)</f>
        <v>0</v>
      </c>
      <c r="W28" s="158"/>
      <c r="X28" s="158" t="s">
        <v>132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133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5">
        <v>12</v>
      </c>
      <c r="B29" s="176" t="s">
        <v>164</v>
      </c>
      <c r="C29" s="186" t="s">
        <v>165</v>
      </c>
      <c r="D29" s="177" t="s">
        <v>150</v>
      </c>
      <c r="E29" s="178">
        <v>125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130</v>
      </c>
      <c r="T29" s="181" t="s">
        <v>131</v>
      </c>
      <c r="U29" s="158">
        <v>0</v>
      </c>
      <c r="V29" s="158">
        <f>ROUND(E29*U29,2)</f>
        <v>0</v>
      </c>
      <c r="W29" s="158"/>
      <c r="X29" s="158" t="s">
        <v>132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133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5">
        <v>13</v>
      </c>
      <c r="B30" s="176" t="s">
        <v>166</v>
      </c>
      <c r="C30" s="186" t="s">
        <v>167</v>
      </c>
      <c r="D30" s="177" t="s">
        <v>150</v>
      </c>
      <c r="E30" s="178">
        <v>8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0"/>
      <c r="S30" s="180" t="s">
        <v>130</v>
      </c>
      <c r="T30" s="181" t="s">
        <v>131</v>
      </c>
      <c r="U30" s="158">
        <v>0</v>
      </c>
      <c r="V30" s="158">
        <f>ROUND(E30*U30,2)</f>
        <v>0</v>
      </c>
      <c r="W30" s="158"/>
      <c r="X30" s="158" t="s">
        <v>132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2" t="s">
        <v>126</v>
      </c>
      <c r="B31" s="163" t="s">
        <v>89</v>
      </c>
      <c r="C31" s="183" t="s">
        <v>90</v>
      </c>
      <c r="D31" s="164"/>
      <c r="E31" s="165"/>
      <c r="F31" s="166"/>
      <c r="G31" s="166">
        <f>SUMIF(AG32:AG40,"&lt;&gt;NOR",G32:G40)</f>
        <v>0</v>
      </c>
      <c r="H31" s="166"/>
      <c r="I31" s="166">
        <f>SUM(I32:I40)</f>
        <v>0</v>
      </c>
      <c r="J31" s="166"/>
      <c r="K31" s="166">
        <f>SUM(K32:K40)</f>
        <v>0</v>
      </c>
      <c r="L31" s="166"/>
      <c r="M31" s="166">
        <f>SUM(M32:M40)</f>
        <v>0</v>
      </c>
      <c r="N31" s="166"/>
      <c r="O31" s="166">
        <f>SUM(O32:O40)</f>
        <v>0</v>
      </c>
      <c r="P31" s="166"/>
      <c r="Q31" s="166">
        <f>SUM(Q32:Q40)</f>
        <v>0</v>
      </c>
      <c r="R31" s="166"/>
      <c r="S31" s="166"/>
      <c r="T31" s="167"/>
      <c r="U31" s="161"/>
      <c r="V31" s="161">
        <f>SUM(V32:V40)</f>
        <v>0</v>
      </c>
      <c r="W31" s="161"/>
      <c r="X31" s="161"/>
      <c r="AG31" t="s">
        <v>127</v>
      </c>
    </row>
    <row r="32" spans="1:60" outlineLevel="1" x14ac:dyDescent="0.2">
      <c r="A32" s="175">
        <v>14</v>
      </c>
      <c r="B32" s="176" t="s">
        <v>168</v>
      </c>
      <c r="C32" s="186" t="s">
        <v>169</v>
      </c>
      <c r="D32" s="177" t="s">
        <v>129</v>
      </c>
      <c r="E32" s="178">
        <v>4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0"/>
      <c r="S32" s="180" t="s">
        <v>130</v>
      </c>
      <c r="T32" s="181" t="s">
        <v>131</v>
      </c>
      <c r="U32" s="158">
        <v>0</v>
      </c>
      <c r="V32" s="158">
        <f>ROUND(E32*U32,2)</f>
        <v>0</v>
      </c>
      <c r="W32" s="158"/>
      <c r="X32" s="158" t="s">
        <v>132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133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8">
        <v>15</v>
      </c>
      <c r="B33" s="169" t="s">
        <v>170</v>
      </c>
      <c r="C33" s="184" t="s">
        <v>171</v>
      </c>
      <c r="D33" s="170" t="s">
        <v>145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130</v>
      </c>
      <c r="T33" s="174" t="s">
        <v>131</v>
      </c>
      <c r="U33" s="158">
        <v>0</v>
      </c>
      <c r="V33" s="158">
        <f>ROUND(E33*U33,2)</f>
        <v>0</v>
      </c>
      <c r="W33" s="158"/>
      <c r="X33" s="158" t="s">
        <v>132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133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5" t="s">
        <v>172</v>
      </c>
      <c r="D34" s="159"/>
      <c r="E34" s="160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135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5" t="s">
        <v>173</v>
      </c>
      <c r="D35" s="159"/>
      <c r="E35" s="160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135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5" t="s">
        <v>69</v>
      </c>
      <c r="D36" s="159"/>
      <c r="E36" s="160">
        <v>1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135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8">
        <v>16</v>
      </c>
      <c r="B37" s="169" t="s">
        <v>138</v>
      </c>
      <c r="C37" s="184" t="s">
        <v>174</v>
      </c>
      <c r="D37" s="170" t="s">
        <v>145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/>
      <c r="S37" s="173" t="s">
        <v>130</v>
      </c>
      <c r="T37" s="174" t="s">
        <v>131</v>
      </c>
      <c r="U37" s="158">
        <v>0</v>
      </c>
      <c r="V37" s="158">
        <f>ROUND(E37*U37,2)</f>
        <v>0</v>
      </c>
      <c r="W37" s="158"/>
      <c r="X37" s="158" t="s">
        <v>132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133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56"/>
      <c r="B38" s="157"/>
      <c r="C38" s="185" t="s">
        <v>175</v>
      </c>
      <c r="D38" s="159"/>
      <c r="E38" s="160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135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5" t="s">
        <v>69</v>
      </c>
      <c r="D39" s="159"/>
      <c r="E39" s="160">
        <v>1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135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17</v>
      </c>
      <c r="B40" s="176" t="s">
        <v>176</v>
      </c>
      <c r="C40" s="186" t="s">
        <v>177</v>
      </c>
      <c r="D40" s="177" t="s">
        <v>145</v>
      </c>
      <c r="E40" s="178">
        <v>1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0</v>
      </c>
      <c r="O40" s="180">
        <f>ROUND(E40*N40,2)</f>
        <v>0</v>
      </c>
      <c r="P40" s="180">
        <v>0</v>
      </c>
      <c r="Q40" s="180">
        <f>ROUND(E40*P40,2)</f>
        <v>0</v>
      </c>
      <c r="R40" s="180"/>
      <c r="S40" s="180" t="s">
        <v>130</v>
      </c>
      <c r="T40" s="181" t="s">
        <v>131</v>
      </c>
      <c r="U40" s="158">
        <v>0</v>
      </c>
      <c r="V40" s="158">
        <f>ROUND(E40*U40,2)</f>
        <v>0</v>
      </c>
      <c r="W40" s="158"/>
      <c r="X40" s="158" t="s">
        <v>132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133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2" t="s">
        <v>126</v>
      </c>
      <c r="B41" s="163" t="s">
        <v>91</v>
      </c>
      <c r="C41" s="183" t="s">
        <v>92</v>
      </c>
      <c r="D41" s="164"/>
      <c r="E41" s="165"/>
      <c r="F41" s="166"/>
      <c r="G41" s="166">
        <f>SUMIF(AG42:AG49,"&lt;&gt;NOR",G42:G49)</f>
        <v>0</v>
      </c>
      <c r="H41" s="166"/>
      <c r="I41" s="166">
        <f>SUM(I42:I49)</f>
        <v>0</v>
      </c>
      <c r="J41" s="166"/>
      <c r="K41" s="166">
        <f>SUM(K42:K49)</f>
        <v>0</v>
      </c>
      <c r="L41" s="166"/>
      <c r="M41" s="166">
        <f>SUM(M42:M49)</f>
        <v>0</v>
      </c>
      <c r="N41" s="166"/>
      <c r="O41" s="166">
        <f>SUM(O42:O49)</f>
        <v>0</v>
      </c>
      <c r="P41" s="166"/>
      <c r="Q41" s="166">
        <f>SUM(Q42:Q49)</f>
        <v>0</v>
      </c>
      <c r="R41" s="166"/>
      <c r="S41" s="166"/>
      <c r="T41" s="167"/>
      <c r="U41" s="161"/>
      <c r="V41" s="161">
        <f>SUM(V42:V49)</f>
        <v>0</v>
      </c>
      <c r="W41" s="161"/>
      <c r="X41" s="161"/>
      <c r="AG41" t="s">
        <v>127</v>
      </c>
    </row>
    <row r="42" spans="1:60" ht="22.5" outlineLevel="1" x14ac:dyDescent="0.2">
      <c r="A42" s="168">
        <v>18</v>
      </c>
      <c r="B42" s="169" t="s">
        <v>71</v>
      </c>
      <c r="C42" s="184" t="s">
        <v>178</v>
      </c>
      <c r="D42" s="170" t="s">
        <v>179</v>
      </c>
      <c r="E42" s="171">
        <v>71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/>
      <c r="S42" s="173" t="s">
        <v>130</v>
      </c>
      <c r="T42" s="174" t="s">
        <v>131</v>
      </c>
      <c r="U42" s="158">
        <v>0</v>
      </c>
      <c r="V42" s="158">
        <f>ROUND(E42*U42,2)</f>
        <v>0</v>
      </c>
      <c r="W42" s="158"/>
      <c r="X42" s="158" t="s">
        <v>132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5" t="s">
        <v>180</v>
      </c>
      <c r="D43" s="159"/>
      <c r="E43" s="160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135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5" t="s">
        <v>181</v>
      </c>
      <c r="D44" s="159"/>
      <c r="E44" s="160">
        <v>71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135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5">
        <v>19</v>
      </c>
      <c r="B45" s="176" t="s">
        <v>182</v>
      </c>
      <c r="C45" s="186" t="s">
        <v>183</v>
      </c>
      <c r="D45" s="177" t="s">
        <v>150</v>
      </c>
      <c r="E45" s="178">
        <v>140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/>
      <c r="S45" s="180" t="s">
        <v>130</v>
      </c>
      <c r="T45" s="181" t="s">
        <v>131</v>
      </c>
      <c r="U45" s="158">
        <v>0</v>
      </c>
      <c r="V45" s="158">
        <f>ROUND(E45*U45,2)</f>
        <v>0</v>
      </c>
      <c r="W45" s="158"/>
      <c r="X45" s="158" t="s">
        <v>132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133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5">
        <v>20</v>
      </c>
      <c r="B46" s="176" t="s">
        <v>184</v>
      </c>
      <c r="C46" s="186" t="s">
        <v>185</v>
      </c>
      <c r="D46" s="177" t="s">
        <v>150</v>
      </c>
      <c r="E46" s="178">
        <v>140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/>
      <c r="S46" s="180" t="s">
        <v>130</v>
      </c>
      <c r="T46" s="181" t="s">
        <v>131</v>
      </c>
      <c r="U46" s="158">
        <v>0</v>
      </c>
      <c r="V46" s="158">
        <f>ROUND(E46*U46,2)</f>
        <v>0</v>
      </c>
      <c r="W46" s="158"/>
      <c r="X46" s="158" t="s">
        <v>132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133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5">
        <v>21</v>
      </c>
      <c r="B47" s="176" t="s">
        <v>186</v>
      </c>
      <c r="C47" s="186" t="s">
        <v>187</v>
      </c>
      <c r="D47" s="177" t="s">
        <v>150</v>
      </c>
      <c r="E47" s="178">
        <v>140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130</v>
      </c>
      <c r="T47" s="181" t="s">
        <v>131</v>
      </c>
      <c r="U47" s="158">
        <v>0</v>
      </c>
      <c r="V47" s="158">
        <f>ROUND(E47*U47,2)</f>
        <v>0</v>
      </c>
      <c r="W47" s="158"/>
      <c r="X47" s="158" t="s">
        <v>132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133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5">
        <v>22</v>
      </c>
      <c r="B48" s="176" t="s">
        <v>188</v>
      </c>
      <c r="C48" s="186" t="s">
        <v>189</v>
      </c>
      <c r="D48" s="177" t="s">
        <v>150</v>
      </c>
      <c r="E48" s="178">
        <v>125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21</v>
      </c>
      <c r="M48" s="180">
        <f>G48*(1+L48/100)</f>
        <v>0</v>
      </c>
      <c r="N48" s="180">
        <v>0</v>
      </c>
      <c r="O48" s="180">
        <f>ROUND(E48*N48,2)</f>
        <v>0</v>
      </c>
      <c r="P48" s="180">
        <v>0</v>
      </c>
      <c r="Q48" s="180">
        <f>ROUND(E48*P48,2)</f>
        <v>0</v>
      </c>
      <c r="R48" s="180"/>
      <c r="S48" s="180" t="s">
        <v>130</v>
      </c>
      <c r="T48" s="181" t="s">
        <v>131</v>
      </c>
      <c r="U48" s="158">
        <v>0</v>
      </c>
      <c r="V48" s="158">
        <f>ROUND(E48*U48,2)</f>
        <v>0</v>
      </c>
      <c r="W48" s="158"/>
      <c r="X48" s="158" t="s">
        <v>132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133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23</v>
      </c>
      <c r="B49" s="176" t="s">
        <v>190</v>
      </c>
      <c r="C49" s="186" t="s">
        <v>191</v>
      </c>
      <c r="D49" s="177" t="s">
        <v>179</v>
      </c>
      <c r="E49" s="178">
        <v>67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130</v>
      </c>
      <c r="T49" s="181" t="s">
        <v>131</v>
      </c>
      <c r="U49" s="158">
        <v>0</v>
      </c>
      <c r="V49" s="158">
        <f>ROUND(E49*U49,2)</f>
        <v>0</v>
      </c>
      <c r="W49" s="158"/>
      <c r="X49" s="158" t="s">
        <v>132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133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2" t="s">
        <v>126</v>
      </c>
      <c r="B50" s="163" t="s">
        <v>93</v>
      </c>
      <c r="C50" s="183" t="s">
        <v>94</v>
      </c>
      <c r="D50" s="164"/>
      <c r="E50" s="165"/>
      <c r="F50" s="166"/>
      <c r="G50" s="166">
        <f>SUMIF(AG51:AG55,"&lt;&gt;NOR",G51:G55)</f>
        <v>0</v>
      </c>
      <c r="H50" s="166"/>
      <c r="I50" s="166">
        <f>SUM(I51:I55)</f>
        <v>0</v>
      </c>
      <c r="J50" s="166"/>
      <c r="K50" s="166">
        <f>SUM(K51:K55)</f>
        <v>0</v>
      </c>
      <c r="L50" s="166"/>
      <c r="M50" s="166">
        <f>SUM(M51:M55)</f>
        <v>0</v>
      </c>
      <c r="N50" s="166"/>
      <c r="O50" s="166">
        <f>SUM(O51:O55)</f>
        <v>0</v>
      </c>
      <c r="P50" s="166"/>
      <c r="Q50" s="166">
        <f>SUM(Q51:Q55)</f>
        <v>0</v>
      </c>
      <c r="R50" s="166"/>
      <c r="S50" s="166"/>
      <c r="T50" s="167"/>
      <c r="U50" s="161"/>
      <c r="V50" s="161">
        <f>SUM(V51:V55)</f>
        <v>0</v>
      </c>
      <c r="W50" s="161"/>
      <c r="X50" s="161"/>
      <c r="AG50" t="s">
        <v>127</v>
      </c>
    </row>
    <row r="51" spans="1:60" outlineLevel="1" x14ac:dyDescent="0.2">
      <c r="A51" s="175">
        <v>24</v>
      </c>
      <c r="B51" s="176" t="s">
        <v>192</v>
      </c>
      <c r="C51" s="186" t="s">
        <v>193</v>
      </c>
      <c r="D51" s="177" t="s">
        <v>194</v>
      </c>
      <c r="E51" s="178">
        <v>10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130</v>
      </c>
      <c r="T51" s="181" t="s">
        <v>131</v>
      </c>
      <c r="U51" s="158">
        <v>0</v>
      </c>
      <c r="V51" s="158">
        <f>ROUND(E51*U51,2)</f>
        <v>0</v>
      </c>
      <c r="W51" s="158"/>
      <c r="X51" s="158" t="s">
        <v>132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133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5">
        <v>25</v>
      </c>
      <c r="B52" s="176" t="s">
        <v>195</v>
      </c>
      <c r="C52" s="186" t="s">
        <v>196</v>
      </c>
      <c r="D52" s="177" t="s">
        <v>194</v>
      </c>
      <c r="E52" s="178">
        <v>6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130</v>
      </c>
      <c r="T52" s="181" t="s">
        <v>131</v>
      </c>
      <c r="U52" s="158">
        <v>0</v>
      </c>
      <c r="V52" s="158">
        <f>ROUND(E52*U52,2)</f>
        <v>0</v>
      </c>
      <c r="W52" s="158"/>
      <c r="X52" s="158" t="s">
        <v>132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133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5">
        <v>26</v>
      </c>
      <c r="B53" s="176" t="s">
        <v>197</v>
      </c>
      <c r="C53" s="186" t="s">
        <v>198</v>
      </c>
      <c r="D53" s="177" t="s">
        <v>194</v>
      </c>
      <c r="E53" s="178">
        <v>10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80">
        <v>0</v>
      </c>
      <c r="O53" s="180">
        <f>ROUND(E53*N53,2)</f>
        <v>0</v>
      </c>
      <c r="P53" s="180">
        <v>0</v>
      </c>
      <c r="Q53" s="180">
        <f>ROUND(E53*P53,2)</f>
        <v>0</v>
      </c>
      <c r="R53" s="180"/>
      <c r="S53" s="180" t="s">
        <v>130</v>
      </c>
      <c r="T53" s="181" t="s">
        <v>131</v>
      </c>
      <c r="U53" s="158">
        <v>0</v>
      </c>
      <c r="V53" s="158">
        <f>ROUND(E53*U53,2)</f>
        <v>0</v>
      </c>
      <c r="W53" s="158"/>
      <c r="X53" s="158" t="s">
        <v>132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133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27</v>
      </c>
      <c r="B54" s="176" t="s">
        <v>199</v>
      </c>
      <c r="C54" s="186" t="s">
        <v>200</v>
      </c>
      <c r="D54" s="177" t="s">
        <v>194</v>
      </c>
      <c r="E54" s="178">
        <v>3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/>
      <c r="S54" s="180" t="s">
        <v>130</v>
      </c>
      <c r="T54" s="181" t="s">
        <v>131</v>
      </c>
      <c r="U54" s="158">
        <v>0</v>
      </c>
      <c r="V54" s="158">
        <f>ROUND(E54*U54,2)</f>
        <v>0</v>
      </c>
      <c r="W54" s="158"/>
      <c r="X54" s="158" t="s">
        <v>132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133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68">
        <v>28</v>
      </c>
      <c r="B55" s="169" t="s">
        <v>201</v>
      </c>
      <c r="C55" s="184" t="s">
        <v>202</v>
      </c>
      <c r="D55" s="170" t="s">
        <v>145</v>
      </c>
      <c r="E55" s="171">
        <v>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 t="s">
        <v>130</v>
      </c>
      <c r="T55" s="174" t="s">
        <v>131</v>
      </c>
      <c r="U55" s="158">
        <v>0</v>
      </c>
      <c r="V55" s="158">
        <f>ROUND(E55*U55,2)</f>
        <v>0</v>
      </c>
      <c r="W55" s="158"/>
      <c r="X55" s="158" t="s">
        <v>132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133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3"/>
      <c r="B56" s="4"/>
      <c r="C56" s="18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113</v>
      </c>
    </row>
    <row r="57" spans="1:60" x14ac:dyDescent="0.2">
      <c r="A57" s="152"/>
      <c r="B57" s="153" t="s">
        <v>29</v>
      </c>
      <c r="C57" s="188"/>
      <c r="D57" s="154"/>
      <c r="E57" s="155"/>
      <c r="F57" s="155"/>
      <c r="G57" s="182">
        <f>G8+G19+G26+G31+G41+G50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203</v>
      </c>
    </row>
    <row r="58" spans="1:60" x14ac:dyDescent="0.2">
      <c r="A58" s="258" t="s">
        <v>204</v>
      </c>
      <c r="B58" s="258"/>
      <c r="C58" s="18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3"/>
      <c r="B59" s="4" t="s">
        <v>205</v>
      </c>
      <c r="C59" s="187" t="s">
        <v>206</v>
      </c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207</v>
      </c>
    </row>
    <row r="60" spans="1:60" x14ac:dyDescent="0.2">
      <c r="A60" s="3"/>
      <c r="B60" s="4" t="s">
        <v>208</v>
      </c>
      <c r="C60" s="187" t="s">
        <v>209</v>
      </c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G60" t="s">
        <v>210</v>
      </c>
    </row>
    <row r="61" spans="1:60" x14ac:dyDescent="0.2">
      <c r="A61" s="3"/>
      <c r="B61" s="4"/>
      <c r="C61" s="187" t="s">
        <v>211</v>
      </c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212</v>
      </c>
    </row>
    <row r="62" spans="1:60" x14ac:dyDescent="0.2">
      <c r="A62" s="3"/>
      <c r="B62" s="4"/>
      <c r="C62" s="18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C63" s="189"/>
      <c r="D63" s="10"/>
      <c r="AG63" t="s">
        <v>213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uEBI4V5jeaV9dC2sd1nV8rdGGtPS4EF+P2VACt5/8Q2ZCWifDqoevdM2dw6Hsy65RPoUURiEwjGK3AEdJHqpg==" saltValue="CGTeug6FPcBUJS/KEAfo1w==" spinCount="100000" sheet="1"/>
  <mergeCells count="5">
    <mergeCell ref="A1:G1"/>
    <mergeCell ref="C2:G2"/>
    <mergeCell ref="C3:G3"/>
    <mergeCell ref="C4:G4"/>
    <mergeCell ref="A58:B5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100</v>
      </c>
      <c r="B1" s="251"/>
      <c r="C1" s="251"/>
      <c r="D1" s="251"/>
      <c r="E1" s="251"/>
      <c r="F1" s="251"/>
      <c r="G1" s="251"/>
      <c r="AG1" t="s">
        <v>101</v>
      </c>
    </row>
    <row r="2" spans="1:60" ht="24.95" customHeight="1" x14ac:dyDescent="0.2">
      <c r="A2" s="141" t="s">
        <v>7</v>
      </c>
      <c r="B2" s="48" t="s">
        <v>43</v>
      </c>
      <c r="C2" s="252" t="s">
        <v>44</v>
      </c>
      <c r="D2" s="253"/>
      <c r="E2" s="253"/>
      <c r="F2" s="253"/>
      <c r="G2" s="254"/>
      <c r="AG2" t="s">
        <v>102</v>
      </c>
    </row>
    <row r="3" spans="1:60" ht="24.95" customHeight="1" x14ac:dyDescent="0.2">
      <c r="A3" s="141" t="s">
        <v>8</v>
      </c>
      <c r="B3" s="48" t="s">
        <v>57</v>
      </c>
      <c r="C3" s="252" t="s">
        <v>58</v>
      </c>
      <c r="D3" s="253"/>
      <c r="E3" s="253"/>
      <c r="F3" s="253"/>
      <c r="G3" s="254"/>
      <c r="AC3" s="123" t="s">
        <v>102</v>
      </c>
      <c r="AG3" t="s">
        <v>103</v>
      </c>
    </row>
    <row r="4" spans="1:60" ht="24.95" customHeight="1" x14ac:dyDescent="0.2">
      <c r="A4" s="142" t="s">
        <v>9</v>
      </c>
      <c r="B4" s="143" t="s">
        <v>61</v>
      </c>
      <c r="C4" s="255" t="s">
        <v>62</v>
      </c>
      <c r="D4" s="256"/>
      <c r="E4" s="256"/>
      <c r="F4" s="256"/>
      <c r="G4" s="257"/>
      <c r="AG4" t="s">
        <v>104</v>
      </c>
    </row>
    <row r="5" spans="1:60" x14ac:dyDescent="0.2">
      <c r="D5" s="10"/>
    </row>
    <row r="6" spans="1:60" ht="38.25" x14ac:dyDescent="0.2">
      <c r="A6" s="145" t="s">
        <v>105</v>
      </c>
      <c r="B6" s="147" t="s">
        <v>106</v>
      </c>
      <c r="C6" s="147" t="s">
        <v>107</v>
      </c>
      <c r="D6" s="146" t="s">
        <v>108</v>
      </c>
      <c r="E6" s="145" t="s">
        <v>109</v>
      </c>
      <c r="F6" s="144" t="s">
        <v>110</v>
      </c>
      <c r="G6" s="145" t="s">
        <v>29</v>
      </c>
      <c r="H6" s="148" t="s">
        <v>30</v>
      </c>
      <c r="I6" s="148" t="s">
        <v>111</v>
      </c>
      <c r="J6" s="148" t="s">
        <v>31</v>
      </c>
      <c r="K6" s="148" t="s">
        <v>112</v>
      </c>
      <c r="L6" s="148" t="s">
        <v>113</v>
      </c>
      <c r="M6" s="148" t="s">
        <v>114</v>
      </c>
      <c r="N6" s="148" t="s">
        <v>115</v>
      </c>
      <c r="O6" s="148" t="s">
        <v>116</v>
      </c>
      <c r="P6" s="148" t="s">
        <v>117</v>
      </c>
      <c r="Q6" s="148" t="s">
        <v>118</v>
      </c>
      <c r="R6" s="148" t="s">
        <v>119</v>
      </c>
      <c r="S6" s="148" t="s">
        <v>120</v>
      </c>
      <c r="T6" s="148" t="s">
        <v>121</v>
      </c>
      <c r="U6" s="148" t="s">
        <v>122</v>
      </c>
      <c r="V6" s="148" t="s">
        <v>123</v>
      </c>
      <c r="W6" s="148" t="s">
        <v>124</v>
      </c>
      <c r="X6" s="148" t="s">
        <v>125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126</v>
      </c>
      <c r="B8" s="163" t="s">
        <v>69</v>
      </c>
      <c r="C8" s="183" t="s">
        <v>70</v>
      </c>
      <c r="D8" s="164"/>
      <c r="E8" s="165"/>
      <c r="F8" s="166"/>
      <c r="G8" s="166">
        <f>SUMIF(AG9:AG36,"&lt;&gt;NOR",G9:G36)</f>
        <v>0</v>
      </c>
      <c r="H8" s="166"/>
      <c r="I8" s="166">
        <f>SUM(I9:I36)</f>
        <v>0</v>
      </c>
      <c r="J8" s="166"/>
      <c r="K8" s="166">
        <f>SUM(K9:K36)</f>
        <v>0</v>
      </c>
      <c r="L8" s="166"/>
      <c r="M8" s="166">
        <f>SUM(M9:M36)</f>
        <v>0</v>
      </c>
      <c r="N8" s="166"/>
      <c r="O8" s="166">
        <f>SUM(O9:O36)</f>
        <v>0.03</v>
      </c>
      <c r="P8" s="166"/>
      <c r="Q8" s="166">
        <f>SUM(Q9:Q36)</f>
        <v>0</v>
      </c>
      <c r="R8" s="166"/>
      <c r="S8" s="166"/>
      <c r="T8" s="167"/>
      <c r="U8" s="161"/>
      <c r="V8" s="161">
        <f>SUM(V9:V36)</f>
        <v>21.660000000000004</v>
      </c>
      <c r="W8" s="161"/>
      <c r="X8" s="161"/>
      <c r="AG8" t="s">
        <v>127</v>
      </c>
    </row>
    <row r="9" spans="1:60" outlineLevel="1" x14ac:dyDescent="0.2">
      <c r="A9" s="168">
        <v>1</v>
      </c>
      <c r="B9" s="169" t="s">
        <v>214</v>
      </c>
      <c r="C9" s="184" t="s">
        <v>215</v>
      </c>
      <c r="D9" s="170" t="s">
        <v>216</v>
      </c>
      <c r="E9" s="171">
        <v>4.056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217</v>
      </c>
      <c r="S9" s="173" t="s">
        <v>218</v>
      </c>
      <c r="T9" s="174" t="s">
        <v>218</v>
      </c>
      <c r="U9" s="158">
        <v>0.1</v>
      </c>
      <c r="V9" s="158">
        <f>ROUND(E9*U9,2)</f>
        <v>0.41</v>
      </c>
      <c r="W9" s="158"/>
      <c r="X9" s="158" t="s">
        <v>132</v>
      </c>
      <c r="Y9" s="149"/>
      <c r="Z9" s="149"/>
      <c r="AA9" s="149"/>
      <c r="AB9" s="149"/>
      <c r="AC9" s="149"/>
      <c r="AD9" s="149"/>
      <c r="AE9" s="149"/>
      <c r="AF9" s="149"/>
      <c r="AG9" s="149" t="s">
        <v>133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59" t="s">
        <v>219</v>
      </c>
      <c r="D10" s="260"/>
      <c r="E10" s="260"/>
      <c r="F10" s="260"/>
      <c r="G10" s="260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220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92" t="str">
        <f>C10</f>
        <v>nebo lesní půdy, s vodorovným přemístěním na hromady v místě upotřebení nebo na dočasné či trvalé skládky se složením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5" t="s">
        <v>221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135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5" t="s">
        <v>222</v>
      </c>
      <c r="D12" s="159"/>
      <c r="E12" s="160">
        <v>2.7040000000000002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135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5" t="s">
        <v>223</v>
      </c>
      <c r="D13" s="159"/>
      <c r="E13" s="160">
        <v>1.3520000000000001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135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8">
        <v>2</v>
      </c>
      <c r="B14" s="169" t="s">
        <v>224</v>
      </c>
      <c r="C14" s="184" t="s">
        <v>225</v>
      </c>
      <c r="D14" s="170" t="s">
        <v>216</v>
      </c>
      <c r="E14" s="171">
        <v>24.335999999999999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217</v>
      </c>
      <c r="S14" s="173" t="s">
        <v>218</v>
      </c>
      <c r="T14" s="174" t="s">
        <v>218</v>
      </c>
      <c r="U14" s="158">
        <v>0.27</v>
      </c>
      <c r="V14" s="158">
        <f>ROUND(E14*U14,2)</f>
        <v>6.57</v>
      </c>
      <c r="W14" s="158"/>
      <c r="X14" s="158" t="s">
        <v>132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33.75" outlineLevel="1" x14ac:dyDescent="0.2">
      <c r="A15" s="156"/>
      <c r="B15" s="157"/>
      <c r="C15" s="259" t="s">
        <v>226</v>
      </c>
      <c r="D15" s="260"/>
      <c r="E15" s="260"/>
      <c r="F15" s="260"/>
      <c r="G15" s="260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220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92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5" t="s">
        <v>227</v>
      </c>
      <c r="D16" s="159"/>
      <c r="E16" s="160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135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5" t="s">
        <v>228</v>
      </c>
      <c r="D17" s="159"/>
      <c r="E17" s="160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135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5" t="s">
        <v>229</v>
      </c>
      <c r="D18" s="159"/>
      <c r="E18" s="160">
        <v>24.335999999999999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135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8">
        <v>3</v>
      </c>
      <c r="B19" s="169" t="s">
        <v>230</v>
      </c>
      <c r="C19" s="184" t="s">
        <v>231</v>
      </c>
      <c r="D19" s="170" t="s">
        <v>216</v>
      </c>
      <c r="E19" s="171">
        <v>24.335999999999999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 t="s">
        <v>217</v>
      </c>
      <c r="S19" s="173" t="s">
        <v>218</v>
      </c>
      <c r="T19" s="174" t="s">
        <v>218</v>
      </c>
      <c r="U19" s="158">
        <v>4.3099999999999999E-2</v>
      </c>
      <c r="V19" s="158">
        <f>ROUND(E19*U19,2)</f>
        <v>1.05</v>
      </c>
      <c r="W19" s="158"/>
      <c r="X19" s="158" t="s">
        <v>132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133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33.75" outlineLevel="1" x14ac:dyDescent="0.2">
      <c r="A20" s="156"/>
      <c r="B20" s="157"/>
      <c r="C20" s="259" t="s">
        <v>226</v>
      </c>
      <c r="D20" s="260"/>
      <c r="E20" s="260"/>
      <c r="F20" s="260"/>
      <c r="G20" s="260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220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92" t="str">
        <f>C20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8">
        <v>4</v>
      </c>
      <c r="B21" s="169" t="s">
        <v>232</v>
      </c>
      <c r="C21" s="184" t="s">
        <v>233</v>
      </c>
      <c r="D21" s="170" t="s">
        <v>179</v>
      </c>
      <c r="E21" s="171">
        <v>45.76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6.9999999999999999E-4</v>
      </c>
      <c r="O21" s="173">
        <f>ROUND(E21*N21,2)</f>
        <v>0.03</v>
      </c>
      <c r="P21" s="173">
        <v>0</v>
      </c>
      <c r="Q21" s="173">
        <f>ROUND(E21*P21,2)</f>
        <v>0</v>
      </c>
      <c r="R21" s="173" t="s">
        <v>217</v>
      </c>
      <c r="S21" s="173" t="s">
        <v>218</v>
      </c>
      <c r="T21" s="174" t="s">
        <v>218</v>
      </c>
      <c r="U21" s="158">
        <v>0.156</v>
      </c>
      <c r="V21" s="158">
        <f>ROUND(E21*U21,2)</f>
        <v>7.14</v>
      </c>
      <c r="W21" s="158"/>
      <c r="X21" s="158" t="s">
        <v>132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133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5" t="s">
        <v>234</v>
      </c>
      <c r="D22" s="159"/>
      <c r="E22" s="160">
        <v>45.76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135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8">
        <v>5</v>
      </c>
      <c r="B23" s="169" t="s">
        <v>235</v>
      </c>
      <c r="C23" s="184" t="s">
        <v>236</v>
      </c>
      <c r="D23" s="170" t="s">
        <v>179</v>
      </c>
      <c r="E23" s="171">
        <v>45.76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217</v>
      </c>
      <c r="S23" s="173" t="s">
        <v>218</v>
      </c>
      <c r="T23" s="174" t="s">
        <v>218</v>
      </c>
      <c r="U23" s="158">
        <v>9.5000000000000001E-2</v>
      </c>
      <c r="V23" s="158">
        <f>ROUND(E23*U23,2)</f>
        <v>4.3499999999999996</v>
      </c>
      <c r="W23" s="158"/>
      <c r="X23" s="158" t="s">
        <v>132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133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59" t="s">
        <v>237</v>
      </c>
      <c r="D24" s="260"/>
      <c r="E24" s="260"/>
      <c r="F24" s="260"/>
      <c r="G24" s="260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220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6</v>
      </c>
      <c r="B25" s="169" t="s">
        <v>238</v>
      </c>
      <c r="C25" s="184" t="s">
        <v>239</v>
      </c>
      <c r="D25" s="170" t="s">
        <v>216</v>
      </c>
      <c r="E25" s="171">
        <v>15.103999999999999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 t="s">
        <v>217</v>
      </c>
      <c r="S25" s="173" t="s">
        <v>218</v>
      </c>
      <c r="T25" s="174" t="s">
        <v>218</v>
      </c>
      <c r="U25" s="158">
        <v>0.01</v>
      </c>
      <c r="V25" s="158">
        <f>ROUND(E25*U25,2)</f>
        <v>0.15</v>
      </c>
      <c r="W25" s="158"/>
      <c r="X25" s="158" t="s">
        <v>132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133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59" t="s">
        <v>240</v>
      </c>
      <c r="D26" s="260"/>
      <c r="E26" s="260"/>
      <c r="F26" s="260"/>
      <c r="G26" s="260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220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5" t="s">
        <v>241</v>
      </c>
      <c r="D27" s="159"/>
      <c r="E27" s="160">
        <v>24.335999999999999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135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5" t="s">
        <v>242</v>
      </c>
      <c r="D28" s="159"/>
      <c r="E28" s="160">
        <v>-9.2319999999999993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135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5">
        <v>7</v>
      </c>
      <c r="B29" s="176" t="s">
        <v>243</v>
      </c>
      <c r="C29" s="186" t="s">
        <v>244</v>
      </c>
      <c r="D29" s="177" t="s">
        <v>216</v>
      </c>
      <c r="E29" s="178">
        <v>15.103999999999999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 t="s">
        <v>217</v>
      </c>
      <c r="S29" s="180" t="s">
        <v>218</v>
      </c>
      <c r="T29" s="181" t="s">
        <v>218</v>
      </c>
      <c r="U29" s="158">
        <v>8.9999999999999993E-3</v>
      </c>
      <c r="V29" s="158">
        <f>ROUND(E29*U29,2)</f>
        <v>0.14000000000000001</v>
      </c>
      <c r="W29" s="158"/>
      <c r="X29" s="158" t="s">
        <v>132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133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68">
        <v>8</v>
      </c>
      <c r="B30" s="169" t="s">
        <v>245</v>
      </c>
      <c r="C30" s="184" t="s">
        <v>246</v>
      </c>
      <c r="D30" s="170" t="s">
        <v>216</v>
      </c>
      <c r="E30" s="171">
        <v>9.2319999999999993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 t="s">
        <v>217</v>
      </c>
      <c r="S30" s="173" t="s">
        <v>218</v>
      </c>
      <c r="T30" s="174" t="s">
        <v>218</v>
      </c>
      <c r="U30" s="158">
        <v>0.2</v>
      </c>
      <c r="V30" s="158">
        <f>ROUND(E30*U30,2)</f>
        <v>1.85</v>
      </c>
      <c r="W30" s="158"/>
      <c r="X30" s="158" t="s">
        <v>132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59" t="s">
        <v>247</v>
      </c>
      <c r="D31" s="260"/>
      <c r="E31" s="260"/>
      <c r="F31" s="260"/>
      <c r="G31" s="260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220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61" t="s">
        <v>248</v>
      </c>
      <c r="D32" s="262"/>
      <c r="E32" s="262"/>
      <c r="F32" s="262"/>
      <c r="G32" s="262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249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5" t="s">
        <v>250</v>
      </c>
      <c r="D33" s="159"/>
      <c r="E33" s="160">
        <v>24.335999999999999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135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5" t="s">
        <v>251</v>
      </c>
      <c r="D34" s="159"/>
      <c r="E34" s="160">
        <v>-2.3039999999999998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135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5" t="s">
        <v>252</v>
      </c>
      <c r="D35" s="159"/>
      <c r="E35" s="160">
        <v>-12.8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135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9</v>
      </c>
      <c r="B36" s="176" t="s">
        <v>253</v>
      </c>
      <c r="C36" s="186" t="s">
        <v>254</v>
      </c>
      <c r="D36" s="177" t="s">
        <v>216</v>
      </c>
      <c r="E36" s="178">
        <v>15.103999999999999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 t="s">
        <v>217</v>
      </c>
      <c r="S36" s="180" t="s">
        <v>218</v>
      </c>
      <c r="T36" s="181" t="s">
        <v>218</v>
      </c>
      <c r="U36" s="158">
        <v>0</v>
      </c>
      <c r="V36" s="158">
        <f>ROUND(E36*U36,2)</f>
        <v>0</v>
      </c>
      <c r="W36" s="158"/>
      <c r="X36" s="158" t="s">
        <v>132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2" t="s">
        <v>126</v>
      </c>
      <c r="B37" s="163" t="s">
        <v>71</v>
      </c>
      <c r="C37" s="183" t="s">
        <v>72</v>
      </c>
      <c r="D37" s="164"/>
      <c r="E37" s="165"/>
      <c r="F37" s="166"/>
      <c r="G37" s="166">
        <f>SUMIF(AG38:AG42,"&lt;&gt;NOR",G38:G42)</f>
        <v>0</v>
      </c>
      <c r="H37" s="166"/>
      <c r="I37" s="166">
        <f>SUM(I38:I42)</f>
        <v>0</v>
      </c>
      <c r="J37" s="166"/>
      <c r="K37" s="166">
        <f>SUM(K38:K42)</f>
        <v>0</v>
      </c>
      <c r="L37" s="166"/>
      <c r="M37" s="166">
        <f>SUM(M38:M42)</f>
        <v>0</v>
      </c>
      <c r="N37" s="166"/>
      <c r="O37" s="166">
        <f>SUM(O38:O42)</f>
        <v>0</v>
      </c>
      <c r="P37" s="166"/>
      <c r="Q37" s="166">
        <f>SUM(Q38:Q42)</f>
        <v>0</v>
      </c>
      <c r="R37" s="166"/>
      <c r="S37" s="166"/>
      <c r="T37" s="167"/>
      <c r="U37" s="161"/>
      <c r="V37" s="161">
        <f>SUM(V38:V42)</f>
        <v>2.76</v>
      </c>
      <c r="W37" s="161"/>
      <c r="X37" s="161"/>
      <c r="AG37" t="s">
        <v>127</v>
      </c>
    </row>
    <row r="38" spans="1:60" ht="22.5" outlineLevel="1" x14ac:dyDescent="0.2">
      <c r="A38" s="168">
        <v>10</v>
      </c>
      <c r="B38" s="169" t="s">
        <v>255</v>
      </c>
      <c r="C38" s="184" t="s">
        <v>256</v>
      </c>
      <c r="D38" s="170" t="s">
        <v>179</v>
      </c>
      <c r="E38" s="171">
        <v>11.04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 t="s">
        <v>217</v>
      </c>
      <c r="S38" s="173" t="s">
        <v>218</v>
      </c>
      <c r="T38" s="174" t="s">
        <v>218</v>
      </c>
      <c r="U38" s="158">
        <v>0.25</v>
      </c>
      <c r="V38" s="158">
        <f>ROUND(E38*U38,2)</f>
        <v>2.76</v>
      </c>
      <c r="W38" s="158"/>
      <c r="X38" s="158" t="s">
        <v>132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133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56"/>
      <c r="B39" s="157"/>
      <c r="C39" s="259" t="s">
        <v>257</v>
      </c>
      <c r="D39" s="260"/>
      <c r="E39" s="260"/>
      <c r="F39" s="260"/>
      <c r="G39" s="260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220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92" t="str">
        <f>C39</f>
        <v>s případným nutným přemístěním hromad nebo dočasných skládek na místo potřeby ze vzdálenosti do 30 m, v rovině nebo ve svahu do 1 : 5,</v>
      </c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5" t="s">
        <v>258</v>
      </c>
      <c r="D40" s="159"/>
      <c r="E40" s="160">
        <v>11.04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135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8">
        <v>11</v>
      </c>
      <c r="B41" s="169" t="s">
        <v>259</v>
      </c>
      <c r="C41" s="184" t="s">
        <v>260</v>
      </c>
      <c r="D41" s="170" t="s">
        <v>179</v>
      </c>
      <c r="E41" s="171">
        <v>11.04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3.0000000000000001E-5</v>
      </c>
      <c r="O41" s="173">
        <f>ROUND(E41*N41,2)</f>
        <v>0</v>
      </c>
      <c r="P41" s="173">
        <v>0</v>
      </c>
      <c r="Q41" s="173">
        <f>ROUND(E41*P41,2)</f>
        <v>0</v>
      </c>
      <c r="R41" s="173" t="s">
        <v>261</v>
      </c>
      <c r="S41" s="173" t="s">
        <v>218</v>
      </c>
      <c r="T41" s="174" t="s">
        <v>218</v>
      </c>
      <c r="U41" s="158">
        <v>0</v>
      </c>
      <c r="V41" s="158">
        <f>ROUND(E41*U41,2)</f>
        <v>0</v>
      </c>
      <c r="W41" s="158"/>
      <c r="X41" s="158" t="s">
        <v>262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263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63" t="s">
        <v>264</v>
      </c>
      <c r="D42" s="264"/>
      <c r="E42" s="264"/>
      <c r="F42" s="264"/>
      <c r="G42" s="264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249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2" t="s">
        <v>126</v>
      </c>
      <c r="B43" s="163" t="s">
        <v>73</v>
      </c>
      <c r="C43" s="183" t="s">
        <v>74</v>
      </c>
      <c r="D43" s="164"/>
      <c r="E43" s="165"/>
      <c r="F43" s="166"/>
      <c r="G43" s="166">
        <f>SUMIF(AG44:AG61,"&lt;&gt;NOR",G44:G61)</f>
        <v>0</v>
      </c>
      <c r="H43" s="166"/>
      <c r="I43" s="166">
        <f>SUM(I44:I61)</f>
        <v>0</v>
      </c>
      <c r="J43" s="166"/>
      <c r="K43" s="166">
        <f>SUM(K44:K61)</f>
        <v>0</v>
      </c>
      <c r="L43" s="166"/>
      <c r="M43" s="166">
        <f>SUM(M44:M61)</f>
        <v>0</v>
      </c>
      <c r="N43" s="166"/>
      <c r="O43" s="166">
        <f>SUM(O44:O61)</f>
        <v>47.49</v>
      </c>
      <c r="P43" s="166"/>
      <c r="Q43" s="166">
        <f>SUM(Q44:Q61)</f>
        <v>0</v>
      </c>
      <c r="R43" s="166"/>
      <c r="S43" s="166"/>
      <c r="T43" s="167"/>
      <c r="U43" s="161"/>
      <c r="V43" s="161">
        <f>SUM(V44:V61)</f>
        <v>68.739999999999995</v>
      </c>
      <c r="W43" s="161"/>
      <c r="X43" s="161"/>
      <c r="AG43" t="s">
        <v>127</v>
      </c>
    </row>
    <row r="44" spans="1:60" ht="22.5" outlineLevel="1" x14ac:dyDescent="0.2">
      <c r="A44" s="168">
        <v>12</v>
      </c>
      <c r="B44" s="169" t="s">
        <v>265</v>
      </c>
      <c r="C44" s="184" t="s">
        <v>266</v>
      </c>
      <c r="D44" s="170" t="s">
        <v>179</v>
      </c>
      <c r="E44" s="171">
        <v>27.04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 t="s">
        <v>217</v>
      </c>
      <c r="S44" s="173" t="s">
        <v>218</v>
      </c>
      <c r="T44" s="174" t="s">
        <v>218</v>
      </c>
      <c r="U44" s="158">
        <v>0.15</v>
      </c>
      <c r="V44" s="158">
        <f>ROUND(E44*U44,2)</f>
        <v>4.0599999999999996</v>
      </c>
      <c r="W44" s="158"/>
      <c r="X44" s="158" t="s">
        <v>132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133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259" t="s">
        <v>267</v>
      </c>
      <c r="D45" s="260"/>
      <c r="E45" s="260"/>
      <c r="F45" s="260"/>
      <c r="G45" s="260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220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92" t="str">
        <f>C45</f>
        <v>z rostlé horniny tř.1 - 4 pod násypy z hornin soudržných do 92% PS a hornin nesoudržných sypkých relativní ulehlosti I(d) do 0,8</v>
      </c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5" t="s">
        <v>268</v>
      </c>
      <c r="D46" s="159"/>
      <c r="E46" s="160">
        <v>27.04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135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68">
        <v>13</v>
      </c>
      <c r="B47" s="169" t="s">
        <v>269</v>
      </c>
      <c r="C47" s="184" t="s">
        <v>270</v>
      </c>
      <c r="D47" s="170" t="s">
        <v>216</v>
      </c>
      <c r="E47" s="171">
        <v>18.048999999999999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2.5249999999999999</v>
      </c>
      <c r="O47" s="173">
        <f>ROUND(E47*N47,2)</f>
        <v>45.57</v>
      </c>
      <c r="P47" s="173">
        <v>0</v>
      </c>
      <c r="Q47" s="173">
        <f>ROUND(E47*P47,2)</f>
        <v>0</v>
      </c>
      <c r="R47" s="173" t="s">
        <v>271</v>
      </c>
      <c r="S47" s="173" t="s">
        <v>218</v>
      </c>
      <c r="T47" s="174" t="s">
        <v>218</v>
      </c>
      <c r="U47" s="158">
        <v>0.48</v>
      </c>
      <c r="V47" s="158">
        <f>ROUND(E47*U47,2)</f>
        <v>8.66</v>
      </c>
      <c r="W47" s="158"/>
      <c r="X47" s="158" t="s">
        <v>132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133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59" t="s">
        <v>272</v>
      </c>
      <c r="D48" s="260"/>
      <c r="E48" s="260"/>
      <c r="F48" s="260"/>
      <c r="G48" s="260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220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5" t="s">
        <v>273</v>
      </c>
      <c r="D49" s="159"/>
      <c r="E49" s="160">
        <v>18.048999999999999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135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68">
        <v>14</v>
      </c>
      <c r="B50" s="169" t="s">
        <v>274</v>
      </c>
      <c r="C50" s="184" t="s">
        <v>275</v>
      </c>
      <c r="D50" s="170" t="s">
        <v>179</v>
      </c>
      <c r="E50" s="171">
        <v>35.200000000000003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3.9199999999999999E-2</v>
      </c>
      <c r="O50" s="173">
        <f>ROUND(E50*N50,2)</f>
        <v>1.38</v>
      </c>
      <c r="P50" s="173">
        <v>0</v>
      </c>
      <c r="Q50" s="173">
        <f>ROUND(E50*P50,2)</f>
        <v>0</v>
      </c>
      <c r="R50" s="173" t="s">
        <v>271</v>
      </c>
      <c r="S50" s="173" t="s">
        <v>218</v>
      </c>
      <c r="T50" s="174" t="s">
        <v>218</v>
      </c>
      <c r="U50" s="158">
        <v>1.05</v>
      </c>
      <c r="V50" s="158">
        <f>ROUND(E50*U50,2)</f>
        <v>36.96</v>
      </c>
      <c r="W50" s="158"/>
      <c r="X50" s="158" t="s">
        <v>132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133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259" t="s">
        <v>276</v>
      </c>
      <c r="D51" s="260"/>
      <c r="E51" s="260"/>
      <c r="F51" s="260"/>
      <c r="G51" s="260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220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92" t="str">
        <f>C51</f>
        <v>bednění svislé nebo šikmé (odkloněné), půdorysně přímé nebo zalomené, stěn základových patek ve volných nebo zapažených jámách, rýhách, šachtách, včetně případných vzpěr,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5" t="s">
        <v>277</v>
      </c>
      <c r="D52" s="159"/>
      <c r="E52" s="160">
        <v>35.200000000000003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135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8">
        <v>15</v>
      </c>
      <c r="B53" s="169" t="s">
        <v>278</v>
      </c>
      <c r="C53" s="184" t="s">
        <v>279</v>
      </c>
      <c r="D53" s="170" t="s">
        <v>179</v>
      </c>
      <c r="E53" s="171">
        <v>35.200000000000003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3" t="s">
        <v>271</v>
      </c>
      <c r="S53" s="173" t="s">
        <v>218</v>
      </c>
      <c r="T53" s="174" t="s">
        <v>218</v>
      </c>
      <c r="U53" s="158">
        <v>0.32</v>
      </c>
      <c r="V53" s="158">
        <f>ROUND(E53*U53,2)</f>
        <v>11.26</v>
      </c>
      <c r="W53" s="158"/>
      <c r="X53" s="158" t="s">
        <v>132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133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56"/>
      <c r="B54" s="157"/>
      <c r="C54" s="259" t="s">
        <v>276</v>
      </c>
      <c r="D54" s="260"/>
      <c r="E54" s="260"/>
      <c r="F54" s="260"/>
      <c r="G54" s="260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220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92" t="str">
        <f>C54</f>
        <v>bednění svislé nebo šikmé (odkloněné), půdorysně přímé nebo zalomené, stěn základových patek ve volných nebo zapažených jámách, rýhách, šachtách, včetně případných vzpěr,</v>
      </c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61" t="s">
        <v>280</v>
      </c>
      <c r="D55" s="262"/>
      <c r="E55" s="262"/>
      <c r="F55" s="262"/>
      <c r="G55" s="262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249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68">
        <v>16</v>
      </c>
      <c r="B56" s="169" t="s">
        <v>281</v>
      </c>
      <c r="C56" s="184" t="s">
        <v>282</v>
      </c>
      <c r="D56" s="170" t="s">
        <v>283</v>
      </c>
      <c r="E56" s="171">
        <v>0.51200000000000001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1.0554399999999999</v>
      </c>
      <c r="O56" s="173">
        <f>ROUND(E56*N56,2)</f>
        <v>0.54</v>
      </c>
      <c r="P56" s="173">
        <v>0</v>
      </c>
      <c r="Q56" s="173">
        <f>ROUND(E56*P56,2)</f>
        <v>0</v>
      </c>
      <c r="R56" s="173" t="s">
        <v>271</v>
      </c>
      <c r="S56" s="173" t="s">
        <v>218</v>
      </c>
      <c r="T56" s="174" t="s">
        <v>218</v>
      </c>
      <c r="U56" s="158">
        <v>15.231</v>
      </c>
      <c r="V56" s="158">
        <f>ROUND(E56*U56,2)</f>
        <v>7.8</v>
      </c>
      <c r="W56" s="158"/>
      <c r="X56" s="158" t="s">
        <v>132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133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59" t="s">
        <v>284</v>
      </c>
      <c r="D57" s="260"/>
      <c r="E57" s="260"/>
      <c r="F57" s="260"/>
      <c r="G57" s="260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220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3" t="s">
        <v>285</v>
      </c>
      <c r="D58" s="190"/>
      <c r="E58" s="191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135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4" t="s">
        <v>286</v>
      </c>
      <c r="D59" s="190"/>
      <c r="E59" s="191">
        <v>128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135</v>
      </c>
      <c r="AH59" s="149">
        <v>2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3" t="s">
        <v>287</v>
      </c>
      <c r="D60" s="190"/>
      <c r="E60" s="191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135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5" t="s">
        <v>288</v>
      </c>
      <c r="D61" s="159"/>
      <c r="E61" s="160">
        <v>0.51200000000000001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135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62" t="s">
        <v>126</v>
      </c>
      <c r="B62" s="163" t="s">
        <v>75</v>
      </c>
      <c r="C62" s="183" t="s">
        <v>76</v>
      </c>
      <c r="D62" s="164"/>
      <c r="E62" s="165"/>
      <c r="F62" s="166"/>
      <c r="G62" s="166">
        <f>SUMIF(AG63:AG66,"&lt;&gt;NOR",G63:G66)</f>
        <v>0</v>
      </c>
      <c r="H62" s="166"/>
      <c r="I62" s="166">
        <f>SUM(I63:I66)</f>
        <v>0</v>
      </c>
      <c r="J62" s="166"/>
      <c r="K62" s="166">
        <f>SUM(K63:K66)</f>
        <v>0</v>
      </c>
      <c r="L62" s="166"/>
      <c r="M62" s="166">
        <f>SUM(M63:M66)</f>
        <v>0</v>
      </c>
      <c r="N62" s="166"/>
      <c r="O62" s="166">
        <f>SUM(O63:O66)</f>
        <v>0</v>
      </c>
      <c r="P62" s="166"/>
      <c r="Q62" s="166">
        <f>SUM(Q63:Q66)</f>
        <v>2.9699999999999998</v>
      </c>
      <c r="R62" s="166"/>
      <c r="S62" s="166"/>
      <c r="T62" s="167"/>
      <c r="U62" s="161"/>
      <c r="V62" s="161">
        <f>SUM(V63:V66)</f>
        <v>4.93</v>
      </c>
      <c r="W62" s="161"/>
      <c r="X62" s="161"/>
      <c r="AG62" t="s">
        <v>127</v>
      </c>
    </row>
    <row r="63" spans="1:60" ht="22.5" outlineLevel="1" x14ac:dyDescent="0.2">
      <c r="A63" s="168">
        <v>17</v>
      </c>
      <c r="B63" s="169" t="s">
        <v>289</v>
      </c>
      <c r="C63" s="184" t="s">
        <v>290</v>
      </c>
      <c r="D63" s="170" t="s">
        <v>179</v>
      </c>
      <c r="E63" s="171">
        <v>6.76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0</v>
      </c>
      <c r="O63" s="173">
        <f>ROUND(E63*N63,2)</f>
        <v>0</v>
      </c>
      <c r="P63" s="173">
        <v>0.33</v>
      </c>
      <c r="Q63" s="173">
        <f>ROUND(E63*P63,2)</f>
        <v>2.23</v>
      </c>
      <c r="R63" s="173" t="s">
        <v>291</v>
      </c>
      <c r="S63" s="173" t="s">
        <v>218</v>
      </c>
      <c r="T63" s="174" t="s">
        <v>218</v>
      </c>
      <c r="U63" s="158">
        <v>0.53</v>
      </c>
      <c r="V63" s="158">
        <f>ROUND(E63*U63,2)</f>
        <v>3.58</v>
      </c>
      <c r="W63" s="158"/>
      <c r="X63" s="158" t="s">
        <v>132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133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5" t="s">
        <v>292</v>
      </c>
      <c r="D64" s="159"/>
      <c r="E64" s="160">
        <v>6.76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135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68">
        <v>18</v>
      </c>
      <c r="B65" s="169" t="s">
        <v>293</v>
      </c>
      <c r="C65" s="184" t="s">
        <v>294</v>
      </c>
      <c r="D65" s="170" t="s">
        <v>179</v>
      </c>
      <c r="E65" s="171">
        <v>6.76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0.11</v>
      </c>
      <c r="Q65" s="173">
        <f>ROUND(E65*P65,2)</f>
        <v>0.74</v>
      </c>
      <c r="R65" s="173" t="s">
        <v>291</v>
      </c>
      <c r="S65" s="173" t="s">
        <v>218</v>
      </c>
      <c r="T65" s="174" t="s">
        <v>218</v>
      </c>
      <c r="U65" s="158">
        <v>0.2</v>
      </c>
      <c r="V65" s="158">
        <f>ROUND(E65*U65,2)</f>
        <v>1.35</v>
      </c>
      <c r="W65" s="158"/>
      <c r="X65" s="158" t="s">
        <v>132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133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5" t="s">
        <v>292</v>
      </c>
      <c r="D66" s="159"/>
      <c r="E66" s="160">
        <v>6.76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135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2" t="s">
        <v>126</v>
      </c>
      <c r="B67" s="163" t="s">
        <v>77</v>
      </c>
      <c r="C67" s="183" t="s">
        <v>78</v>
      </c>
      <c r="D67" s="164"/>
      <c r="E67" s="165"/>
      <c r="F67" s="166"/>
      <c r="G67" s="166">
        <f>SUMIF(AG68:AG74,"&lt;&gt;NOR",G68:G74)</f>
        <v>0</v>
      </c>
      <c r="H67" s="166"/>
      <c r="I67" s="166">
        <f>SUM(I68:I74)</f>
        <v>0</v>
      </c>
      <c r="J67" s="166"/>
      <c r="K67" s="166">
        <f>SUM(K68:K74)</f>
        <v>0</v>
      </c>
      <c r="L67" s="166"/>
      <c r="M67" s="166">
        <f>SUM(M68:M74)</f>
        <v>0</v>
      </c>
      <c r="N67" s="166"/>
      <c r="O67" s="166">
        <f>SUM(O68:O74)</f>
        <v>5.87</v>
      </c>
      <c r="P67" s="166"/>
      <c r="Q67" s="166">
        <f>SUM(Q68:Q74)</f>
        <v>0</v>
      </c>
      <c r="R67" s="166"/>
      <c r="S67" s="166"/>
      <c r="T67" s="167"/>
      <c r="U67" s="161"/>
      <c r="V67" s="161">
        <f>SUM(V68:V74)</f>
        <v>8.4</v>
      </c>
      <c r="W67" s="161"/>
      <c r="X67" s="161"/>
      <c r="AG67" t="s">
        <v>127</v>
      </c>
    </row>
    <row r="68" spans="1:60" outlineLevel="1" x14ac:dyDescent="0.2">
      <c r="A68" s="168">
        <v>19</v>
      </c>
      <c r="B68" s="169" t="s">
        <v>295</v>
      </c>
      <c r="C68" s="184" t="s">
        <v>296</v>
      </c>
      <c r="D68" s="170" t="s">
        <v>216</v>
      </c>
      <c r="E68" s="171">
        <v>2.3039999999999998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2.5249999999999999</v>
      </c>
      <c r="O68" s="173">
        <f>ROUND(E68*N68,2)</f>
        <v>5.82</v>
      </c>
      <c r="P68" s="173">
        <v>0</v>
      </c>
      <c r="Q68" s="173">
        <f>ROUND(E68*P68,2)</f>
        <v>0</v>
      </c>
      <c r="R68" s="173" t="s">
        <v>271</v>
      </c>
      <c r="S68" s="173" t="s">
        <v>218</v>
      </c>
      <c r="T68" s="174" t="s">
        <v>218</v>
      </c>
      <c r="U68" s="158">
        <v>2.58</v>
      </c>
      <c r="V68" s="158">
        <f>ROUND(E68*U68,2)</f>
        <v>5.94</v>
      </c>
      <c r="W68" s="158"/>
      <c r="X68" s="158" t="s">
        <v>132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133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259" t="s">
        <v>297</v>
      </c>
      <c r="D69" s="260"/>
      <c r="E69" s="260"/>
      <c r="F69" s="260"/>
      <c r="G69" s="260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220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61" t="s">
        <v>298</v>
      </c>
      <c r="D70" s="262"/>
      <c r="E70" s="262"/>
      <c r="F70" s="262"/>
      <c r="G70" s="262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249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5" t="s">
        <v>299</v>
      </c>
      <c r="D71" s="159"/>
      <c r="E71" s="160">
        <v>2.3039999999999998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135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68">
        <v>20</v>
      </c>
      <c r="B72" s="169" t="s">
        <v>300</v>
      </c>
      <c r="C72" s="184" t="s">
        <v>301</v>
      </c>
      <c r="D72" s="170" t="s">
        <v>179</v>
      </c>
      <c r="E72" s="171">
        <v>3.84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1.41E-2</v>
      </c>
      <c r="O72" s="173">
        <f>ROUND(E72*N72,2)</f>
        <v>0.05</v>
      </c>
      <c r="P72" s="173">
        <v>0</v>
      </c>
      <c r="Q72" s="173">
        <f>ROUND(E72*P72,2)</f>
        <v>0</v>
      </c>
      <c r="R72" s="173" t="s">
        <v>271</v>
      </c>
      <c r="S72" s="173" t="s">
        <v>218</v>
      </c>
      <c r="T72" s="174" t="s">
        <v>218</v>
      </c>
      <c r="U72" s="158">
        <v>0.4</v>
      </c>
      <c r="V72" s="158">
        <f>ROUND(E72*U72,2)</f>
        <v>1.54</v>
      </c>
      <c r="W72" s="158"/>
      <c r="X72" s="158" t="s">
        <v>132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133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5" t="s">
        <v>302</v>
      </c>
      <c r="D73" s="159"/>
      <c r="E73" s="160">
        <v>3.84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135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5">
        <v>21</v>
      </c>
      <c r="B74" s="176" t="s">
        <v>303</v>
      </c>
      <c r="C74" s="186" t="s">
        <v>304</v>
      </c>
      <c r="D74" s="177" t="s">
        <v>179</v>
      </c>
      <c r="E74" s="178">
        <v>3.84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80">
        <v>0</v>
      </c>
      <c r="O74" s="180">
        <f>ROUND(E74*N74,2)</f>
        <v>0</v>
      </c>
      <c r="P74" s="180">
        <v>0</v>
      </c>
      <c r="Q74" s="180">
        <f>ROUND(E74*P74,2)</f>
        <v>0</v>
      </c>
      <c r="R74" s="180" t="s">
        <v>271</v>
      </c>
      <c r="S74" s="180" t="s">
        <v>218</v>
      </c>
      <c r="T74" s="181" t="s">
        <v>218</v>
      </c>
      <c r="U74" s="158">
        <v>0.24</v>
      </c>
      <c r="V74" s="158">
        <f>ROUND(E74*U74,2)</f>
        <v>0.92</v>
      </c>
      <c r="W74" s="158"/>
      <c r="X74" s="158" t="s">
        <v>132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133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">
      <c r="A75" s="162" t="s">
        <v>126</v>
      </c>
      <c r="B75" s="163" t="s">
        <v>79</v>
      </c>
      <c r="C75" s="183" t="s">
        <v>80</v>
      </c>
      <c r="D75" s="164"/>
      <c r="E75" s="165"/>
      <c r="F75" s="166"/>
      <c r="G75" s="166">
        <f>SUMIF(AG76:AG76,"&lt;&gt;NOR",G76:G76)</f>
        <v>0</v>
      </c>
      <c r="H75" s="166"/>
      <c r="I75" s="166">
        <f>SUM(I76:I76)</f>
        <v>0</v>
      </c>
      <c r="J75" s="166"/>
      <c r="K75" s="166">
        <f>SUM(K76:K76)</f>
        <v>0</v>
      </c>
      <c r="L75" s="166"/>
      <c r="M75" s="166">
        <f>SUM(M76:M76)</f>
        <v>0</v>
      </c>
      <c r="N75" s="166"/>
      <c r="O75" s="166">
        <f>SUM(O76:O76)</f>
        <v>0</v>
      </c>
      <c r="P75" s="166"/>
      <c r="Q75" s="166">
        <f>SUM(Q76:Q76)</f>
        <v>0</v>
      </c>
      <c r="R75" s="166"/>
      <c r="S75" s="166"/>
      <c r="T75" s="167"/>
      <c r="U75" s="161"/>
      <c r="V75" s="161">
        <f>SUM(V76:V76)</f>
        <v>0</v>
      </c>
      <c r="W75" s="161"/>
      <c r="X75" s="161"/>
      <c r="AG75" t="s">
        <v>127</v>
      </c>
    </row>
    <row r="76" spans="1:60" outlineLevel="1" x14ac:dyDescent="0.2">
      <c r="A76" s="175">
        <v>22</v>
      </c>
      <c r="B76" s="176" t="s">
        <v>79</v>
      </c>
      <c r="C76" s="186" t="s">
        <v>305</v>
      </c>
      <c r="D76" s="177" t="s">
        <v>129</v>
      </c>
      <c r="E76" s="178">
        <v>4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80">
        <v>0</v>
      </c>
      <c r="O76" s="180">
        <f>ROUND(E76*N76,2)</f>
        <v>0</v>
      </c>
      <c r="P76" s="180">
        <v>0</v>
      </c>
      <c r="Q76" s="180">
        <f>ROUND(E76*P76,2)</f>
        <v>0</v>
      </c>
      <c r="R76" s="180"/>
      <c r="S76" s="180" t="s">
        <v>130</v>
      </c>
      <c r="T76" s="181" t="s">
        <v>131</v>
      </c>
      <c r="U76" s="158">
        <v>0</v>
      </c>
      <c r="V76" s="158">
        <f>ROUND(E76*U76,2)</f>
        <v>0</v>
      </c>
      <c r="W76" s="158"/>
      <c r="X76" s="158" t="s">
        <v>132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133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x14ac:dyDescent="0.2">
      <c r="A77" s="162" t="s">
        <v>126</v>
      </c>
      <c r="B77" s="163" t="s">
        <v>81</v>
      </c>
      <c r="C77" s="183" t="s">
        <v>82</v>
      </c>
      <c r="D77" s="164"/>
      <c r="E77" s="165"/>
      <c r="F77" s="166"/>
      <c r="G77" s="166">
        <f>SUMIF(AG78:AG83,"&lt;&gt;NOR",G78:G83)</f>
        <v>0</v>
      </c>
      <c r="H77" s="166"/>
      <c r="I77" s="166">
        <f>SUM(I78:I83)</f>
        <v>0</v>
      </c>
      <c r="J77" s="166"/>
      <c r="K77" s="166">
        <f>SUM(K78:K83)</f>
        <v>0</v>
      </c>
      <c r="L77" s="166"/>
      <c r="M77" s="166">
        <f>SUM(M78:M83)</f>
        <v>0</v>
      </c>
      <c r="N77" s="166"/>
      <c r="O77" s="166">
        <f>SUM(O78:O83)</f>
        <v>0</v>
      </c>
      <c r="P77" s="166"/>
      <c r="Q77" s="166">
        <f>SUM(Q78:Q83)</f>
        <v>0</v>
      </c>
      <c r="R77" s="166"/>
      <c r="S77" s="166"/>
      <c r="T77" s="167"/>
      <c r="U77" s="161"/>
      <c r="V77" s="161">
        <f>SUM(V78:V83)</f>
        <v>32.520000000000003</v>
      </c>
      <c r="W77" s="161"/>
      <c r="X77" s="161"/>
      <c r="AG77" t="s">
        <v>127</v>
      </c>
    </row>
    <row r="78" spans="1:60" outlineLevel="1" x14ac:dyDescent="0.2">
      <c r="A78" s="168">
        <v>23</v>
      </c>
      <c r="B78" s="169" t="s">
        <v>306</v>
      </c>
      <c r="C78" s="184" t="s">
        <v>307</v>
      </c>
      <c r="D78" s="170" t="s">
        <v>283</v>
      </c>
      <c r="E78" s="171">
        <v>53.397730000000003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 t="s">
        <v>308</v>
      </c>
      <c r="S78" s="173" t="s">
        <v>218</v>
      </c>
      <c r="T78" s="174" t="s">
        <v>218</v>
      </c>
      <c r="U78" s="158">
        <v>0.60899999999999999</v>
      </c>
      <c r="V78" s="158">
        <f>ROUND(E78*U78,2)</f>
        <v>32.520000000000003</v>
      </c>
      <c r="W78" s="158"/>
      <c r="X78" s="158" t="s">
        <v>309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310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56"/>
      <c r="B79" s="157"/>
      <c r="C79" s="259" t="s">
        <v>311</v>
      </c>
      <c r="D79" s="260"/>
      <c r="E79" s="260"/>
      <c r="F79" s="260"/>
      <c r="G79" s="260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220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92" t="str">
        <f>C79</f>
        <v>na novostavbách a změnách objektů pro oplocení (815 2 JKSo), objekty zvláštní pro chov živočichů (815 3 JKSO), objekty pozemní různé (815 9 JKSO)</v>
      </c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265" t="s">
        <v>312</v>
      </c>
      <c r="D80" s="266"/>
      <c r="E80" s="266"/>
      <c r="F80" s="266"/>
      <c r="G80" s="266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220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92" t="str">
        <f>C80</f>
        <v>se svislou nosnou konstrukcí monolitickou betonovou tyčovou nebo plošnou ( KMCH 2 a 3 - JKSO šesté místo)</v>
      </c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5" t="s">
        <v>313</v>
      </c>
      <c r="D81" s="159"/>
      <c r="E81" s="160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135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5" t="s">
        <v>314</v>
      </c>
      <c r="D82" s="159"/>
      <c r="E82" s="160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135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5" t="s">
        <v>315</v>
      </c>
      <c r="D83" s="159"/>
      <c r="E83" s="160">
        <v>53.397730000000003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135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162" t="s">
        <v>126</v>
      </c>
      <c r="B84" s="163" t="s">
        <v>95</v>
      </c>
      <c r="C84" s="183" t="s">
        <v>96</v>
      </c>
      <c r="D84" s="164"/>
      <c r="E84" s="165"/>
      <c r="F84" s="166"/>
      <c r="G84" s="166">
        <f>SUMIF(AG85:AG98,"&lt;&gt;NOR",G85:G98)</f>
        <v>0</v>
      </c>
      <c r="H84" s="166"/>
      <c r="I84" s="166">
        <f>SUM(I85:I98)</f>
        <v>0</v>
      </c>
      <c r="J84" s="166"/>
      <c r="K84" s="166">
        <f>SUM(K85:K98)</f>
        <v>0</v>
      </c>
      <c r="L84" s="166"/>
      <c r="M84" s="166">
        <f>SUM(M85:M98)</f>
        <v>0</v>
      </c>
      <c r="N84" s="166"/>
      <c r="O84" s="166">
        <f>SUM(O85:O98)</f>
        <v>0</v>
      </c>
      <c r="P84" s="166"/>
      <c r="Q84" s="166">
        <f>SUM(Q85:Q98)</f>
        <v>0</v>
      </c>
      <c r="R84" s="166"/>
      <c r="S84" s="166"/>
      <c r="T84" s="167"/>
      <c r="U84" s="161"/>
      <c r="V84" s="161">
        <f>SUM(V85:V98)</f>
        <v>0.41</v>
      </c>
      <c r="W84" s="161"/>
      <c r="X84" s="161"/>
      <c r="AG84" t="s">
        <v>127</v>
      </c>
    </row>
    <row r="85" spans="1:60" outlineLevel="1" x14ac:dyDescent="0.2">
      <c r="A85" s="168">
        <v>24</v>
      </c>
      <c r="B85" s="169" t="s">
        <v>316</v>
      </c>
      <c r="C85" s="184" t="s">
        <v>317</v>
      </c>
      <c r="D85" s="170" t="s">
        <v>283</v>
      </c>
      <c r="E85" s="171">
        <v>2.9744000000000002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3" t="s">
        <v>291</v>
      </c>
      <c r="S85" s="173" t="s">
        <v>218</v>
      </c>
      <c r="T85" s="174" t="s">
        <v>218</v>
      </c>
      <c r="U85" s="158">
        <v>9.9000000000000005E-2</v>
      </c>
      <c r="V85" s="158">
        <f>ROUND(E85*U85,2)</f>
        <v>0.28999999999999998</v>
      </c>
      <c r="W85" s="158"/>
      <c r="X85" s="158" t="s">
        <v>318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319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59" t="s">
        <v>320</v>
      </c>
      <c r="D86" s="260"/>
      <c r="E86" s="260"/>
      <c r="F86" s="260"/>
      <c r="G86" s="260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220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5" t="s">
        <v>321</v>
      </c>
      <c r="D87" s="159"/>
      <c r="E87" s="160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135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5" t="s">
        <v>322</v>
      </c>
      <c r="D88" s="159"/>
      <c r="E88" s="160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135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5" t="s">
        <v>323</v>
      </c>
      <c r="D89" s="159"/>
      <c r="E89" s="160">
        <v>2.9744000000000002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135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68">
        <v>25</v>
      </c>
      <c r="B90" s="169" t="s">
        <v>324</v>
      </c>
      <c r="C90" s="184" t="s">
        <v>325</v>
      </c>
      <c r="D90" s="170" t="s">
        <v>283</v>
      </c>
      <c r="E90" s="171">
        <v>2.9744000000000002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 t="s">
        <v>326</v>
      </c>
      <c r="S90" s="173" t="s">
        <v>218</v>
      </c>
      <c r="T90" s="174" t="s">
        <v>218</v>
      </c>
      <c r="U90" s="158">
        <v>4.2000000000000003E-2</v>
      </c>
      <c r="V90" s="158">
        <f>ROUND(E90*U90,2)</f>
        <v>0.12</v>
      </c>
      <c r="W90" s="158"/>
      <c r="X90" s="158" t="s">
        <v>318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319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259" t="s">
        <v>327</v>
      </c>
      <c r="D91" s="260"/>
      <c r="E91" s="260"/>
      <c r="F91" s="260"/>
      <c r="G91" s="260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220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5" t="s">
        <v>321</v>
      </c>
      <c r="D92" s="159"/>
      <c r="E92" s="160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135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5" t="s">
        <v>322</v>
      </c>
      <c r="D93" s="159"/>
      <c r="E93" s="160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135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5" t="s">
        <v>323</v>
      </c>
      <c r="D94" s="159"/>
      <c r="E94" s="160">
        <v>2.9744000000000002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135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68">
        <v>26</v>
      </c>
      <c r="B95" s="169" t="s">
        <v>328</v>
      </c>
      <c r="C95" s="184" t="s">
        <v>329</v>
      </c>
      <c r="D95" s="170" t="s">
        <v>283</v>
      </c>
      <c r="E95" s="171">
        <v>2.9744000000000002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3" t="s">
        <v>330</v>
      </c>
      <c r="S95" s="173" t="s">
        <v>218</v>
      </c>
      <c r="T95" s="174" t="s">
        <v>218</v>
      </c>
      <c r="U95" s="158">
        <v>0</v>
      </c>
      <c r="V95" s="158">
        <f>ROUND(E95*U95,2)</f>
        <v>0</v>
      </c>
      <c r="W95" s="158"/>
      <c r="X95" s="158" t="s">
        <v>318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319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5" t="s">
        <v>321</v>
      </c>
      <c r="D96" s="159"/>
      <c r="E96" s="160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135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5" t="s">
        <v>322</v>
      </c>
      <c r="D97" s="159"/>
      <c r="E97" s="160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135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5" t="s">
        <v>323</v>
      </c>
      <c r="D98" s="159"/>
      <c r="E98" s="160">
        <v>2.9744000000000002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135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x14ac:dyDescent="0.2">
      <c r="A99" s="3"/>
      <c r="B99" s="4"/>
      <c r="C99" s="187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E99">
        <v>15</v>
      </c>
      <c r="AF99">
        <v>21</v>
      </c>
      <c r="AG99" t="s">
        <v>113</v>
      </c>
    </row>
    <row r="100" spans="1:60" x14ac:dyDescent="0.2">
      <c r="A100" s="152"/>
      <c r="B100" s="153" t="s">
        <v>29</v>
      </c>
      <c r="C100" s="188"/>
      <c r="D100" s="154"/>
      <c r="E100" s="155"/>
      <c r="F100" s="155"/>
      <c r="G100" s="182">
        <f>G8+G37+G43+G62+G67+G75+G77+G84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f>SUMIF(L7:L98,AE99,G7:G98)</f>
        <v>0</v>
      </c>
      <c r="AF100">
        <f>SUMIF(L7:L98,AF99,G7:G98)</f>
        <v>0</v>
      </c>
      <c r="AG100" t="s">
        <v>203</v>
      </c>
    </row>
    <row r="101" spans="1:60" x14ac:dyDescent="0.2">
      <c r="A101" s="258" t="s">
        <v>204</v>
      </c>
      <c r="B101" s="258"/>
      <c r="C101" s="187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60" x14ac:dyDescent="0.2">
      <c r="A102" s="3"/>
      <c r="B102" s="4" t="s">
        <v>205</v>
      </c>
      <c r="C102" s="187" t="s">
        <v>206</v>
      </c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G102" t="s">
        <v>207</v>
      </c>
    </row>
    <row r="103" spans="1:60" x14ac:dyDescent="0.2">
      <c r="A103" s="3"/>
      <c r="B103" s="4" t="s">
        <v>208</v>
      </c>
      <c r="C103" s="187" t="s">
        <v>209</v>
      </c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G103" t="s">
        <v>210</v>
      </c>
    </row>
    <row r="104" spans="1:60" x14ac:dyDescent="0.2">
      <c r="A104" s="3"/>
      <c r="B104" s="4"/>
      <c r="C104" s="187" t="s">
        <v>211</v>
      </c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G104" t="s">
        <v>212</v>
      </c>
    </row>
    <row r="105" spans="1:60" x14ac:dyDescent="0.2">
      <c r="A105" s="3"/>
      <c r="B105" s="4"/>
      <c r="C105" s="18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60" x14ac:dyDescent="0.2">
      <c r="C106" s="189"/>
      <c r="D106" s="10"/>
      <c r="AG106" t="s">
        <v>213</v>
      </c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+ObDSIYh79tGRqD16F3OSY/W2g1HYSoxSUchzPT4IlicHMgXmpFgHOwkVQ4hgBR7sdrbRsVdJ/227DP/7P+XQ==" saltValue="vuok022af3WdutYBOZ1gcg==" spinCount="100000" sheet="1"/>
  <mergeCells count="26">
    <mergeCell ref="A101:B101"/>
    <mergeCell ref="C10:G10"/>
    <mergeCell ref="C15:G15"/>
    <mergeCell ref="C20:G20"/>
    <mergeCell ref="C24:G24"/>
    <mergeCell ref="C26:G26"/>
    <mergeCell ref="C48:G48"/>
    <mergeCell ref="C32:G32"/>
    <mergeCell ref="C39:G39"/>
    <mergeCell ref="C42:G42"/>
    <mergeCell ref="C45:G45"/>
    <mergeCell ref="C79:G79"/>
    <mergeCell ref="C80:G80"/>
    <mergeCell ref="C86:G86"/>
    <mergeCell ref="C91:G91"/>
    <mergeCell ref="C51:G51"/>
    <mergeCell ref="A1:G1"/>
    <mergeCell ref="C2:G2"/>
    <mergeCell ref="C3:G3"/>
    <mergeCell ref="C4:G4"/>
    <mergeCell ref="C31:G31"/>
    <mergeCell ref="C54:G54"/>
    <mergeCell ref="C55:G55"/>
    <mergeCell ref="C57:G57"/>
    <mergeCell ref="C69:G69"/>
    <mergeCell ref="C70:G7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100</v>
      </c>
      <c r="B1" s="251"/>
      <c r="C1" s="251"/>
      <c r="D1" s="251"/>
      <c r="E1" s="251"/>
      <c r="F1" s="251"/>
      <c r="G1" s="251"/>
      <c r="AG1" t="s">
        <v>101</v>
      </c>
    </row>
    <row r="2" spans="1:60" ht="24.95" customHeight="1" x14ac:dyDescent="0.2">
      <c r="A2" s="141" t="s">
        <v>7</v>
      </c>
      <c r="B2" s="48" t="s">
        <v>43</v>
      </c>
      <c r="C2" s="252" t="s">
        <v>44</v>
      </c>
      <c r="D2" s="253"/>
      <c r="E2" s="253"/>
      <c r="F2" s="253"/>
      <c r="G2" s="254"/>
      <c r="AG2" t="s">
        <v>102</v>
      </c>
    </row>
    <row r="3" spans="1:60" ht="24.95" customHeight="1" x14ac:dyDescent="0.2">
      <c r="A3" s="141" t="s">
        <v>8</v>
      </c>
      <c r="B3" s="48" t="s">
        <v>57</v>
      </c>
      <c r="C3" s="252" t="s">
        <v>58</v>
      </c>
      <c r="D3" s="253"/>
      <c r="E3" s="253"/>
      <c r="F3" s="253"/>
      <c r="G3" s="254"/>
      <c r="AC3" s="123" t="s">
        <v>102</v>
      </c>
      <c r="AG3" t="s">
        <v>103</v>
      </c>
    </row>
    <row r="4" spans="1:60" ht="24.95" customHeight="1" x14ac:dyDescent="0.2">
      <c r="A4" s="142" t="s">
        <v>9</v>
      </c>
      <c r="B4" s="143" t="s">
        <v>63</v>
      </c>
      <c r="C4" s="255" t="s">
        <v>64</v>
      </c>
      <c r="D4" s="256"/>
      <c r="E4" s="256"/>
      <c r="F4" s="256"/>
      <c r="G4" s="257"/>
      <c r="AG4" t="s">
        <v>104</v>
      </c>
    </row>
    <row r="5" spans="1:60" x14ac:dyDescent="0.2">
      <c r="D5" s="10"/>
    </row>
    <row r="6" spans="1:60" ht="38.25" x14ac:dyDescent="0.2">
      <c r="A6" s="145" t="s">
        <v>105</v>
      </c>
      <c r="B6" s="147" t="s">
        <v>106</v>
      </c>
      <c r="C6" s="147" t="s">
        <v>107</v>
      </c>
      <c r="D6" s="146" t="s">
        <v>108</v>
      </c>
      <c r="E6" s="145" t="s">
        <v>109</v>
      </c>
      <c r="F6" s="144" t="s">
        <v>110</v>
      </c>
      <c r="G6" s="145" t="s">
        <v>29</v>
      </c>
      <c r="H6" s="148" t="s">
        <v>30</v>
      </c>
      <c r="I6" s="148" t="s">
        <v>111</v>
      </c>
      <c r="J6" s="148" t="s">
        <v>31</v>
      </c>
      <c r="K6" s="148" t="s">
        <v>112</v>
      </c>
      <c r="L6" s="148" t="s">
        <v>113</v>
      </c>
      <c r="M6" s="148" t="s">
        <v>114</v>
      </c>
      <c r="N6" s="148" t="s">
        <v>115</v>
      </c>
      <c r="O6" s="148" t="s">
        <v>116</v>
      </c>
      <c r="P6" s="148" t="s">
        <v>117</v>
      </c>
      <c r="Q6" s="148" t="s">
        <v>118</v>
      </c>
      <c r="R6" s="148" t="s">
        <v>119</v>
      </c>
      <c r="S6" s="148" t="s">
        <v>120</v>
      </c>
      <c r="T6" s="148" t="s">
        <v>121</v>
      </c>
      <c r="U6" s="148" t="s">
        <v>122</v>
      </c>
      <c r="V6" s="148" t="s">
        <v>123</v>
      </c>
      <c r="W6" s="148" t="s">
        <v>124</v>
      </c>
      <c r="X6" s="148" t="s">
        <v>125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126</v>
      </c>
      <c r="B8" s="163" t="s">
        <v>98</v>
      </c>
      <c r="C8" s="183" t="s">
        <v>27</v>
      </c>
      <c r="D8" s="164"/>
      <c r="E8" s="165"/>
      <c r="F8" s="166"/>
      <c r="G8" s="166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6"/>
      <c r="O8" s="166">
        <f>SUM(O9:O13)</f>
        <v>0</v>
      </c>
      <c r="P8" s="166"/>
      <c r="Q8" s="166">
        <f>SUM(Q9:Q13)</f>
        <v>0</v>
      </c>
      <c r="R8" s="166"/>
      <c r="S8" s="166"/>
      <c r="T8" s="167"/>
      <c r="U8" s="161"/>
      <c r="V8" s="161">
        <f>SUM(V9:V13)</f>
        <v>0</v>
      </c>
      <c r="W8" s="161"/>
      <c r="X8" s="161"/>
      <c r="AG8" t="s">
        <v>127</v>
      </c>
    </row>
    <row r="9" spans="1:60" outlineLevel="1" x14ac:dyDescent="0.2">
      <c r="A9" s="175">
        <v>1</v>
      </c>
      <c r="B9" s="176" t="s">
        <v>331</v>
      </c>
      <c r="C9" s="186" t="s">
        <v>332</v>
      </c>
      <c r="D9" s="177" t="s">
        <v>333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218</v>
      </c>
      <c r="T9" s="181" t="s">
        <v>131</v>
      </c>
      <c r="U9" s="158">
        <v>0</v>
      </c>
      <c r="V9" s="158">
        <f>ROUND(E9*U9,2)</f>
        <v>0</v>
      </c>
      <c r="W9" s="158"/>
      <c r="X9" s="158" t="s">
        <v>334</v>
      </c>
      <c r="Y9" s="149"/>
      <c r="Z9" s="149"/>
      <c r="AA9" s="149"/>
      <c r="AB9" s="149"/>
      <c r="AC9" s="149"/>
      <c r="AD9" s="149"/>
      <c r="AE9" s="149"/>
      <c r="AF9" s="149"/>
      <c r="AG9" s="149" t="s">
        <v>335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68">
        <v>2</v>
      </c>
      <c r="B10" s="169" t="s">
        <v>336</v>
      </c>
      <c r="C10" s="184" t="s">
        <v>337</v>
      </c>
      <c r="D10" s="170" t="s">
        <v>333</v>
      </c>
      <c r="E10" s="171">
        <v>1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21</v>
      </c>
      <c r="M10" s="173">
        <f>G10*(1+L10/100)</f>
        <v>0</v>
      </c>
      <c r="N10" s="173">
        <v>0</v>
      </c>
      <c r="O10" s="173">
        <f>ROUND(E10*N10,2)</f>
        <v>0</v>
      </c>
      <c r="P10" s="173">
        <v>0</v>
      </c>
      <c r="Q10" s="173">
        <f>ROUND(E10*P10,2)</f>
        <v>0</v>
      </c>
      <c r="R10" s="173"/>
      <c r="S10" s="173" t="s">
        <v>218</v>
      </c>
      <c r="T10" s="174" t="s">
        <v>131</v>
      </c>
      <c r="U10" s="158">
        <v>0</v>
      </c>
      <c r="V10" s="158">
        <f>ROUND(E10*U10,2)</f>
        <v>0</v>
      </c>
      <c r="W10" s="158"/>
      <c r="X10" s="158" t="s">
        <v>334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335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63" t="s">
        <v>338</v>
      </c>
      <c r="D11" s="264"/>
      <c r="E11" s="264"/>
      <c r="F11" s="264"/>
      <c r="G11" s="264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8">
        <v>3</v>
      </c>
      <c r="B12" s="169" t="s">
        <v>339</v>
      </c>
      <c r="C12" s="184" t="s">
        <v>340</v>
      </c>
      <c r="D12" s="170" t="s">
        <v>333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218</v>
      </c>
      <c r="T12" s="174" t="s">
        <v>131</v>
      </c>
      <c r="U12" s="158">
        <v>0</v>
      </c>
      <c r="V12" s="158">
        <f>ROUND(E12*U12,2)</f>
        <v>0</v>
      </c>
      <c r="W12" s="158"/>
      <c r="X12" s="158" t="s">
        <v>334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335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63" t="s">
        <v>341</v>
      </c>
      <c r="D13" s="264"/>
      <c r="E13" s="264"/>
      <c r="F13" s="264"/>
      <c r="G13" s="264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2" t="s">
        <v>126</v>
      </c>
      <c r="B14" s="163" t="s">
        <v>99</v>
      </c>
      <c r="C14" s="183" t="s">
        <v>28</v>
      </c>
      <c r="D14" s="164"/>
      <c r="E14" s="165"/>
      <c r="F14" s="166"/>
      <c r="G14" s="166">
        <f>SUMIF(AG15:AG24,"&lt;&gt;NOR",G15:G24)</f>
        <v>0</v>
      </c>
      <c r="H14" s="166"/>
      <c r="I14" s="166">
        <f>SUM(I15:I24)</f>
        <v>0</v>
      </c>
      <c r="J14" s="166"/>
      <c r="K14" s="166">
        <f>SUM(K15:K24)</f>
        <v>0</v>
      </c>
      <c r="L14" s="166"/>
      <c r="M14" s="166">
        <f>SUM(M15:M24)</f>
        <v>0</v>
      </c>
      <c r="N14" s="166"/>
      <c r="O14" s="166">
        <f>SUM(O15:O24)</f>
        <v>0</v>
      </c>
      <c r="P14" s="166"/>
      <c r="Q14" s="166">
        <f>SUM(Q15:Q24)</f>
        <v>0</v>
      </c>
      <c r="R14" s="166"/>
      <c r="S14" s="166"/>
      <c r="T14" s="167"/>
      <c r="U14" s="161"/>
      <c r="V14" s="161">
        <f>SUM(V15:V24)</f>
        <v>0</v>
      </c>
      <c r="W14" s="161"/>
      <c r="X14" s="161"/>
      <c r="AG14" t="s">
        <v>127</v>
      </c>
    </row>
    <row r="15" spans="1:60" outlineLevel="1" x14ac:dyDescent="0.2">
      <c r="A15" s="168">
        <v>4</v>
      </c>
      <c r="B15" s="169" t="s">
        <v>342</v>
      </c>
      <c r="C15" s="184" t="s">
        <v>343</v>
      </c>
      <c r="D15" s="170" t="s">
        <v>333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218</v>
      </c>
      <c r="T15" s="174" t="s">
        <v>131</v>
      </c>
      <c r="U15" s="158">
        <v>0</v>
      </c>
      <c r="V15" s="158">
        <f>ROUND(E15*U15,2)</f>
        <v>0</v>
      </c>
      <c r="W15" s="158"/>
      <c r="X15" s="158" t="s">
        <v>334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335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63" t="s">
        <v>344</v>
      </c>
      <c r="D16" s="264"/>
      <c r="E16" s="264"/>
      <c r="F16" s="264"/>
      <c r="G16" s="264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8">
        <v>5</v>
      </c>
      <c r="B17" s="169" t="s">
        <v>345</v>
      </c>
      <c r="C17" s="184" t="s">
        <v>346</v>
      </c>
      <c r="D17" s="170" t="s">
        <v>333</v>
      </c>
      <c r="E17" s="171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218</v>
      </c>
      <c r="T17" s="174" t="s">
        <v>131</v>
      </c>
      <c r="U17" s="158">
        <v>0</v>
      </c>
      <c r="V17" s="158">
        <f>ROUND(E17*U17,2)</f>
        <v>0</v>
      </c>
      <c r="W17" s="158"/>
      <c r="X17" s="158" t="s">
        <v>334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335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56"/>
      <c r="B18" s="157"/>
      <c r="C18" s="263" t="s">
        <v>347</v>
      </c>
      <c r="D18" s="264"/>
      <c r="E18" s="264"/>
      <c r="F18" s="264"/>
      <c r="G18" s="264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92" t="str">
        <f>C18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8">
        <v>6</v>
      </c>
      <c r="B19" s="169" t="s">
        <v>348</v>
      </c>
      <c r="C19" s="184" t="s">
        <v>349</v>
      </c>
      <c r="D19" s="170" t="s">
        <v>333</v>
      </c>
      <c r="E19" s="171">
        <v>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/>
      <c r="S19" s="173" t="s">
        <v>218</v>
      </c>
      <c r="T19" s="174" t="s">
        <v>131</v>
      </c>
      <c r="U19" s="158">
        <v>0</v>
      </c>
      <c r="V19" s="158">
        <f>ROUND(E19*U19,2)</f>
        <v>0</v>
      </c>
      <c r="W19" s="158"/>
      <c r="X19" s="158" t="s">
        <v>334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335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56"/>
      <c r="B20" s="157"/>
      <c r="C20" s="263" t="s">
        <v>350</v>
      </c>
      <c r="D20" s="264"/>
      <c r="E20" s="264"/>
      <c r="F20" s="264"/>
      <c r="G20" s="264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249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92" t="str">
        <f>C20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8">
        <v>7</v>
      </c>
      <c r="B21" s="169" t="s">
        <v>351</v>
      </c>
      <c r="C21" s="184" t="s">
        <v>352</v>
      </c>
      <c r="D21" s="170" t="s">
        <v>333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 t="s">
        <v>218</v>
      </c>
      <c r="T21" s="174" t="s">
        <v>131</v>
      </c>
      <c r="U21" s="158">
        <v>0</v>
      </c>
      <c r="V21" s="158">
        <f>ROUND(E21*U21,2)</f>
        <v>0</v>
      </c>
      <c r="W21" s="158"/>
      <c r="X21" s="158" t="s">
        <v>334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335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63" t="s">
        <v>353</v>
      </c>
      <c r="D22" s="264"/>
      <c r="E22" s="264"/>
      <c r="F22" s="264"/>
      <c r="G22" s="264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92" t="str">
        <f>C22</f>
        <v>Náklady zhotovitele, které vzniknou v souvislosti s povinnostmi zhotovitele při předání a převzetí díla.</v>
      </c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8">
        <v>8</v>
      </c>
      <c r="B23" s="169" t="s">
        <v>354</v>
      </c>
      <c r="C23" s="184" t="s">
        <v>355</v>
      </c>
      <c r="D23" s="170" t="s">
        <v>333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/>
      <c r="S23" s="173" t="s">
        <v>218</v>
      </c>
      <c r="T23" s="174" t="s">
        <v>131</v>
      </c>
      <c r="U23" s="158">
        <v>0</v>
      </c>
      <c r="V23" s="158">
        <f>ROUND(E23*U23,2)</f>
        <v>0</v>
      </c>
      <c r="W23" s="158"/>
      <c r="X23" s="158" t="s">
        <v>334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335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63" t="s">
        <v>356</v>
      </c>
      <c r="D24" s="264"/>
      <c r="E24" s="264"/>
      <c r="F24" s="264"/>
      <c r="G24" s="264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92" t="str">
        <f>C24</f>
        <v>Náklady na vyhotovení dokumentace skutečného provedení stavby a její předání objednateli v požadované formě a požadovaném počtu.</v>
      </c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3"/>
      <c r="B25" s="4"/>
      <c r="C25" s="18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113</v>
      </c>
    </row>
    <row r="26" spans="1:60" x14ac:dyDescent="0.2">
      <c r="A26" s="152"/>
      <c r="B26" s="153" t="s">
        <v>29</v>
      </c>
      <c r="C26" s="188"/>
      <c r="D26" s="154"/>
      <c r="E26" s="155"/>
      <c r="F26" s="155"/>
      <c r="G26" s="182">
        <f>G8+G14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203</v>
      </c>
    </row>
    <row r="27" spans="1:60" x14ac:dyDescent="0.2">
      <c r="A27" s="258" t="s">
        <v>204</v>
      </c>
      <c r="B27" s="258"/>
      <c r="C27" s="18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3"/>
      <c r="B28" s="4" t="s">
        <v>205</v>
      </c>
      <c r="C28" s="187" t="s">
        <v>206</v>
      </c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207</v>
      </c>
    </row>
    <row r="29" spans="1:60" x14ac:dyDescent="0.2">
      <c r="A29" s="3"/>
      <c r="B29" s="4" t="s">
        <v>208</v>
      </c>
      <c r="C29" s="187" t="s">
        <v>209</v>
      </c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G29" t="s">
        <v>210</v>
      </c>
    </row>
    <row r="30" spans="1:60" x14ac:dyDescent="0.2">
      <c r="A30" s="3"/>
      <c r="B30" s="4"/>
      <c r="C30" s="187" t="s">
        <v>211</v>
      </c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G30" t="s">
        <v>212</v>
      </c>
    </row>
    <row r="31" spans="1:60" x14ac:dyDescent="0.2">
      <c r="A31" s="3"/>
      <c r="B31" s="4"/>
      <c r="C31" s="18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C32" s="189"/>
      <c r="D32" s="10"/>
      <c r="AG32" t="s">
        <v>213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rYo7jWHI6lWHvIw0pTM0RePMUkLAUfg3QSUH8vB4NRZdN6hGd0mhGsCYpZfg+XXqGvKWp0sTvPPy8TmYXGv6g==" saltValue="SRkV43HDMf1gYXjf+UDvWA==" spinCount="100000" sheet="1"/>
  <mergeCells count="12">
    <mergeCell ref="A1:G1"/>
    <mergeCell ref="C2:G2"/>
    <mergeCell ref="C3:G3"/>
    <mergeCell ref="C4:G4"/>
    <mergeCell ref="A27:B27"/>
    <mergeCell ref="C11:G11"/>
    <mergeCell ref="C13:G13"/>
    <mergeCell ref="C16:G16"/>
    <mergeCell ref="C18:G18"/>
    <mergeCell ref="C20:G20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01 - EL Pol</vt:lpstr>
      <vt:lpstr>01 01 - STAV Pol</vt:lpstr>
      <vt:lpstr>01 01 -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01 - EL Pol'!Názvy_tisku</vt:lpstr>
      <vt:lpstr>'01 01 - STAV Pol'!Názvy_tisku</vt:lpstr>
      <vt:lpstr>'01 01 - VRN Pol'!Názvy_tisku</vt:lpstr>
      <vt:lpstr>oadresa</vt:lpstr>
      <vt:lpstr>Stavba!Objednatel</vt:lpstr>
      <vt:lpstr>Stavba!Objekt</vt:lpstr>
      <vt:lpstr>'01 01 - EL Pol'!Oblast_tisku</vt:lpstr>
      <vt:lpstr>'01 01 - STAV Pol'!Oblast_tisku</vt:lpstr>
      <vt:lpstr>'01 01 -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Gorduličová Janka, Mgr.</cp:lastModifiedBy>
  <cp:lastPrinted>2022-02-14T08:23:34Z</cp:lastPrinted>
  <dcterms:created xsi:type="dcterms:W3CDTF">2009-04-08T07:15:50Z</dcterms:created>
  <dcterms:modified xsi:type="dcterms:W3CDTF">2022-02-22T13:06:37Z</dcterms:modified>
</cp:coreProperties>
</file>