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nduchpavel\Downloads\"/>
    </mc:Choice>
  </mc:AlternateContent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Pol'!$A$1:$U$64</definedName>
    <definedName name="_xlnm.Print_Area" localSheetId="1">Stavba!$A$1:$J$49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48" i="1" l="1"/>
  <c r="I20" i="1" s="1"/>
  <c r="I47" i="1"/>
  <c r="G39" i="1"/>
  <c r="F39" i="1"/>
  <c r="G54" i="12"/>
  <c r="AC54" i="12"/>
  <c r="AD54" i="12"/>
  <c r="BA44" i="12"/>
  <c r="BA42" i="12"/>
  <c r="BA40" i="12"/>
  <c r="BA38" i="12"/>
  <c r="BA36" i="12"/>
  <c r="BA27" i="12"/>
  <c r="BA25" i="12"/>
  <c r="BA23" i="12"/>
  <c r="BA21" i="12"/>
  <c r="BA19" i="12"/>
  <c r="BA17" i="12"/>
  <c r="F9" i="12"/>
  <c r="G9" i="12"/>
  <c r="G8" i="12" s="1"/>
  <c r="I9" i="12"/>
  <c r="I8" i="12" s="1"/>
  <c r="K9" i="12"/>
  <c r="K8" i="12" s="1"/>
  <c r="O9" i="12"/>
  <c r="O8" i="12" s="1"/>
  <c r="Q9" i="12"/>
  <c r="Q8" i="12" s="1"/>
  <c r="U9" i="12"/>
  <c r="U8" i="12" s="1"/>
  <c r="F10" i="12"/>
  <c r="G10" i="12"/>
  <c r="M10" i="12" s="1"/>
  <c r="I10" i="12"/>
  <c r="K10" i="12"/>
  <c r="O10" i="12"/>
  <c r="Q10" i="12"/>
  <c r="U10" i="12"/>
  <c r="F11" i="12"/>
  <c r="G11" i="12"/>
  <c r="M11" i="12" s="1"/>
  <c r="I11" i="12"/>
  <c r="K11" i="12"/>
  <c r="O11" i="12"/>
  <c r="Q11" i="12"/>
  <c r="U11" i="12"/>
  <c r="F12" i="12"/>
  <c r="G12" i="12"/>
  <c r="M12" i="12" s="1"/>
  <c r="I12" i="12"/>
  <c r="K12" i="12"/>
  <c r="O12" i="12"/>
  <c r="Q12" i="12"/>
  <c r="U12" i="12"/>
  <c r="F13" i="12"/>
  <c r="G13" i="12"/>
  <c r="M13" i="12" s="1"/>
  <c r="I13" i="12"/>
  <c r="K13" i="12"/>
  <c r="O13" i="12"/>
  <c r="Q13" i="12"/>
  <c r="U13" i="12"/>
  <c r="F14" i="12"/>
  <c r="G14" i="12"/>
  <c r="M14" i="12" s="1"/>
  <c r="I14" i="12"/>
  <c r="K14" i="12"/>
  <c r="O14" i="12"/>
  <c r="Q14" i="12"/>
  <c r="U14" i="12"/>
  <c r="F15" i="12"/>
  <c r="G15" i="12"/>
  <c r="M15" i="12" s="1"/>
  <c r="I15" i="12"/>
  <c r="K15" i="12"/>
  <c r="O15" i="12"/>
  <c r="Q15" i="12"/>
  <c r="U15" i="12"/>
  <c r="F16" i="12"/>
  <c r="G16" i="12"/>
  <c r="M16" i="12" s="1"/>
  <c r="I16" i="12"/>
  <c r="K16" i="12"/>
  <c r="O16" i="12"/>
  <c r="Q16" i="12"/>
  <c r="U16" i="12"/>
  <c r="F18" i="12"/>
  <c r="G18" i="12"/>
  <c r="M18" i="12" s="1"/>
  <c r="I18" i="12"/>
  <c r="K18" i="12"/>
  <c r="O18" i="12"/>
  <c r="Q18" i="12"/>
  <c r="U18" i="12"/>
  <c r="F20" i="12"/>
  <c r="G20" i="12"/>
  <c r="M20" i="12" s="1"/>
  <c r="I20" i="12"/>
  <c r="K20" i="12"/>
  <c r="O20" i="12"/>
  <c r="Q20" i="12"/>
  <c r="U20" i="12"/>
  <c r="F22" i="12"/>
  <c r="G22" i="12"/>
  <c r="M22" i="12" s="1"/>
  <c r="I22" i="12"/>
  <c r="K22" i="12"/>
  <c r="O22" i="12"/>
  <c r="Q22" i="12"/>
  <c r="U22" i="12"/>
  <c r="F24" i="12"/>
  <c r="G24" i="12"/>
  <c r="M24" i="12" s="1"/>
  <c r="I24" i="12"/>
  <c r="K24" i="12"/>
  <c r="O24" i="12"/>
  <c r="Q24" i="12"/>
  <c r="U24" i="12"/>
  <c r="F26" i="12"/>
  <c r="G26" i="12"/>
  <c r="M26" i="12" s="1"/>
  <c r="I26" i="12"/>
  <c r="K26" i="12"/>
  <c r="O26" i="12"/>
  <c r="Q26" i="12"/>
  <c r="U26" i="12"/>
  <c r="F28" i="12"/>
  <c r="G28" i="12"/>
  <c r="M28" i="12" s="1"/>
  <c r="I28" i="12"/>
  <c r="K28" i="12"/>
  <c r="O28" i="12"/>
  <c r="Q28" i="12"/>
  <c r="U28" i="12"/>
  <c r="F29" i="12"/>
  <c r="G29" i="12"/>
  <c r="M29" i="12" s="1"/>
  <c r="I29" i="12"/>
  <c r="K29" i="12"/>
  <c r="O29" i="12"/>
  <c r="Q29" i="12"/>
  <c r="U29" i="12"/>
  <c r="F30" i="12"/>
  <c r="G30" i="12"/>
  <c r="M30" i="12" s="1"/>
  <c r="I30" i="12"/>
  <c r="K30" i="12"/>
  <c r="O30" i="12"/>
  <c r="Q30" i="12"/>
  <c r="U30" i="12"/>
  <c r="F31" i="12"/>
  <c r="G31" i="12"/>
  <c r="M31" i="12" s="1"/>
  <c r="I31" i="12"/>
  <c r="K31" i="12"/>
  <c r="O31" i="12"/>
  <c r="Q31" i="12"/>
  <c r="U31" i="12"/>
  <c r="F32" i="12"/>
  <c r="G32" i="12"/>
  <c r="M32" i="12" s="1"/>
  <c r="I32" i="12"/>
  <c r="K32" i="12"/>
  <c r="O32" i="12"/>
  <c r="Q32" i="12"/>
  <c r="U32" i="12"/>
  <c r="F33" i="12"/>
  <c r="G33" i="12"/>
  <c r="M33" i="12" s="1"/>
  <c r="I33" i="12"/>
  <c r="K33" i="12"/>
  <c r="O33" i="12"/>
  <c r="Q33" i="12"/>
  <c r="U33" i="12"/>
  <c r="F34" i="12"/>
  <c r="G34" i="12"/>
  <c r="M34" i="12" s="1"/>
  <c r="I34" i="12"/>
  <c r="K34" i="12"/>
  <c r="O34" i="12"/>
  <c r="Q34" i="12"/>
  <c r="U34" i="12"/>
  <c r="F35" i="12"/>
  <c r="G35" i="12"/>
  <c r="M35" i="12" s="1"/>
  <c r="I35" i="12"/>
  <c r="K35" i="12"/>
  <c r="O35" i="12"/>
  <c r="Q35" i="12"/>
  <c r="U35" i="12"/>
  <c r="F37" i="12"/>
  <c r="G37" i="12"/>
  <c r="M37" i="12" s="1"/>
  <c r="I37" i="12"/>
  <c r="K37" i="12"/>
  <c r="O37" i="12"/>
  <c r="Q37" i="12"/>
  <c r="U37" i="12"/>
  <c r="F39" i="12"/>
  <c r="G39" i="12"/>
  <c r="M39" i="12" s="1"/>
  <c r="I39" i="12"/>
  <c r="K39" i="12"/>
  <c r="O39" i="12"/>
  <c r="Q39" i="12"/>
  <c r="U39" i="12"/>
  <c r="F41" i="12"/>
  <c r="G41" i="12"/>
  <c r="M41" i="12" s="1"/>
  <c r="I41" i="12"/>
  <c r="K41" i="12"/>
  <c r="O41" i="12"/>
  <c r="Q41" i="12"/>
  <c r="U41" i="12"/>
  <c r="F43" i="12"/>
  <c r="G43" i="12"/>
  <c r="M43" i="12" s="1"/>
  <c r="I43" i="12"/>
  <c r="K43" i="12"/>
  <c r="O43" i="12"/>
  <c r="Q43" i="12"/>
  <c r="U43" i="12"/>
  <c r="F45" i="12"/>
  <c r="G45" i="12"/>
  <c r="M45" i="12" s="1"/>
  <c r="I45" i="12"/>
  <c r="K45" i="12"/>
  <c r="O45" i="12"/>
  <c r="Q45" i="12"/>
  <c r="U45" i="12"/>
  <c r="F46" i="12"/>
  <c r="G46" i="12"/>
  <c r="M46" i="12" s="1"/>
  <c r="I46" i="12"/>
  <c r="K46" i="12"/>
  <c r="O46" i="12"/>
  <c r="Q46" i="12"/>
  <c r="U46" i="12"/>
  <c r="F47" i="12"/>
  <c r="G47" i="12"/>
  <c r="M47" i="12" s="1"/>
  <c r="I47" i="12"/>
  <c r="K47" i="12"/>
  <c r="O47" i="12"/>
  <c r="Q47" i="12"/>
  <c r="U47" i="12"/>
  <c r="F49" i="12"/>
  <c r="G49" i="12" s="1"/>
  <c r="I49" i="12"/>
  <c r="I48" i="12" s="1"/>
  <c r="K49" i="12"/>
  <c r="K48" i="12" s="1"/>
  <c r="O49" i="12"/>
  <c r="O48" i="12" s="1"/>
  <c r="Q49" i="12"/>
  <c r="Q48" i="12" s="1"/>
  <c r="U49" i="12"/>
  <c r="U48" i="12" s="1"/>
  <c r="F50" i="12"/>
  <c r="G50" i="12" s="1"/>
  <c r="M50" i="12" s="1"/>
  <c r="I50" i="12"/>
  <c r="K50" i="12"/>
  <c r="O50" i="12"/>
  <c r="Q50" i="12"/>
  <c r="U50" i="12"/>
  <c r="F51" i="12"/>
  <c r="G51" i="12" s="1"/>
  <c r="M51" i="12" s="1"/>
  <c r="I51" i="12"/>
  <c r="K51" i="12"/>
  <c r="O51" i="12"/>
  <c r="Q51" i="12"/>
  <c r="U51" i="12"/>
  <c r="F52" i="12"/>
  <c r="G52" i="12" s="1"/>
  <c r="M52" i="12" s="1"/>
  <c r="I52" i="12"/>
  <c r="K52" i="12"/>
  <c r="O52" i="12"/>
  <c r="Q52" i="12"/>
  <c r="U52" i="12"/>
  <c r="I19" i="1"/>
  <c r="I18" i="1"/>
  <c r="I17" i="1"/>
  <c r="I16" i="1"/>
  <c r="G27" i="1"/>
  <c r="G25" i="1"/>
  <c r="G26" i="1" s="1"/>
  <c r="F40" i="1"/>
  <c r="G28" i="1" s="1"/>
  <c r="G40" i="1"/>
  <c r="H39" i="1"/>
  <c r="I39" i="1" s="1"/>
  <c r="I40" i="1" s="1"/>
  <c r="J39" i="1" s="1"/>
  <c r="J40" i="1" s="1"/>
  <c r="J28" i="1"/>
  <c r="J26" i="1"/>
  <c r="G38" i="1"/>
  <c r="F38" i="1"/>
  <c r="H32" i="1"/>
  <c r="J23" i="1"/>
  <c r="J24" i="1"/>
  <c r="J25" i="1"/>
  <c r="J27" i="1"/>
  <c r="E24" i="1"/>
  <c r="E26" i="1"/>
  <c r="I49" i="1" l="1"/>
  <c r="G23" i="1"/>
  <c r="M49" i="12"/>
  <c r="M48" i="12" s="1"/>
  <c r="G48" i="12"/>
  <c r="M9" i="12"/>
  <c r="M8" i="12" s="1"/>
  <c r="I21" i="1"/>
  <c r="H40" i="1"/>
  <c r="G29" i="1" l="1"/>
  <c r="G24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<sst xmlns="http://schemas.openxmlformats.org/spreadsheetml/2006/main" count="285" uniqueCount="166">
  <si>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</si>
  <si>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</si>
  <si>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</si>
  <si>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</si>
  <si>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</si>
  <si>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</si>
  <si>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</si>
  <si>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</si>
  <si>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</si>
  <si>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</si>
  <si>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</si>
  <si>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</si>
  <si>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</si>
  <si>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</si>
  <si>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</si>
  <si>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</si>
  <si>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</si>
  <si>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</si>
  <si>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</si>
  <si>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</si>
  <si>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</si>
  <si>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</si>
  <si>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</si>
  <si>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</si>
  <si>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</si>
  <si>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</si>
  <si>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</si>
  <si>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</si>
  <si>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</si>
  <si>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</si>
  <si>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</si>
  <si>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</si>
  <si>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</si>
  <si>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</si>
  <si>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</si>
  <si>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</si>
  <si>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</si>
  <si>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</si>
  <si>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</si>
  <si>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</si>
  <si>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</si>
  <si>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</si>
  <si>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</si>
  <si>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Valašské Meziříčí</t>
  </si>
  <si>
    <t>Rozpočet:</t>
  </si>
  <si>
    <t>Misto</t>
  </si>
  <si>
    <t>ZŠ Křižná - Oprava vodovodních rozvodů</t>
  </si>
  <si>
    <t>Město Valašské Meziříčí</t>
  </si>
  <si>
    <t>Náměstí 5</t>
  </si>
  <si>
    <t>75701</t>
  </si>
  <si>
    <t>00304387</t>
  </si>
  <si>
    <t>Rozpočet</t>
  </si>
  <si>
    <t>Celkem za stavbu</t>
  </si>
  <si>
    <t>CZK</t>
  </si>
  <si>
    <t>Rekapitulace dílů</t>
  </si>
  <si>
    <t>Typ dílu</t>
  </si>
  <si>
    <t>722</t>
  </si>
  <si>
    <t>Vnitřní vodovod</t>
  </si>
  <si>
    <t>ON</t>
  </si>
  <si>
    <t>VN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</si>
  <si>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</si>
  <si>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</si>
  <si>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</si>
  <si>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</si>
  <si>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</si>
  <si>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</si>
  <si>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</si>
  <si>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</si>
  <si>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</si>
  <si>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</si>
  <si>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</si>
  <si>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</si>
  <si>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</si>
  <si>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</si>
  <si>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</si>
  <si>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</si>
  <si>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</si>
  <si>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</si>
  <si>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</si>
  <si>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</si>
  <si>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</si>
  <si>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</si>
  <si>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</si>
  <si>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</si>
  <si>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</si>
  <si>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</si>
  <si>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</si>
  <si>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722181214RY7</t>
  </si>
  <si>
    <t>Izolace návleková MIRELON PRO tl. stěny 20 mm, vnitřní průměr do 90 mm (do DN 80)</t>
  </si>
  <si>
    <t>m</t>
  </si>
  <si>
    <t>POL1_0</t>
  </si>
  <si>
    <t>722181215RW6</t>
  </si>
  <si>
    <t>Izolace návleková  MIRELON PRO tl. stěny 25 mm, vnitřní průměr do 50 mm (do DN 40)</t>
  </si>
  <si>
    <t>998722201R00</t>
  </si>
  <si>
    <t>Přesun hmot pro izolace tepelné, v objektech, výšky do 6 m</t>
  </si>
  <si>
    <t>722200010R01</t>
  </si>
  <si>
    <t>Demontáž potrubí ocelového do DN 25</t>
  </si>
  <si>
    <t>722200010R02</t>
  </si>
  <si>
    <t>Demontáž potrubí ocelového od DN 32 do DN 40</t>
  </si>
  <si>
    <t>722200010R03</t>
  </si>
  <si>
    <t>Demontáž potrubí ocelovéhodo DN 50</t>
  </si>
  <si>
    <t>722200010R04</t>
  </si>
  <si>
    <t>Demontáž potrubí ocelovéhodo DN 65</t>
  </si>
  <si>
    <t>722178713R00</t>
  </si>
  <si>
    <t>Potrubí vícevrst.vod.Wavin Basalt Plus,D 32x4,4 mm, S3,2 (s čedičovým vláknem)</t>
  </si>
  <si>
    <t>včetně tvarovek, montáže a uchycení potrubí</t>
  </si>
  <si>
    <t>POP</t>
  </si>
  <si>
    <t>722178714R00</t>
  </si>
  <si>
    <t>Potrubí vícevrst.vod.Wavin Basalt Plus,D 40x5,5 mm, S3,2 (s čedičovým vláknem)</t>
  </si>
  <si>
    <t>722178715R00</t>
  </si>
  <si>
    <t>Potrubí vícevrst.vod.Wavin Basalt Plus,D 50x6,9 mm, S3,2 (s čedičovým vláknem)</t>
  </si>
  <si>
    <t>722178716R00</t>
  </si>
  <si>
    <t>Potrubí vícevrst.vod.Wavin Basalt Plus,D 63x8,6 mm, S3,2 (s čedičovým vláknem)</t>
  </si>
  <si>
    <t>722178717R00</t>
  </si>
  <si>
    <t>Potrubí vícevrst.vod.Wavin Basalt Plus,D 75x8,4 mm, S4 (s čedičovým vláknem)</t>
  </si>
  <si>
    <t>722178718R00</t>
  </si>
  <si>
    <t>Potrubí vícevrst.vod.Wavin Basalt Plus,D 90x10,1mm, S4 (s čedičovým vláknem)</t>
  </si>
  <si>
    <t>722236124R00</t>
  </si>
  <si>
    <t>Kohout vod.kulový,vnitřní-vnitřní z.PN50,HERZ DN25, 2x vnitřní závit</t>
  </si>
  <si>
    <t>kus</t>
  </si>
  <si>
    <t>722236125R00</t>
  </si>
  <si>
    <t>Kohout vod.kulový,vnitřní-vnitřní z.PN40,HERZ DN32, 2x vnitřní závit</t>
  </si>
  <si>
    <t>722236126R00</t>
  </si>
  <si>
    <t>Kohout vod.kulový,vnitřní-vnitřní z.PN40,HERZ DN40, 2x vnitřní závit</t>
  </si>
  <si>
    <t>722236127R00</t>
  </si>
  <si>
    <t>Kohout vod.kulový,vnitřní-vnitřní z.PN40,HERZ DN50, 2x vnitřní závit</t>
  </si>
  <si>
    <t>722236128R00</t>
  </si>
  <si>
    <t>Kohout vod.kulový,vnitřní-vnitřní z.PN16,HERZ DN65, 2x vnitřní závit</t>
  </si>
  <si>
    <t>722236129R00</t>
  </si>
  <si>
    <t>Kohout vod.kulový,vnitřní-vnitřní z.PN16,HERZ DN80, 2x vnitřní závit</t>
  </si>
  <si>
    <t>722235648R00</t>
  </si>
  <si>
    <t>Klapka vod.zpětná vodorovná CLAPET FIV.08406 DN 80, 2x vnitřní závit</t>
  </si>
  <si>
    <t>722235862RA</t>
  </si>
  <si>
    <t>Kompenzační smyčka pro plastové potrubí D 32</t>
  </si>
  <si>
    <t>POL2_0</t>
  </si>
  <si>
    <t>včetně dodávky i montáže</t>
  </si>
  <si>
    <t>722235863RB</t>
  </si>
  <si>
    <t>Kompenzační smyčka pro plastové potrubí D 40</t>
  </si>
  <si>
    <t>722235865RC</t>
  </si>
  <si>
    <t>Kompenzační smyčka pro plastové potrubí D 63</t>
  </si>
  <si>
    <t>722235866RD</t>
  </si>
  <si>
    <t>Kompenzační smyčka pro plastové potrubí D 75</t>
  </si>
  <si>
    <t>722235877RE</t>
  </si>
  <si>
    <t>Kompenzační smyčka pro plastové potrubí D 90</t>
  </si>
  <si>
    <t>722190227R00</t>
  </si>
  <si>
    <t>Přípojky vodovodní pro pevné připojení DN 80, napojení na hlavní přívod vody</t>
  </si>
  <si>
    <t>soubor</t>
  </si>
  <si>
    <t>722290821R00</t>
  </si>
  <si>
    <t>Přesun vybouraných hmot - vodovody, H do 6 m</t>
  </si>
  <si>
    <t>t</t>
  </si>
  <si>
    <t>Přesun hmot pro vnitřní vodovod, výšky do 6 m</t>
  </si>
  <si>
    <t>946941501R00</t>
  </si>
  <si>
    <t>Návoz a odvoz pojízného lešení, pro montáž rozvodů vody, s.v. do 3,0 m</t>
  </si>
  <si>
    <t>kompl</t>
  </si>
  <si>
    <t>722290234R00</t>
  </si>
  <si>
    <t>Tlak. a prov. zk. proplach a dezin. vodov. potr., vodovodní potrubí D 32 až D 90</t>
  </si>
  <si>
    <t>005121010R</t>
  </si>
  <si>
    <t>Zařízení staveniště, vybudování, provozování a odstranění</t>
  </si>
  <si>
    <t>Soubor</t>
  </si>
  <si>
    <t>004111020R</t>
  </si>
  <si>
    <t>Vypracování předávací dokumentace , (protokoly o zkoušk., certifikáty, atesty, revize)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</si>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</sst>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8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0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4" fontId="16" fillId="0" borderId="33" xfId="0" applyNumberFormat="1" applyFont="1" applyBorder="1" applyAlignment="1">
      <alignment vertical="top" shrinkToFit="1"/>
    </xf>
    <xf numFmtId="174" fontId="17" fillId="0" borderId="0" xfId="0" applyNumberFormat="1" applyFont="1" applyBorder="1" applyAlignment="1">
      <alignment vertical="top" wrapText="1" shrinkToFit="1"/>
    </xf>
    <xf numFmtId="17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34" xfId="0" applyNumberFormat="1" applyFont="1" applyBorder="1" applyAlignment="1">
      <alignment vertical="top" wrapText="1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7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9" xfId="0" applyFont="1" applyBorder="1" applyAlignment="1">
      <alignment vertical="top" shrinkToFit="1"/>
    </xf>
    <xf numFmtId="17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26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78" t="s">
        <v>39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2"/>
  <sheetViews>
    <sheetView showGridLines="0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91" t="s">
        <v>42</v>
      </c>
      <c r="C1" s="92"/>
      <c r="D1" s="92"/>
      <c r="E1" s="92"/>
      <c r="F1" s="92"/>
      <c r="G1" s="92"/>
      <c r="H1" s="92"/>
      <c r="I1" s="92"/>
      <c r="J1" s="93"/>
    </row>
    <row r="2" spans="1:15" ht="23.25" customHeight="1" x14ac:dyDescent="0.2">
      <c r="A2" s="4"/>
      <c r="B2" s="105" t="s">
        <v>40</v>
      </c>
      <c r="C2" s="106"/>
      <c r="D2" s="107" t="s">
        <v>46</v>
      </c>
      <c r="E2" s="108"/>
      <c r="F2" s="108"/>
      <c r="G2" s="108"/>
      <c r="H2" s="108"/>
      <c r="I2" s="108"/>
      <c r="J2" s="109"/>
      <c r="O2" s="2"/>
    </row>
    <row r="3" spans="1:15" ht="23.25" customHeight="1" x14ac:dyDescent="0.2">
      <c r="A3" s="4"/>
      <c r="B3" s="110" t="s">
        <v>45</v>
      </c>
      <c r="C3" s="111"/>
      <c r="D3" s="112" t="s">
        <v>43</v>
      </c>
      <c r="E3" s="113"/>
      <c r="F3" s="113"/>
      <c r="G3" s="113"/>
      <c r="H3" s="113"/>
      <c r="I3" s="113"/>
      <c r="J3" s="114"/>
    </row>
    <row r="4" spans="1:15" ht="23.25" hidden="1" customHeight="1" x14ac:dyDescent="0.2">
      <c r="A4" s="4"/>
      <c r="B4" s="115" t="s">
        <v>44</v>
      </c>
      <c r="C4" s="116"/>
      <c r="D4" s="117"/>
      <c r="E4" s="117"/>
      <c r="F4" s="118"/>
      <c r="G4" s="119"/>
      <c r="H4" s="118"/>
      <c r="I4" s="119"/>
      <c r="J4" s="120"/>
    </row>
    <row r="5" spans="1:15" ht="24" customHeight="1" x14ac:dyDescent="0.2">
      <c r="A5" s="4"/>
      <c r="B5" s="45" t="s">
        <v>21</v>
      </c>
      <c r="C5" s="5"/>
      <c r="D5" s="121" t="s">
        <v>47</v>
      </c>
      <c r="E5" s="25"/>
      <c r="F5" s="25"/>
      <c r="G5" s="25"/>
      <c r="H5" s="27" t="s">
        <v>33</v>
      </c>
      <c r="I5" s="121" t="s">
        <v>50</v>
      </c>
      <c r="J5" s="11"/>
    </row>
    <row r="6" spans="1:15" ht="15.75" customHeight="1" x14ac:dyDescent="0.2">
      <c r="A6" s="4"/>
      <c r="B6" s="39"/>
      <c r="C6" s="25"/>
      <c r="D6" s="121" t="s">
        <v>48</v>
      </c>
      <c r="E6" s="25"/>
      <c r="F6" s="25"/>
      <c r="G6" s="25"/>
      <c r="H6" s="27" t="s">
        <v>34</v>
      </c>
      <c r="I6" s="121"/>
      <c r="J6" s="11"/>
    </row>
    <row r="7" spans="1:15" ht="15.75" customHeight="1" x14ac:dyDescent="0.2">
      <c r="A7" s="4"/>
      <c r="B7" s="40"/>
      <c r="C7" s="122" t="s">
        <v>49</v>
      </c>
      <c r="D7" s="104" t="s">
        <v>43</v>
      </c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123"/>
      <c r="E11" s="123"/>
      <c r="F11" s="123"/>
      <c r="G11" s="123"/>
      <c r="H11" s="27" t="s">
        <v>33</v>
      </c>
      <c r="I11" s="127"/>
      <c r="J11" s="11"/>
    </row>
    <row r="12" spans="1:15" ht="15.75" customHeight="1" x14ac:dyDescent="0.2">
      <c r="A12" s="4"/>
      <c r="B12" s="39"/>
      <c r="C12" s="25"/>
      <c r="D12" s="124"/>
      <c r="E12" s="124"/>
      <c r="F12" s="124"/>
      <c r="G12" s="124"/>
      <c r="H12" s="27" t="s">
        <v>34</v>
      </c>
      <c r="I12" s="127"/>
      <c r="J12" s="11"/>
    </row>
    <row r="13" spans="1:15" ht="15.75" customHeight="1" x14ac:dyDescent="0.2">
      <c r="A13" s="4"/>
      <c r="B13" s="40"/>
      <c r="C13" s="126"/>
      <c r="D13" s="125"/>
      <c r="E13" s="125"/>
      <c r="F13" s="125"/>
      <c r="G13" s="125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83"/>
      <c r="F15" s="83"/>
      <c r="G15" s="98"/>
      <c r="H15" s="98"/>
      <c r="I15" s="98" t="s">
        <v>28</v>
      </c>
      <c r="J15" s="99"/>
    </row>
    <row r="16" spans="1:15" ht="23.25" customHeight="1" x14ac:dyDescent="0.2">
      <c r="A16" s="186" t="s">
        <v>23</v>
      </c>
      <c r="B16" s="187" t="s">
        <v>23</v>
      </c>
      <c r="C16" s="56"/>
      <c r="D16" s="57"/>
      <c r="E16" s="80"/>
      <c r="F16" s="81"/>
      <c r="G16" s="80"/>
      <c r="H16" s="81"/>
      <c r="I16" s="80">
        <f>SUMIF(F47:F48,A16,I47:I48)+SUMIF(F47:F48,"PSU",I47:I48)</f>
        <v>0</v>
      </c>
      <c r="J16" s="82"/>
    </row>
    <row r="17" spans="1:10" ht="23.25" customHeight="1" x14ac:dyDescent="0.2">
      <c r="A17" s="186" t="s">
        <v>24</v>
      </c>
      <c r="B17" s="187" t="s">
        <v>24</v>
      </c>
      <c r="C17" s="56"/>
      <c r="D17" s="57"/>
      <c r="E17" s="80"/>
      <c r="F17" s="81"/>
      <c r="G17" s="80"/>
      <c r="H17" s="81"/>
      <c r="I17" s="80">
        <f>SUMIF(F47:F48,A17,I47:I48)</f>
        <v>0</v>
      </c>
      <c r="J17" s="82"/>
    </row>
    <row r="18" spans="1:10" ht="23.25" customHeight="1" x14ac:dyDescent="0.2">
      <c r="A18" s="186" t="s">
        <v>25</v>
      </c>
      <c r="B18" s="187" t="s">
        <v>25</v>
      </c>
      <c r="C18" s="56"/>
      <c r="D18" s="57"/>
      <c r="E18" s="80"/>
      <c r="F18" s="81"/>
      <c r="G18" s="80"/>
      <c r="H18" s="81"/>
      <c r="I18" s="80">
        <f>SUMIF(F47:F48,A18,I47:I48)</f>
        <v>0</v>
      </c>
      <c r="J18" s="82"/>
    </row>
    <row r="19" spans="1:10" ht="23.25" customHeight="1" x14ac:dyDescent="0.2">
      <c r="A19" s="186" t="s">
        <v>59</v>
      </c>
      <c r="B19" s="187" t="s">
        <v>26</v>
      </c>
      <c r="C19" s="56"/>
      <c r="D19" s="57"/>
      <c r="E19" s="80"/>
      <c r="F19" s="81"/>
      <c r="G19" s="80"/>
      <c r="H19" s="81"/>
      <c r="I19" s="80">
        <f>SUMIF(F47:F48,A19,I47:I48)</f>
        <v>0</v>
      </c>
      <c r="J19" s="82"/>
    </row>
    <row r="20" spans="1:10" ht="23.25" customHeight="1" x14ac:dyDescent="0.2">
      <c r="A20" s="186" t="s">
        <v>58</v>
      </c>
      <c r="B20" s="187" t="s">
        <v>27</v>
      </c>
      <c r="C20" s="56"/>
      <c r="D20" s="57"/>
      <c r="E20" s="80"/>
      <c r="F20" s="81"/>
      <c r="G20" s="80"/>
      <c r="H20" s="81"/>
      <c r="I20" s="80">
        <f>SUMIF(F47:F48,A20,I47:I48)</f>
        <v>0</v>
      </c>
      <c r="J20" s="82"/>
    </row>
    <row r="21" spans="1:10" ht="23.25" customHeight="1" x14ac:dyDescent="0.2">
      <c r="A21" s="4"/>
      <c r="B21" s="72" t="s">
        <v>28</v>
      </c>
      <c r="C21" s="73"/>
      <c r="D21" s="74"/>
      <c r="E21" s="89"/>
      <c r="F21" s="97"/>
      <c r="G21" s="89"/>
      <c r="H21" s="97"/>
      <c r="I21" s="89">
        <f>SUM(I16:J20)</f>
        <v>0</v>
      </c>
      <c r="J21" s="90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15</v>
      </c>
      <c r="F23" s="59" t="s">
        <v>0</v>
      </c>
      <c r="G23" s="87">
        <f>ZakladDPHSniVypocet</f>
        <v>0</v>
      </c>
      <c r="H23" s="88"/>
      <c r="I23" s="88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85">
        <f>ZakladDPHSni*SazbaDPH1/100</f>
        <v>0</v>
      </c>
      <c r="H24" s="86"/>
      <c r="I24" s="86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87">
        <f>ZakladDPHZaklVypocet</f>
        <v>0</v>
      </c>
      <c r="H25" s="88"/>
      <c r="I25" s="88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94">
        <f>ZakladDPHZakl*SazbaDPH2/100</f>
        <v>0</v>
      </c>
      <c r="H26" s="95"/>
      <c r="I26" s="95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96">
        <f>0</f>
        <v>0</v>
      </c>
      <c r="H27" s="96"/>
      <c r="I27" s="96"/>
      <c r="J27" s="61" t="str">
        <f t="shared" si="0"/>
        <v>CZK</v>
      </c>
    </row>
    <row r="28" spans="1:10" ht="27.75" hidden="1" customHeight="1" thickBot="1" x14ac:dyDescent="0.25">
      <c r="A28" s="4"/>
      <c r="B28" s="151" t="s">
        <v>22</v>
      </c>
      <c r="C28" s="152"/>
      <c r="D28" s="152"/>
      <c r="E28" s="153"/>
      <c r="F28" s="154"/>
      <c r="G28" s="155">
        <f>ZakladDPHSniVypocet+ZakladDPHZaklVypocet</f>
        <v>0</v>
      </c>
      <c r="H28" s="155"/>
      <c r="I28" s="155"/>
      <c r="J28" s="156" t="str">
        <f t="shared" si="0"/>
        <v>CZK</v>
      </c>
    </row>
    <row r="29" spans="1:10" ht="27.75" customHeight="1" thickBot="1" x14ac:dyDescent="0.25">
      <c r="A29" s="4"/>
      <c r="B29" s="151" t="s">
        <v>35</v>
      </c>
      <c r="C29" s="157"/>
      <c r="D29" s="157"/>
      <c r="E29" s="157"/>
      <c r="F29" s="157"/>
      <c r="G29" s="158">
        <f>ZakladDPHSni+DPHSni+ZakladDPHZakl+DPHZakl+Zaokrouhleni</f>
        <v>0</v>
      </c>
      <c r="H29" s="158"/>
      <c r="I29" s="158"/>
      <c r="J29" s="159" t="s">
        <v>53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44687</v>
      </c>
      <c r="I32" s="37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">
      <c r="A34" s="29"/>
      <c r="B34" s="29"/>
      <c r="C34" s="30"/>
      <c r="D34" s="79"/>
      <c r="E34" s="79"/>
      <c r="F34" s="30"/>
      <c r="G34" s="79"/>
      <c r="H34" s="79"/>
      <c r="I34" s="79"/>
      <c r="J34" s="36"/>
    </row>
    <row r="35" spans="1:10" ht="12.75" customHeight="1" x14ac:dyDescent="0.2">
      <c r="A35" s="4"/>
      <c r="B35" s="4"/>
      <c r="C35" s="5"/>
      <c r="D35" s="84" t="s">
        <v>2</v>
      </c>
      <c r="E35" s="84"/>
      <c r="F35" s="5"/>
      <c r="G35" s="43"/>
      <c r="H35" s="13" t="s">
        <v>3</v>
      </c>
      <c r="I35" s="43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5" t="s">
        <v>15</v>
      </c>
      <c r="C37" s="3"/>
      <c r="D37" s="3"/>
      <c r="E37" s="3"/>
      <c r="F37" s="143"/>
      <c r="G37" s="143"/>
      <c r="H37" s="143"/>
      <c r="I37" s="143"/>
      <c r="J37" s="3"/>
    </row>
    <row r="38" spans="1:10" ht="25.5" hidden="1" customHeight="1" x14ac:dyDescent="0.2">
      <c r="A38" s="130" t="s">
        <v>37</v>
      </c>
      <c r="B38" s="132" t="s">
        <v>16</v>
      </c>
      <c r="C38" s="133" t="s">
        <v>5</v>
      </c>
      <c r="D38" s="134"/>
      <c r="E38" s="134"/>
      <c r="F38" s="144" t="str">
        <f>B23</f>
        <v>Základ pro sníženou DPH</v>
      </c>
      <c r="G38" s="144" t="str">
        <f>B25</f>
        <v>Základ pro základní DPH</v>
      </c>
      <c r="H38" s="145" t="s">
        <v>17</v>
      </c>
      <c r="I38" s="145" t="s">
        <v>1</v>
      </c>
      <c r="J38" s="135" t="s">
        <v>0</v>
      </c>
    </row>
    <row r="39" spans="1:10" ht="25.5" hidden="1" customHeight="1" x14ac:dyDescent="0.2">
      <c r="A39" s="130">
        <v>1</v>
      </c>
      <c r="B39" s="136" t="s">
        <v>51</v>
      </c>
      <c r="C39" s="137" t="s">
        <v>46</v>
      </c>
      <c r="D39" s="138"/>
      <c r="E39" s="138"/>
      <c r="F39" s="146">
        <f>'Rozpočet Pol'!AC54</f>
        <v>0</v>
      </c>
      <c r="G39" s="147">
        <f>'Rozpočet Pol'!AD54</f>
        <v>0</v>
      </c>
      <c r="H39" s="148">
        <f>(F39*SazbaDPH1/100)+(G39*SazbaDPH2/100)</f>
        <v>0</v>
      </c>
      <c r="I39" s="148">
        <f>F39+G39+H39</f>
        <v>0</v>
      </c>
      <c r="J39" s="139" t="str">
        <f>IF(CenaCelkemVypocet=0,"",I39/CenaCelkemVypocet*100)</f>
        <v/>
      </c>
    </row>
    <row r="40" spans="1:10" ht="25.5" hidden="1" customHeight="1" x14ac:dyDescent="0.2">
      <c r="A40" s="130"/>
      <c r="B40" s="140" t="s">
        <v>52</v>
      </c>
      <c r="C40" s="141"/>
      <c r="D40" s="141"/>
      <c r="E40" s="142"/>
      <c r="F40" s="149">
        <f>SUMIF(A39:A39,"=1",F39:F39)</f>
        <v>0</v>
      </c>
      <c r="G40" s="150">
        <f>SUMIF(A39:A39,"=1",G39:G39)</f>
        <v>0</v>
      </c>
      <c r="H40" s="150">
        <f>SUMIF(A39:A39,"=1",H39:H39)</f>
        <v>0</v>
      </c>
      <c r="I40" s="150">
        <f>SUMIF(A39:A39,"=1",I39:I39)</f>
        <v>0</v>
      </c>
      <c r="J40" s="131">
        <f>SUMIF(A39:A39,"=1",J39:J39)</f>
        <v>0</v>
      </c>
    </row>
    <row r="44" spans="1:10" ht="15.75" x14ac:dyDescent="0.25">
      <c r="B44" s="160" t="s">
        <v>54</v>
      </c>
    </row>
    <row r="46" spans="1:10" ht="25.5" customHeight="1" x14ac:dyDescent="0.2">
      <c r="A46" s="161"/>
      <c r="B46" s="164" t="s">
        <v>16</v>
      </c>
      <c r="C46" s="164" t="s">
        <v>5</v>
      </c>
      <c r="D46" s="165"/>
      <c r="E46" s="165"/>
      <c r="F46" s="168" t="s">
        <v>55</v>
      </c>
      <c r="G46" s="168"/>
      <c r="H46" s="168"/>
      <c r="I46" s="169" t="s">
        <v>28</v>
      </c>
      <c r="J46" s="169"/>
    </row>
    <row r="47" spans="1:10" ht="25.5" customHeight="1" x14ac:dyDescent="0.2">
      <c r="A47" s="162"/>
      <c r="B47" s="170" t="s">
        <v>56</v>
      </c>
      <c r="C47" s="171" t="s">
        <v>57</v>
      </c>
      <c r="D47" s="172"/>
      <c r="E47" s="172"/>
      <c r="F47" s="176" t="s">
        <v>24</v>
      </c>
      <c r="G47" s="177"/>
      <c r="H47" s="177"/>
      <c r="I47" s="178">
        <f>'Rozpočet Pol'!G8</f>
        <v>0</v>
      </c>
      <c r="J47" s="178"/>
    </row>
    <row r="48" spans="1:10" ht="25.5" customHeight="1" x14ac:dyDescent="0.2">
      <c r="A48" s="162"/>
      <c r="B48" s="173" t="s">
        <v>58</v>
      </c>
      <c r="C48" s="174" t="s">
        <v>27</v>
      </c>
      <c r="D48" s="175"/>
      <c r="E48" s="175"/>
      <c r="F48" s="179" t="s">
        <v>58</v>
      </c>
      <c r="G48" s="180"/>
      <c r="H48" s="180"/>
      <c r="I48" s="181">
        <f>'Rozpočet Pol'!G48</f>
        <v>0</v>
      </c>
      <c r="J48" s="181"/>
    </row>
    <row r="49" spans="1:10" ht="25.5" customHeight="1" x14ac:dyDescent="0.2">
      <c r="A49" s="163"/>
      <c r="B49" s="166" t="s">
        <v>1</v>
      </c>
      <c r="C49" s="166"/>
      <c r="D49" s="167"/>
      <c r="E49" s="167"/>
      <c r="F49" s="182"/>
      <c r="G49" s="183"/>
      <c r="H49" s="183"/>
      <c r="I49" s="184">
        <f>SUM(I47:I48)</f>
        <v>0</v>
      </c>
      <c r="J49" s="184"/>
    </row>
    <row r="50" spans="1:10" x14ac:dyDescent="0.2">
      <c r="F50" s="185"/>
      <c r="G50" s="129"/>
      <c r="H50" s="185"/>
      <c r="I50" s="129"/>
      <c r="J50" s="129"/>
    </row>
    <row r="51" spans="1:10" x14ac:dyDescent="0.2">
      <c r="F51" s="185"/>
      <c r="G51" s="129"/>
      <c r="H51" s="185"/>
      <c r="I51" s="129"/>
      <c r="J51" s="129"/>
    </row>
    <row r="52" spans="1:10" x14ac:dyDescent="0.2">
      <c r="F52" s="185"/>
      <c r="G52" s="129"/>
      <c r="H52" s="185"/>
      <c r="I52" s="129"/>
      <c r="J52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5">
    <mergeCell ref="I48:J48"/>
    <mergeCell ref="C48:E48"/>
    <mergeCell ref="I49:J49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77" t="s">
        <v>41</v>
      </c>
      <c r="B2" s="76"/>
      <c r="C2" s="102"/>
      <c r="D2" s="102"/>
      <c r="E2" s="102"/>
      <c r="F2" s="102"/>
      <c r="G2" s="103"/>
    </row>
    <row r="3" spans="1:7" ht="24.95" hidden="1" customHeight="1" x14ac:dyDescent="0.2">
      <c r="A3" s="77" t="s">
        <v>7</v>
      </c>
      <c r="B3" s="76"/>
      <c r="C3" s="102"/>
      <c r="D3" s="102"/>
      <c r="E3" s="102"/>
      <c r="F3" s="102"/>
      <c r="G3" s="103"/>
    </row>
    <row r="4" spans="1:7" ht="24.95" hidden="1" customHeight="1" x14ac:dyDescent="0.2">
      <c r="A4" s="77" t="s">
        <v>8</v>
      </c>
      <c r="B4" s="76"/>
      <c r="C4" s="102"/>
      <c r="D4" s="102"/>
      <c r="E4" s="102"/>
      <c r="F4" s="102"/>
      <c r="G4" s="10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64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8" customWidth="1"/>
    <col min="3" max="3" width="38.28515625" style="12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188" t="s">
        <v>6</v>
      </c>
      <c r="B1" s="188"/>
      <c r="C1" s="188"/>
      <c r="D1" s="188"/>
      <c r="E1" s="188"/>
      <c r="F1" s="188"/>
      <c r="G1" s="188"/>
      <c r="AE1" t="s">
        <v>61</v>
      </c>
    </row>
    <row r="2" spans="1:60" ht="24.95" customHeight="1" x14ac:dyDescent="0.2">
      <c r="A2" s="195" t="s">
        <v>60</v>
      </c>
      <c r="B2" s="189"/>
      <c r="C2" s="190" t="s">
        <v>46</v>
      </c>
      <c r="D2" s="191"/>
      <c r="E2" s="191"/>
      <c r="F2" s="191"/>
      <c r="G2" s="197"/>
      <c r="AE2" t="s">
        <v>62</v>
      </c>
    </row>
    <row r="3" spans="1:60" ht="24.95" customHeight="1" x14ac:dyDescent="0.2">
      <c r="A3" s="196" t="s">
        <v>7</v>
      </c>
      <c r="B3" s="194"/>
      <c r="C3" s="192" t="s">
        <v>43</v>
      </c>
      <c r="D3" s="193"/>
      <c r="E3" s="193"/>
      <c r="F3" s="193"/>
      <c r="G3" s="198"/>
      <c r="AE3" t="s">
        <v>63</v>
      </c>
    </row>
    <row r="4" spans="1:60" ht="24.95" hidden="1" customHeight="1" x14ac:dyDescent="0.2">
      <c r="A4" s="196" t="s">
        <v>8</v>
      </c>
      <c r="B4" s="194"/>
      <c r="C4" s="192"/>
      <c r="D4" s="193"/>
      <c r="E4" s="193"/>
      <c r="F4" s="193"/>
      <c r="G4" s="198"/>
      <c r="AE4" t="s">
        <v>64</v>
      </c>
    </row>
    <row r="5" spans="1:60" hidden="1" x14ac:dyDescent="0.2">
      <c r="A5" s="199" t="s">
        <v>65</v>
      </c>
      <c r="B5" s="200"/>
      <c r="C5" s="201"/>
      <c r="D5" s="202"/>
      <c r="E5" s="202"/>
      <c r="F5" s="202"/>
      <c r="G5" s="203"/>
      <c r="AE5" t="s">
        <v>66</v>
      </c>
    </row>
    <row r="7" spans="1:60" ht="38.25" x14ac:dyDescent="0.2">
      <c r="A7" s="209" t="s">
        <v>67</v>
      </c>
      <c r="B7" s="210" t="s">
        <v>68</v>
      </c>
      <c r="C7" s="210" t="s">
        <v>69</v>
      </c>
      <c r="D7" s="209" t="s">
        <v>70</v>
      </c>
      <c r="E7" s="209" t="s">
        <v>71</v>
      </c>
      <c r="F7" s="204" t="s">
        <v>72</v>
      </c>
      <c r="G7" s="228" t="s">
        <v>28</v>
      </c>
      <c r="H7" s="229" t="s">
        <v>29</v>
      </c>
      <c r="I7" s="229" t="s">
        <v>73</v>
      </c>
      <c r="J7" s="229" t="s">
        <v>30</v>
      </c>
      <c r="K7" s="229" t="s">
        <v>74</v>
      </c>
      <c r="L7" s="229" t="s">
        <v>75</v>
      </c>
      <c r="M7" s="229" t="s">
        <v>76</v>
      </c>
      <c r="N7" s="229" t="s">
        <v>77</v>
      </c>
      <c r="O7" s="229" t="s">
        <v>78</v>
      </c>
      <c r="P7" s="229" t="s">
        <v>79</v>
      </c>
      <c r="Q7" s="229" t="s">
        <v>80</v>
      </c>
      <c r="R7" s="229" t="s">
        <v>81</v>
      </c>
      <c r="S7" s="229" t="s">
        <v>82</v>
      </c>
      <c r="T7" s="229" t="s">
        <v>83</v>
      </c>
      <c r="U7" s="212" t="s">
        <v>84</v>
      </c>
    </row>
    <row r="8" spans="1:60" x14ac:dyDescent="0.2">
      <c r="A8" s="230" t="s">
        <v>85</v>
      </c>
      <c r="B8" s="231" t="s">
        <v>56</v>
      </c>
      <c r="C8" s="232" t="s">
        <v>57</v>
      </c>
      <c r="D8" s="211"/>
      <c r="E8" s="233"/>
      <c r="F8" s="234"/>
      <c r="G8" s="234">
        <f>SUMIF(AE9:AE47,"&lt;&gt;NOR",G9:G47)</f>
        <v>0</v>
      </c>
      <c r="H8" s="234"/>
      <c r="I8" s="234">
        <f>SUM(I9:I47)</f>
        <v>0</v>
      </c>
      <c r="J8" s="234"/>
      <c r="K8" s="234">
        <f>SUM(K9:K47)</f>
        <v>0</v>
      </c>
      <c r="L8" s="234"/>
      <c r="M8" s="234">
        <f>SUM(M9:M47)</f>
        <v>0</v>
      </c>
      <c r="N8" s="211"/>
      <c r="O8" s="211">
        <f>SUM(O9:O47)</f>
        <v>1.6429199999999995</v>
      </c>
      <c r="P8" s="211"/>
      <c r="Q8" s="211">
        <f>SUM(Q9:Q47)</f>
        <v>24.555599999999998</v>
      </c>
      <c r="R8" s="211"/>
      <c r="S8" s="211"/>
      <c r="T8" s="230"/>
      <c r="U8" s="211">
        <f>SUM(U9:U47)</f>
        <v>956.3399999999998</v>
      </c>
      <c r="AE8" t="s">
        <v>86</v>
      </c>
    </row>
    <row r="9" spans="1:60" ht="22.5" outlineLevel="1" x14ac:dyDescent="0.2">
      <c r="A9" s="206">
        <v>1</v>
      </c>
      <c r="B9" s="213" t="s">
        <v>87</v>
      </c>
      <c r="C9" s="256" t="s">
        <v>88</v>
      </c>
      <c r="D9" s="215" t="s">
        <v>89</v>
      </c>
      <c r="E9" s="220">
        <v>405</v>
      </c>
      <c r="F9" s="223">
        <f>H9+J9</f>
        <v>0</v>
      </c>
      <c r="G9" s="224">
        <f>ROUND(E9*F9,2)</f>
        <v>0</v>
      </c>
      <c r="H9" s="224"/>
      <c r="I9" s="224">
        <f>ROUND(E9*H9,2)</f>
        <v>0</v>
      </c>
      <c r="J9" s="224"/>
      <c r="K9" s="224">
        <f>ROUND(E9*J9,2)</f>
        <v>0</v>
      </c>
      <c r="L9" s="224">
        <v>21</v>
      </c>
      <c r="M9" s="224">
        <f>G9*(1+L9/100)</f>
        <v>0</v>
      </c>
      <c r="N9" s="215">
        <v>2.7999999999999998E-4</v>
      </c>
      <c r="O9" s="215">
        <f>ROUND(E9*N9,5)</f>
        <v>0.1134</v>
      </c>
      <c r="P9" s="215">
        <v>0</v>
      </c>
      <c r="Q9" s="215">
        <f>ROUND(E9*P9,5)</f>
        <v>0</v>
      </c>
      <c r="R9" s="215"/>
      <c r="S9" s="215"/>
      <c r="T9" s="216">
        <v>0.22500000000000001</v>
      </c>
      <c r="U9" s="215">
        <f>ROUND(E9*T9,2)</f>
        <v>91.13</v>
      </c>
      <c r="V9" s="205"/>
      <c r="W9" s="205"/>
      <c r="X9" s="205"/>
      <c r="Y9" s="205"/>
      <c r="Z9" s="205"/>
      <c r="AA9" s="205"/>
      <c r="AB9" s="205"/>
      <c r="AC9" s="205"/>
      <c r="AD9" s="205"/>
      <c r="AE9" s="205" t="s">
        <v>90</v>
      </c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</row>
    <row r="10" spans="1:60" ht="22.5" outlineLevel="1" x14ac:dyDescent="0.2">
      <c r="A10" s="206">
        <v>2</v>
      </c>
      <c r="B10" s="213" t="s">
        <v>91</v>
      </c>
      <c r="C10" s="256" t="s">
        <v>92</v>
      </c>
      <c r="D10" s="215" t="s">
        <v>89</v>
      </c>
      <c r="E10" s="220">
        <v>165</v>
      </c>
      <c r="F10" s="223">
        <f>H10+J10</f>
        <v>0</v>
      </c>
      <c r="G10" s="224">
        <f>ROUND(E10*F10,2)</f>
        <v>0</v>
      </c>
      <c r="H10" s="224"/>
      <c r="I10" s="224">
        <f>ROUND(E10*H10,2)</f>
        <v>0</v>
      </c>
      <c r="J10" s="224"/>
      <c r="K10" s="224">
        <f>ROUND(E10*J10,2)</f>
        <v>0</v>
      </c>
      <c r="L10" s="224">
        <v>21</v>
      </c>
      <c r="M10" s="224">
        <f>G10*(1+L10/100)</f>
        <v>0</v>
      </c>
      <c r="N10" s="215">
        <v>1.9000000000000001E-4</v>
      </c>
      <c r="O10" s="215">
        <f>ROUND(E10*N10,5)</f>
        <v>3.1350000000000003E-2</v>
      </c>
      <c r="P10" s="215">
        <v>0</v>
      </c>
      <c r="Q10" s="215">
        <f>ROUND(E10*P10,5)</f>
        <v>0</v>
      </c>
      <c r="R10" s="215"/>
      <c r="S10" s="215"/>
      <c r="T10" s="216">
        <v>0.17</v>
      </c>
      <c r="U10" s="215">
        <f>ROUND(E10*T10,2)</f>
        <v>28.05</v>
      </c>
      <c r="V10" s="205"/>
      <c r="W10" s="205"/>
      <c r="X10" s="205"/>
      <c r="Y10" s="205"/>
      <c r="Z10" s="205"/>
      <c r="AA10" s="205"/>
      <c r="AB10" s="205"/>
      <c r="AC10" s="205"/>
      <c r="AD10" s="205"/>
      <c r="AE10" s="205" t="s">
        <v>90</v>
      </c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</row>
    <row r="11" spans="1:60" ht="22.5" outlineLevel="1" x14ac:dyDescent="0.2">
      <c r="A11" s="206">
        <v>3</v>
      </c>
      <c r="B11" s="213" t="s">
        <v>93</v>
      </c>
      <c r="C11" s="256" t="s">
        <v>94</v>
      </c>
      <c r="D11" s="215" t="s">
        <v>0</v>
      </c>
      <c r="E11" s="220">
        <v>2.1</v>
      </c>
      <c r="F11" s="223">
        <f>H11+J11</f>
        <v>0</v>
      </c>
      <c r="G11" s="224">
        <f>ROUND(E11*F11,2)</f>
        <v>0</v>
      </c>
      <c r="H11" s="224"/>
      <c r="I11" s="224">
        <f>ROUND(E11*H11,2)</f>
        <v>0</v>
      </c>
      <c r="J11" s="224"/>
      <c r="K11" s="224">
        <f>ROUND(E11*J11,2)</f>
        <v>0</v>
      </c>
      <c r="L11" s="224">
        <v>21</v>
      </c>
      <c r="M11" s="224">
        <f>G11*(1+L11/100)</f>
        <v>0</v>
      </c>
      <c r="N11" s="215">
        <v>0</v>
      </c>
      <c r="O11" s="215">
        <f>ROUND(E11*N11,5)</f>
        <v>0</v>
      </c>
      <c r="P11" s="215">
        <v>0</v>
      </c>
      <c r="Q11" s="215">
        <f>ROUND(E11*P11,5)</f>
        <v>0</v>
      </c>
      <c r="R11" s="215"/>
      <c r="S11" s="215"/>
      <c r="T11" s="216">
        <v>0</v>
      </c>
      <c r="U11" s="215">
        <f>ROUND(E11*T11,2)</f>
        <v>0</v>
      </c>
      <c r="V11" s="205"/>
      <c r="W11" s="205"/>
      <c r="X11" s="205"/>
      <c r="Y11" s="205"/>
      <c r="Z11" s="205"/>
      <c r="AA11" s="205"/>
      <c r="AB11" s="205"/>
      <c r="AC11" s="205"/>
      <c r="AD11" s="205"/>
      <c r="AE11" s="205" t="s">
        <v>90</v>
      </c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</row>
    <row r="12" spans="1:60" outlineLevel="1" x14ac:dyDescent="0.2">
      <c r="A12" s="206">
        <v>4</v>
      </c>
      <c r="B12" s="213" t="s">
        <v>95</v>
      </c>
      <c r="C12" s="256" t="s">
        <v>96</v>
      </c>
      <c r="D12" s="215" t="s">
        <v>89</v>
      </c>
      <c r="E12" s="220">
        <v>75</v>
      </c>
      <c r="F12" s="223">
        <f>H12+J12</f>
        <v>0</v>
      </c>
      <c r="G12" s="224">
        <f>ROUND(E12*F12,2)</f>
        <v>0</v>
      </c>
      <c r="H12" s="224"/>
      <c r="I12" s="224">
        <f>ROUND(E12*H12,2)</f>
        <v>0</v>
      </c>
      <c r="J12" s="224"/>
      <c r="K12" s="224">
        <f>ROUND(E12*J12,2)</f>
        <v>0</v>
      </c>
      <c r="L12" s="224">
        <v>21</v>
      </c>
      <c r="M12" s="224">
        <f>G12*(1+L12/100)</f>
        <v>0</v>
      </c>
      <c r="N12" s="215">
        <v>4.8999999999999998E-4</v>
      </c>
      <c r="O12" s="215">
        <f>ROUND(E12*N12,5)</f>
        <v>3.6749999999999998E-2</v>
      </c>
      <c r="P12" s="215">
        <v>4.308E-2</v>
      </c>
      <c r="Q12" s="215">
        <f>ROUND(E12*P12,5)</f>
        <v>3.2309999999999999</v>
      </c>
      <c r="R12" s="215"/>
      <c r="S12" s="215"/>
      <c r="T12" s="216">
        <v>0.85326999999999997</v>
      </c>
      <c r="U12" s="215">
        <f>ROUND(E12*T12,2)</f>
        <v>64</v>
      </c>
      <c r="V12" s="205"/>
      <c r="W12" s="205"/>
      <c r="X12" s="205"/>
      <c r="Y12" s="205"/>
      <c r="Z12" s="205"/>
      <c r="AA12" s="205"/>
      <c r="AB12" s="205"/>
      <c r="AC12" s="205"/>
      <c r="AD12" s="205"/>
      <c r="AE12" s="205" t="s">
        <v>90</v>
      </c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spans="1:60" outlineLevel="1" x14ac:dyDescent="0.2">
      <c r="A13" s="206">
        <v>5</v>
      </c>
      <c r="B13" s="213" t="s">
        <v>97</v>
      </c>
      <c r="C13" s="256" t="s">
        <v>98</v>
      </c>
      <c r="D13" s="215" t="s">
        <v>89</v>
      </c>
      <c r="E13" s="220">
        <v>105</v>
      </c>
      <c r="F13" s="223">
        <f>H13+J13</f>
        <v>0</v>
      </c>
      <c r="G13" s="224">
        <f>ROUND(E13*F13,2)</f>
        <v>0</v>
      </c>
      <c r="H13" s="224"/>
      <c r="I13" s="224">
        <f>ROUND(E13*H13,2)</f>
        <v>0</v>
      </c>
      <c r="J13" s="224"/>
      <c r="K13" s="224">
        <f>ROUND(E13*J13,2)</f>
        <v>0</v>
      </c>
      <c r="L13" s="224">
        <v>21</v>
      </c>
      <c r="M13" s="224">
        <f>G13*(1+L13/100)</f>
        <v>0</v>
      </c>
      <c r="N13" s="215">
        <v>4.8999999999999998E-4</v>
      </c>
      <c r="O13" s="215">
        <f>ROUND(E13*N13,5)</f>
        <v>5.1450000000000003E-2</v>
      </c>
      <c r="P13" s="215">
        <v>4.308E-2</v>
      </c>
      <c r="Q13" s="215">
        <f>ROUND(E13*P13,5)</f>
        <v>4.5233999999999996</v>
      </c>
      <c r="R13" s="215"/>
      <c r="S13" s="215"/>
      <c r="T13" s="216">
        <v>0.85326999999999997</v>
      </c>
      <c r="U13" s="215">
        <f>ROUND(E13*T13,2)</f>
        <v>89.59</v>
      </c>
      <c r="V13" s="205"/>
      <c r="W13" s="205"/>
      <c r="X13" s="205"/>
      <c r="Y13" s="205"/>
      <c r="Z13" s="205"/>
      <c r="AA13" s="205"/>
      <c r="AB13" s="205"/>
      <c r="AC13" s="205"/>
      <c r="AD13" s="205"/>
      <c r="AE13" s="205" t="s">
        <v>90</v>
      </c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</row>
    <row r="14" spans="1:60" outlineLevel="1" x14ac:dyDescent="0.2">
      <c r="A14" s="206">
        <v>6</v>
      </c>
      <c r="B14" s="213" t="s">
        <v>99</v>
      </c>
      <c r="C14" s="256" t="s">
        <v>100</v>
      </c>
      <c r="D14" s="215" t="s">
        <v>89</v>
      </c>
      <c r="E14" s="220">
        <v>315</v>
      </c>
      <c r="F14" s="223">
        <f>H14+J14</f>
        <v>0</v>
      </c>
      <c r="G14" s="224">
        <f>ROUND(E14*F14,2)</f>
        <v>0</v>
      </c>
      <c r="H14" s="224"/>
      <c r="I14" s="224">
        <f>ROUND(E14*H14,2)</f>
        <v>0</v>
      </c>
      <c r="J14" s="224"/>
      <c r="K14" s="224">
        <f>ROUND(E14*J14,2)</f>
        <v>0</v>
      </c>
      <c r="L14" s="224">
        <v>21</v>
      </c>
      <c r="M14" s="224">
        <f>G14*(1+L14/100)</f>
        <v>0</v>
      </c>
      <c r="N14" s="215">
        <v>4.8999999999999998E-4</v>
      </c>
      <c r="O14" s="215">
        <f>ROUND(E14*N14,5)</f>
        <v>0.15434999999999999</v>
      </c>
      <c r="P14" s="215">
        <v>4.308E-2</v>
      </c>
      <c r="Q14" s="215">
        <f>ROUND(E14*P14,5)</f>
        <v>13.5702</v>
      </c>
      <c r="R14" s="215"/>
      <c r="S14" s="215"/>
      <c r="T14" s="216">
        <v>0.85326999999999997</v>
      </c>
      <c r="U14" s="215">
        <f>ROUND(E14*T14,2)</f>
        <v>268.77999999999997</v>
      </c>
      <c r="V14" s="205"/>
      <c r="W14" s="205"/>
      <c r="X14" s="205"/>
      <c r="Y14" s="205"/>
      <c r="Z14" s="205"/>
      <c r="AA14" s="205"/>
      <c r="AB14" s="205"/>
      <c r="AC14" s="205"/>
      <c r="AD14" s="205"/>
      <c r="AE14" s="205" t="s">
        <v>90</v>
      </c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spans="1:60" outlineLevel="1" x14ac:dyDescent="0.2">
      <c r="A15" s="206">
        <v>7</v>
      </c>
      <c r="B15" s="213" t="s">
        <v>101</v>
      </c>
      <c r="C15" s="256" t="s">
        <v>102</v>
      </c>
      <c r="D15" s="215" t="s">
        <v>89</v>
      </c>
      <c r="E15" s="220">
        <v>75</v>
      </c>
      <c r="F15" s="223">
        <f>H15+J15</f>
        <v>0</v>
      </c>
      <c r="G15" s="224">
        <f>ROUND(E15*F15,2)</f>
        <v>0</v>
      </c>
      <c r="H15" s="224"/>
      <c r="I15" s="224">
        <f>ROUND(E15*H15,2)</f>
        <v>0</v>
      </c>
      <c r="J15" s="224"/>
      <c r="K15" s="224">
        <f>ROUND(E15*J15,2)</f>
        <v>0</v>
      </c>
      <c r="L15" s="224">
        <v>21</v>
      </c>
      <c r="M15" s="224">
        <f>G15*(1+L15/100)</f>
        <v>0</v>
      </c>
      <c r="N15" s="215">
        <v>4.8999999999999998E-4</v>
      </c>
      <c r="O15" s="215">
        <f>ROUND(E15*N15,5)</f>
        <v>3.6749999999999998E-2</v>
      </c>
      <c r="P15" s="215">
        <v>4.308E-2</v>
      </c>
      <c r="Q15" s="215">
        <f>ROUND(E15*P15,5)</f>
        <v>3.2309999999999999</v>
      </c>
      <c r="R15" s="215"/>
      <c r="S15" s="215"/>
      <c r="T15" s="216">
        <v>0.85326999999999997</v>
      </c>
      <c r="U15" s="215">
        <f>ROUND(E15*T15,2)</f>
        <v>64</v>
      </c>
      <c r="V15" s="205"/>
      <c r="W15" s="205"/>
      <c r="X15" s="205"/>
      <c r="Y15" s="205"/>
      <c r="Z15" s="205"/>
      <c r="AA15" s="205"/>
      <c r="AB15" s="205"/>
      <c r="AC15" s="205"/>
      <c r="AD15" s="205"/>
      <c r="AE15" s="205" t="s">
        <v>90</v>
      </c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</row>
    <row r="16" spans="1:60" ht="22.5" outlineLevel="1" x14ac:dyDescent="0.2">
      <c r="A16" s="206">
        <v>8</v>
      </c>
      <c r="B16" s="213" t="s">
        <v>103</v>
      </c>
      <c r="C16" s="256" t="s">
        <v>104</v>
      </c>
      <c r="D16" s="215" t="s">
        <v>89</v>
      </c>
      <c r="E16" s="220">
        <v>75</v>
      </c>
      <c r="F16" s="223">
        <f>H16+J16</f>
        <v>0</v>
      </c>
      <c r="G16" s="224">
        <f>ROUND(E16*F16,2)</f>
        <v>0</v>
      </c>
      <c r="H16" s="224"/>
      <c r="I16" s="224">
        <f>ROUND(E16*H16,2)</f>
        <v>0</v>
      </c>
      <c r="J16" s="224"/>
      <c r="K16" s="224">
        <f>ROUND(E16*J16,2)</f>
        <v>0</v>
      </c>
      <c r="L16" s="224">
        <v>21</v>
      </c>
      <c r="M16" s="224">
        <f>G16*(1+L16/100)</f>
        <v>0</v>
      </c>
      <c r="N16" s="215">
        <v>7.2999999999999996E-4</v>
      </c>
      <c r="O16" s="215">
        <f>ROUND(E16*N16,5)</f>
        <v>5.475E-2</v>
      </c>
      <c r="P16" s="215">
        <v>0</v>
      </c>
      <c r="Q16" s="215">
        <f>ROUND(E16*P16,5)</f>
        <v>0</v>
      </c>
      <c r="R16" s="215"/>
      <c r="S16" s="215"/>
      <c r="T16" s="216">
        <v>0.33279999999999998</v>
      </c>
      <c r="U16" s="215">
        <f>ROUND(E16*T16,2)</f>
        <v>24.96</v>
      </c>
      <c r="V16" s="205"/>
      <c r="W16" s="205"/>
      <c r="X16" s="205"/>
      <c r="Y16" s="205"/>
      <c r="Z16" s="205"/>
      <c r="AA16" s="205"/>
      <c r="AB16" s="205"/>
      <c r="AC16" s="205"/>
      <c r="AD16" s="205"/>
      <c r="AE16" s="205" t="s">
        <v>90</v>
      </c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spans="1:60" outlineLevel="1" x14ac:dyDescent="0.2">
      <c r="A17" s="206"/>
      <c r="B17" s="213"/>
      <c r="C17" s="257" t="s">
        <v>105</v>
      </c>
      <c r="D17" s="217"/>
      <c r="E17" s="221"/>
      <c r="F17" s="225"/>
      <c r="G17" s="226"/>
      <c r="H17" s="224"/>
      <c r="I17" s="224"/>
      <c r="J17" s="224"/>
      <c r="K17" s="224"/>
      <c r="L17" s="224"/>
      <c r="M17" s="224"/>
      <c r="N17" s="215"/>
      <c r="O17" s="215"/>
      <c r="P17" s="215"/>
      <c r="Q17" s="215"/>
      <c r="R17" s="215"/>
      <c r="S17" s="215"/>
      <c r="T17" s="216"/>
      <c r="U17" s="215"/>
      <c r="V17" s="205"/>
      <c r="W17" s="205"/>
      <c r="X17" s="205"/>
      <c r="Y17" s="205"/>
      <c r="Z17" s="205"/>
      <c r="AA17" s="205"/>
      <c r="AB17" s="205"/>
      <c r="AC17" s="205"/>
      <c r="AD17" s="205"/>
      <c r="AE17" s="205" t="s">
        <v>106</v>
      </c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8" t="str">
        <f>C17</f>
        <v>včetně tvarovek, montáže a uchycení potrubí</v>
      </c>
      <c r="BB17" s="205"/>
      <c r="BC17" s="205"/>
      <c r="BD17" s="205"/>
      <c r="BE17" s="205"/>
      <c r="BF17" s="205"/>
      <c r="BG17" s="205"/>
      <c r="BH17" s="205"/>
    </row>
    <row r="18" spans="1:60" ht="22.5" outlineLevel="1" x14ac:dyDescent="0.2">
      <c r="A18" s="206">
        <v>9</v>
      </c>
      <c r="B18" s="213" t="s">
        <v>107</v>
      </c>
      <c r="C18" s="256" t="s">
        <v>108</v>
      </c>
      <c r="D18" s="215" t="s">
        <v>89</v>
      </c>
      <c r="E18" s="220">
        <v>90</v>
      </c>
      <c r="F18" s="223">
        <f>H18+J18</f>
        <v>0</v>
      </c>
      <c r="G18" s="224">
        <f>ROUND(E18*F18,2)</f>
        <v>0</v>
      </c>
      <c r="H18" s="224"/>
      <c r="I18" s="224">
        <f>ROUND(E18*H18,2)</f>
        <v>0</v>
      </c>
      <c r="J18" s="224"/>
      <c r="K18" s="224">
        <f>ROUND(E18*J18,2)</f>
        <v>0</v>
      </c>
      <c r="L18" s="224">
        <v>21</v>
      </c>
      <c r="M18" s="224">
        <f>G18*(1+L18/100)</f>
        <v>0</v>
      </c>
      <c r="N18" s="215">
        <v>1.0200000000000001E-3</v>
      </c>
      <c r="O18" s="215">
        <f>ROUND(E18*N18,5)</f>
        <v>9.1800000000000007E-2</v>
      </c>
      <c r="P18" s="215">
        <v>0</v>
      </c>
      <c r="Q18" s="215">
        <f>ROUND(E18*P18,5)</f>
        <v>0</v>
      </c>
      <c r="R18" s="215"/>
      <c r="S18" s="215"/>
      <c r="T18" s="216">
        <v>0.38469999999999999</v>
      </c>
      <c r="U18" s="215">
        <f>ROUND(E18*T18,2)</f>
        <v>34.619999999999997</v>
      </c>
      <c r="V18" s="205"/>
      <c r="W18" s="205"/>
      <c r="X18" s="205"/>
      <c r="Y18" s="205"/>
      <c r="Z18" s="205"/>
      <c r="AA18" s="205"/>
      <c r="AB18" s="205"/>
      <c r="AC18" s="205"/>
      <c r="AD18" s="205"/>
      <c r="AE18" s="205" t="s">
        <v>90</v>
      </c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spans="1:60" outlineLevel="1" x14ac:dyDescent="0.2">
      <c r="A19" s="206"/>
      <c r="B19" s="213"/>
      <c r="C19" s="257" t="s">
        <v>105</v>
      </c>
      <c r="D19" s="217"/>
      <c r="E19" s="221"/>
      <c r="F19" s="225"/>
      <c r="G19" s="226"/>
      <c r="H19" s="224"/>
      <c r="I19" s="224"/>
      <c r="J19" s="224"/>
      <c r="K19" s="224"/>
      <c r="L19" s="224"/>
      <c r="M19" s="224"/>
      <c r="N19" s="215"/>
      <c r="O19" s="215"/>
      <c r="P19" s="215"/>
      <c r="Q19" s="215"/>
      <c r="R19" s="215"/>
      <c r="S19" s="215"/>
      <c r="T19" s="216"/>
      <c r="U19" s="215"/>
      <c r="V19" s="205"/>
      <c r="W19" s="205"/>
      <c r="X19" s="205"/>
      <c r="Y19" s="205"/>
      <c r="Z19" s="205"/>
      <c r="AA19" s="205"/>
      <c r="AB19" s="205"/>
      <c r="AC19" s="205"/>
      <c r="AD19" s="205"/>
      <c r="AE19" s="205" t="s">
        <v>106</v>
      </c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8" t="str">
        <f>C19</f>
        <v>včetně tvarovek, montáže a uchycení potrubí</v>
      </c>
      <c r="BB19" s="205"/>
      <c r="BC19" s="205"/>
      <c r="BD19" s="205"/>
      <c r="BE19" s="205"/>
      <c r="BF19" s="205"/>
      <c r="BG19" s="205"/>
      <c r="BH19" s="205"/>
    </row>
    <row r="20" spans="1:60" ht="22.5" outlineLevel="1" x14ac:dyDescent="0.2">
      <c r="A20" s="206">
        <v>10</v>
      </c>
      <c r="B20" s="213" t="s">
        <v>109</v>
      </c>
      <c r="C20" s="256" t="s">
        <v>110</v>
      </c>
      <c r="D20" s="215" t="s">
        <v>89</v>
      </c>
      <c r="E20" s="220">
        <v>30</v>
      </c>
      <c r="F20" s="223">
        <f>H20+J20</f>
        <v>0</v>
      </c>
      <c r="G20" s="224">
        <f>ROUND(E20*F20,2)</f>
        <v>0</v>
      </c>
      <c r="H20" s="224"/>
      <c r="I20" s="224">
        <f>ROUND(E20*H20,2)</f>
        <v>0</v>
      </c>
      <c r="J20" s="224"/>
      <c r="K20" s="224">
        <f>ROUND(E20*J20,2)</f>
        <v>0</v>
      </c>
      <c r="L20" s="224">
        <v>21</v>
      </c>
      <c r="M20" s="224">
        <f>G20*(1+L20/100)</f>
        <v>0</v>
      </c>
      <c r="N20" s="215">
        <v>1.3799999999999999E-3</v>
      </c>
      <c r="O20" s="215">
        <f>ROUND(E20*N20,5)</f>
        <v>4.1399999999999999E-2</v>
      </c>
      <c r="P20" s="215">
        <v>0</v>
      </c>
      <c r="Q20" s="215">
        <f>ROUND(E20*P20,5)</f>
        <v>0</v>
      </c>
      <c r="R20" s="215"/>
      <c r="S20" s="215"/>
      <c r="T20" s="216">
        <v>0.47670000000000001</v>
      </c>
      <c r="U20" s="215">
        <f>ROUND(E20*T20,2)</f>
        <v>14.3</v>
      </c>
      <c r="V20" s="205"/>
      <c r="W20" s="205"/>
      <c r="X20" s="205"/>
      <c r="Y20" s="205"/>
      <c r="Z20" s="205"/>
      <c r="AA20" s="205"/>
      <c r="AB20" s="205"/>
      <c r="AC20" s="205"/>
      <c r="AD20" s="205"/>
      <c r="AE20" s="205" t="s">
        <v>90</v>
      </c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</row>
    <row r="21" spans="1:60" outlineLevel="1" x14ac:dyDescent="0.2">
      <c r="A21" s="206"/>
      <c r="B21" s="213"/>
      <c r="C21" s="257" t="s">
        <v>105</v>
      </c>
      <c r="D21" s="217"/>
      <c r="E21" s="221"/>
      <c r="F21" s="225"/>
      <c r="G21" s="226"/>
      <c r="H21" s="224"/>
      <c r="I21" s="224"/>
      <c r="J21" s="224"/>
      <c r="K21" s="224"/>
      <c r="L21" s="224"/>
      <c r="M21" s="224"/>
      <c r="N21" s="215"/>
      <c r="O21" s="215"/>
      <c r="P21" s="215"/>
      <c r="Q21" s="215"/>
      <c r="R21" s="215"/>
      <c r="S21" s="215"/>
      <c r="T21" s="216"/>
      <c r="U21" s="215"/>
      <c r="V21" s="205"/>
      <c r="W21" s="205"/>
      <c r="X21" s="205"/>
      <c r="Y21" s="205"/>
      <c r="Z21" s="205"/>
      <c r="AA21" s="205"/>
      <c r="AB21" s="205"/>
      <c r="AC21" s="205"/>
      <c r="AD21" s="205"/>
      <c r="AE21" s="205" t="s">
        <v>106</v>
      </c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8" t="str">
        <f>C21</f>
        <v>včetně tvarovek, montáže a uchycení potrubí</v>
      </c>
      <c r="BB21" s="205"/>
      <c r="BC21" s="205"/>
      <c r="BD21" s="205"/>
      <c r="BE21" s="205"/>
      <c r="BF21" s="205"/>
      <c r="BG21" s="205"/>
      <c r="BH21" s="205"/>
    </row>
    <row r="22" spans="1:60" ht="22.5" outlineLevel="1" x14ac:dyDescent="0.2">
      <c r="A22" s="206">
        <v>11</v>
      </c>
      <c r="B22" s="213" t="s">
        <v>111</v>
      </c>
      <c r="C22" s="256" t="s">
        <v>112</v>
      </c>
      <c r="D22" s="215" t="s">
        <v>89</v>
      </c>
      <c r="E22" s="220">
        <v>210</v>
      </c>
      <c r="F22" s="223">
        <f>H22+J22</f>
        <v>0</v>
      </c>
      <c r="G22" s="224">
        <f>ROUND(E22*F22,2)</f>
        <v>0</v>
      </c>
      <c r="H22" s="224"/>
      <c r="I22" s="224">
        <f>ROUND(E22*H22,2)</f>
        <v>0</v>
      </c>
      <c r="J22" s="224"/>
      <c r="K22" s="224">
        <f>ROUND(E22*J22,2)</f>
        <v>0</v>
      </c>
      <c r="L22" s="224">
        <v>21</v>
      </c>
      <c r="M22" s="224">
        <f>G22*(1+L22/100)</f>
        <v>0</v>
      </c>
      <c r="N22" s="215">
        <v>2.0999999999999999E-3</v>
      </c>
      <c r="O22" s="215">
        <f>ROUND(E22*N22,5)</f>
        <v>0.441</v>
      </c>
      <c r="P22" s="215">
        <v>0</v>
      </c>
      <c r="Q22" s="215">
        <f>ROUND(E22*P22,5)</f>
        <v>0</v>
      </c>
      <c r="R22" s="215"/>
      <c r="S22" s="215"/>
      <c r="T22" s="216">
        <v>0.56179999999999997</v>
      </c>
      <c r="U22" s="215">
        <f>ROUND(E22*T22,2)</f>
        <v>117.98</v>
      </c>
      <c r="V22" s="205"/>
      <c r="W22" s="205"/>
      <c r="X22" s="205"/>
      <c r="Y22" s="205"/>
      <c r="Z22" s="205"/>
      <c r="AA22" s="205"/>
      <c r="AB22" s="205"/>
      <c r="AC22" s="205"/>
      <c r="AD22" s="205"/>
      <c r="AE22" s="205" t="s">
        <v>90</v>
      </c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</row>
    <row r="23" spans="1:60" outlineLevel="1" x14ac:dyDescent="0.2">
      <c r="A23" s="206"/>
      <c r="B23" s="213"/>
      <c r="C23" s="257" t="s">
        <v>105</v>
      </c>
      <c r="D23" s="217"/>
      <c r="E23" s="221"/>
      <c r="F23" s="225"/>
      <c r="G23" s="226"/>
      <c r="H23" s="224"/>
      <c r="I23" s="224"/>
      <c r="J23" s="224"/>
      <c r="K23" s="224"/>
      <c r="L23" s="224"/>
      <c r="M23" s="224"/>
      <c r="N23" s="215"/>
      <c r="O23" s="215"/>
      <c r="P23" s="215"/>
      <c r="Q23" s="215"/>
      <c r="R23" s="215"/>
      <c r="S23" s="215"/>
      <c r="T23" s="216"/>
      <c r="U23" s="215"/>
      <c r="V23" s="205"/>
      <c r="W23" s="205"/>
      <c r="X23" s="205"/>
      <c r="Y23" s="205"/>
      <c r="Z23" s="205"/>
      <c r="AA23" s="205"/>
      <c r="AB23" s="205"/>
      <c r="AC23" s="205"/>
      <c r="AD23" s="205"/>
      <c r="AE23" s="205" t="s">
        <v>106</v>
      </c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8" t="str">
        <f>C23</f>
        <v>včetně tvarovek, montáže a uchycení potrubí</v>
      </c>
      <c r="BB23" s="205"/>
      <c r="BC23" s="205"/>
      <c r="BD23" s="205"/>
      <c r="BE23" s="205"/>
      <c r="BF23" s="205"/>
      <c r="BG23" s="205"/>
      <c r="BH23" s="205"/>
    </row>
    <row r="24" spans="1:60" ht="22.5" outlineLevel="1" x14ac:dyDescent="0.2">
      <c r="A24" s="206">
        <v>12</v>
      </c>
      <c r="B24" s="213" t="s">
        <v>113</v>
      </c>
      <c r="C24" s="256" t="s">
        <v>114</v>
      </c>
      <c r="D24" s="215" t="s">
        <v>89</v>
      </c>
      <c r="E24" s="220">
        <v>60</v>
      </c>
      <c r="F24" s="223">
        <f>H24+J24</f>
        <v>0</v>
      </c>
      <c r="G24" s="224">
        <f>ROUND(E24*F24,2)</f>
        <v>0</v>
      </c>
      <c r="H24" s="224"/>
      <c r="I24" s="224">
        <f>ROUND(E24*H24,2)</f>
        <v>0</v>
      </c>
      <c r="J24" s="224"/>
      <c r="K24" s="224">
        <f>ROUND(E24*J24,2)</f>
        <v>0</v>
      </c>
      <c r="L24" s="224">
        <v>21</v>
      </c>
      <c r="M24" s="224">
        <f>G24*(1+L24/100)</f>
        <v>0</v>
      </c>
      <c r="N24" s="215">
        <v>2.5699999999999998E-3</v>
      </c>
      <c r="O24" s="215">
        <f>ROUND(E24*N24,5)</f>
        <v>0.1542</v>
      </c>
      <c r="P24" s="215">
        <v>0</v>
      </c>
      <c r="Q24" s="215">
        <f>ROUND(E24*P24,5)</f>
        <v>0</v>
      </c>
      <c r="R24" s="215"/>
      <c r="S24" s="215"/>
      <c r="T24" s="216">
        <v>0.59899999999999998</v>
      </c>
      <c r="U24" s="215">
        <f>ROUND(E24*T24,2)</f>
        <v>35.94</v>
      </c>
      <c r="V24" s="205"/>
      <c r="W24" s="205"/>
      <c r="X24" s="205"/>
      <c r="Y24" s="205"/>
      <c r="Z24" s="205"/>
      <c r="AA24" s="205"/>
      <c r="AB24" s="205"/>
      <c r="AC24" s="205"/>
      <c r="AD24" s="205"/>
      <c r="AE24" s="205" t="s">
        <v>90</v>
      </c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</row>
    <row r="25" spans="1:60" outlineLevel="1" x14ac:dyDescent="0.2">
      <c r="A25" s="206"/>
      <c r="B25" s="213"/>
      <c r="C25" s="257" t="s">
        <v>105</v>
      </c>
      <c r="D25" s="217"/>
      <c r="E25" s="221"/>
      <c r="F25" s="225"/>
      <c r="G25" s="226"/>
      <c r="H25" s="224"/>
      <c r="I25" s="224"/>
      <c r="J25" s="224"/>
      <c r="K25" s="224"/>
      <c r="L25" s="224"/>
      <c r="M25" s="224"/>
      <c r="N25" s="215"/>
      <c r="O25" s="215"/>
      <c r="P25" s="215"/>
      <c r="Q25" s="215"/>
      <c r="R25" s="215"/>
      <c r="S25" s="215"/>
      <c r="T25" s="216"/>
      <c r="U25" s="215"/>
      <c r="V25" s="205"/>
      <c r="W25" s="205"/>
      <c r="X25" s="205"/>
      <c r="Y25" s="205"/>
      <c r="Z25" s="205"/>
      <c r="AA25" s="205"/>
      <c r="AB25" s="205"/>
      <c r="AC25" s="205"/>
      <c r="AD25" s="205"/>
      <c r="AE25" s="205" t="s">
        <v>106</v>
      </c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8" t="str">
        <f>C25</f>
        <v>včetně tvarovek, montáže a uchycení potrubí</v>
      </c>
      <c r="BB25" s="205"/>
      <c r="BC25" s="205"/>
      <c r="BD25" s="205"/>
      <c r="BE25" s="205"/>
      <c r="BF25" s="205"/>
      <c r="BG25" s="205"/>
      <c r="BH25" s="205"/>
    </row>
    <row r="26" spans="1:60" ht="22.5" outlineLevel="1" x14ac:dyDescent="0.2">
      <c r="A26" s="206">
        <v>13</v>
      </c>
      <c r="B26" s="213" t="s">
        <v>115</v>
      </c>
      <c r="C26" s="256" t="s">
        <v>116</v>
      </c>
      <c r="D26" s="215" t="s">
        <v>89</v>
      </c>
      <c r="E26" s="220">
        <v>105</v>
      </c>
      <c r="F26" s="223">
        <f>H26+J26</f>
        <v>0</v>
      </c>
      <c r="G26" s="224">
        <f>ROUND(E26*F26,2)</f>
        <v>0</v>
      </c>
      <c r="H26" s="224"/>
      <c r="I26" s="224">
        <f>ROUND(E26*H26,2)</f>
        <v>0</v>
      </c>
      <c r="J26" s="224"/>
      <c r="K26" s="224">
        <f>ROUND(E26*J26,2)</f>
        <v>0</v>
      </c>
      <c r="L26" s="224">
        <v>21</v>
      </c>
      <c r="M26" s="224">
        <f>G26*(1+L26/100)</f>
        <v>0</v>
      </c>
      <c r="N26" s="215">
        <v>3.5000000000000001E-3</v>
      </c>
      <c r="O26" s="215">
        <f>ROUND(E26*N26,5)</f>
        <v>0.36749999999999999</v>
      </c>
      <c r="P26" s="215">
        <v>0</v>
      </c>
      <c r="Q26" s="215">
        <f>ROUND(E26*P26,5)</f>
        <v>0</v>
      </c>
      <c r="R26" s="215"/>
      <c r="S26" s="215"/>
      <c r="T26" s="216">
        <v>0.53449999999999998</v>
      </c>
      <c r="U26" s="215">
        <f>ROUND(E26*T26,2)</f>
        <v>56.12</v>
      </c>
      <c r="V26" s="205"/>
      <c r="W26" s="205"/>
      <c r="X26" s="205"/>
      <c r="Y26" s="205"/>
      <c r="Z26" s="205"/>
      <c r="AA26" s="205"/>
      <c r="AB26" s="205"/>
      <c r="AC26" s="205"/>
      <c r="AD26" s="205"/>
      <c r="AE26" s="205" t="s">
        <v>90</v>
      </c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</row>
    <row r="27" spans="1:60" outlineLevel="1" x14ac:dyDescent="0.2">
      <c r="A27" s="206"/>
      <c r="B27" s="213"/>
      <c r="C27" s="257" t="s">
        <v>105</v>
      </c>
      <c r="D27" s="217"/>
      <c r="E27" s="221"/>
      <c r="F27" s="225"/>
      <c r="G27" s="226"/>
      <c r="H27" s="224"/>
      <c r="I27" s="224"/>
      <c r="J27" s="224"/>
      <c r="K27" s="224"/>
      <c r="L27" s="224"/>
      <c r="M27" s="224"/>
      <c r="N27" s="215"/>
      <c r="O27" s="215"/>
      <c r="P27" s="215"/>
      <c r="Q27" s="215"/>
      <c r="R27" s="215"/>
      <c r="S27" s="215"/>
      <c r="T27" s="216"/>
      <c r="U27" s="215"/>
      <c r="V27" s="205"/>
      <c r="W27" s="205"/>
      <c r="X27" s="205"/>
      <c r="Y27" s="205"/>
      <c r="Z27" s="205"/>
      <c r="AA27" s="205"/>
      <c r="AB27" s="205"/>
      <c r="AC27" s="205"/>
      <c r="AD27" s="205"/>
      <c r="AE27" s="205" t="s">
        <v>106</v>
      </c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8" t="str">
        <f>C27</f>
        <v>včetně tvarovek, montáže a uchycení potrubí</v>
      </c>
      <c r="BB27" s="205"/>
      <c r="BC27" s="205"/>
      <c r="BD27" s="205"/>
      <c r="BE27" s="205"/>
      <c r="BF27" s="205"/>
      <c r="BG27" s="205"/>
      <c r="BH27" s="205"/>
    </row>
    <row r="28" spans="1:60" ht="22.5" outlineLevel="1" x14ac:dyDescent="0.2">
      <c r="A28" s="206">
        <v>14</v>
      </c>
      <c r="B28" s="213" t="s">
        <v>117</v>
      </c>
      <c r="C28" s="256" t="s">
        <v>118</v>
      </c>
      <c r="D28" s="215" t="s">
        <v>119</v>
      </c>
      <c r="E28" s="220">
        <v>2</v>
      </c>
      <c r="F28" s="223">
        <f>H28+J28</f>
        <v>0</v>
      </c>
      <c r="G28" s="224">
        <f>ROUND(E28*F28,2)</f>
        <v>0</v>
      </c>
      <c r="H28" s="224"/>
      <c r="I28" s="224">
        <f>ROUND(E28*H28,2)</f>
        <v>0</v>
      </c>
      <c r="J28" s="224"/>
      <c r="K28" s="224">
        <f>ROUND(E28*J28,2)</f>
        <v>0</v>
      </c>
      <c r="L28" s="224">
        <v>21</v>
      </c>
      <c r="M28" s="224">
        <f>G28*(1+L28/100)</f>
        <v>0</v>
      </c>
      <c r="N28" s="215">
        <v>5.5000000000000003E-4</v>
      </c>
      <c r="O28" s="215">
        <f>ROUND(E28*N28,5)</f>
        <v>1.1000000000000001E-3</v>
      </c>
      <c r="P28" s="215">
        <v>0</v>
      </c>
      <c r="Q28" s="215">
        <f>ROUND(E28*P28,5)</f>
        <v>0</v>
      </c>
      <c r="R28" s="215"/>
      <c r="S28" s="215"/>
      <c r="T28" s="216">
        <v>0.22700000000000001</v>
      </c>
      <c r="U28" s="215">
        <f>ROUND(E28*T28,2)</f>
        <v>0.45</v>
      </c>
      <c r="V28" s="205"/>
      <c r="W28" s="205"/>
      <c r="X28" s="205"/>
      <c r="Y28" s="205"/>
      <c r="Z28" s="205"/>
      <c r="AA28" s="205"/>
      <c r="AB28" s="205"/>
      <c r="AC28" s="205"/>
      <c r="AD28" s="205"/>
      <c r="AE28" s="205" t="s">
        <v>90</v>
      </c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</row>
    <row r="29" spans="1:60" ht="22.5" outlineLevel="1" x14ac:dyDescent="0.2">
      <c r="A29" s="206">
        <v>15</v>
      </c>
      <c r="B29" s="213" t="s">
        <v>120</v>
      </c>
      <c r="C29" s="256" t="s">
        <v>121</v>
      </c>
      <c r="D29" s="215" t="s">
        <v>119</v>
      </c>
      <c r="E29" s="220">
        <v>3</v>
      </c>
      <c r="F29" s="223">
        <f>H29+J29</f>
        <v>0</v>
      </c>
      <c r="G29" s="224">
        <f>ROUND(E29*F29,2)</f>
        <v>0</v>
      </c>
      <c r="H29" s="224"/>
      <c r="I29" s="224">
        <f>ROUND(E29*H29,2)</f>
        <v>0</v>
      </c>
      <c r="J29" s="224"/>
      <c r="K29" s="224">
        <f>ROUND(E29*J29,2)</f>
        <v>0</v>
      </c>
      <c r="L29" s="224">
        <v>21</v>
      </c>
      <c r="M29" s="224">
        <f>G29*(1+L29/100)</f>
        <v>0</v>
      </c>
      <c r="N29" s="215">
        <v>8.1999999999999998E-4</v>
      </c>
      <c r="O29" s="215">
        <f>ROUND(E29*N29,5)</f>
        <v>2.4599999999999999E-3</v>
      </c>
      <c r="P29" s="215">
        <v>0</v>
      </c>
      <c r="Q29" s="215">
        <f>ROUND(E29*P29,5)</f>
        <v>0</v>
      </c>
      <c r="R29" s="215"/>
      <c r="S29" s="215"/>
      <c r="T29" s="216">
        <v>0.26900000000000002</v>
      </c>
      <c r="U29" s="215">
        <f>ROUND(E29*T29,2)</f>
        <v>0.81</v>
      </c>
      <c r="V29" s="205"/>
      <c r="W29" s="205"/>
      <c r="X29" s="205"/>
      <c r="Y29" s="205"/>
      <c r="Z29" s="205"/>
      <c r="AA29" s="205"/>
      <c r="AB29" s="205"/>
      <c r="AC29" s="205"/>
      <c r="AD29" s="205"/>
      <c r="AE29" s="205" t="s">
        <v>90</v>
      </c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</row>
    <row r="30" spans="1:60" ht="22.5" outlineLevel="1" x14ac:dyDescent="0.2">
      <c r="A30" s="206">
        <v>16</v>
      </c>
      <c r="B30" s="213" t="s">
        <v>122</v>
      </c>
      <c r="C30" s="256" t="s">
        <v>123</v>
      </c>
      <c r="D30" s="215" t="s">
        <v>119</v>
      </c>
      <c r="E30" s="220">
        <v>2</v>
      </c>
      <c r="F30" s="223">
        <f>H30+J30</f>
        <v>0</v>
      </c>
      <c r="G30" s="224">
        <f>ROUND(E30*F30,2)</f>
        <v>0</v>
      </c>
      <c r="H30" s="224"/>
      <c r="I30" s="224">
        <f>ROUND(E30*H30,2)</f>
        <v>0</v>
      </c>
      <c r="J30" s="224"/>
      <c r="K30" s="224">
        <f>ROUND(E30*J30,2)</f>
        <v>0</v>
      </c>
      <c r="L30" s="224">
        <v>21</v>
      </c>
      <c r="M30" s="224">
        <f>G30*(1+L30/100)</f>
        <v>0</v>
      </c>
      <c r="N30" s="215">
        <v>1.2800000000000001E-3</v>
      </c>
      <c r="O30" s="215">
        <f>ROUND(E30*N30,5)</f>
        <v>2.5600000000000002E-3</v>
      </c>
      <c r="P30" s="215">
        <v>0</v>
      </c>
      <c r="Q30" s="215">
        <f>ROUND(E30*P30,5)</f>
        <v>0</v>
      </c>
      <c r="R30" s="215"/>
      <c r="S30" s="215"/>
      <c r="T30" s="216">
        <v>0.35099999999999998</v>
      </c>
      <c r="U30" s="215">
        <f>ROUND(E30*T30,2)</f>
        <v>0.7</v>
      </c>
      <c r="V30" s="205"/>
      <c r="W30" s="205"/>
      <c r="X30" s="205"/>
      <c r="Y30" s="205"/>
      <c r="Z30" s="205"/>
      <c r="AA30" s="205"/>
      <c r="AB30" s="205"/>
      <c r="AC30" s="205"/>
      <c r="AD30" s="205"/>
      <c r="AE30" s="205" t="s">
        <v>90</v>
      </c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</row>
    <row r="31" spans="1:60" ht="22.5" outlineLevel="1" x14ac:dyDescent="0.2">
      <c r="A31" s="206">
        <v>17</v>
      </c>
      <c r="B31" s="213" t="s">
        <v>124</v>
      </c>
      <c r="C31" s="256" t="s">
        <v>125</v>
      </c>
      <c r="D31" s="215" t="s">
        <v>119</v>
      </c>
      <c r="E31" s="220">
        <v>3</v>
      </c>
      <c r="F31" s="223">
        <f>H31+J31</f>
        <v>0</v>
      </c>
      <c r="G31" s="224">
        <f>ROUND(E31*F31,2)</f>
        <v>0</v>
      </c>
      <c r="H31" s="224"/>
      <c r="I31" s="224">
        <f>ROUND(E31*H31,2)</f>
        <v>0</v>
      </c>
      <c r="J31" s="224"/>
      <c r="K31" s="224">
        <f>ROUND(E31*J31,2)</f>
        <v>0</v>
      </c>
      <c r="L31" s="224">
        <v>21</v>
      </c>
      <c r="M31" s="224">
        <f>G31*(1+L31/100)</f>
        <v>0</v>
      </c>
      <c r="N31" s="215">
        <v>1.41E-3</v>
      </c>
      <c r="O31" s="215">
        <f>ROUND(E31*N31,5)</f>
        <v>4.2300000000000003E-3</v>
      </c>
      <c r="P31" s="215">
        <v>0</v>
      </c>
      <c r="Q31" s="215">
        <f>ROUND(E31*P31,5)</f>
        <v>0</v>
      </c>
      <c r="R31" s="215"/>
      <c r="S31" s="215"/>
      <c r="T31" s="216">
        <v>0.42399999999999999</v>
      </c>
      <c r="U31" s="215">
        <f>ROUND(E31*T31,2)</f>
        <v>1.27</v>
      </c>
      <c r="V31" s="205"/>
      <c r="W31" s="205"/>
      <c r="X31" s="205"/>
      <c r="Y31" s="205"/>
      <c r="Z31" s="205"/>
      <c r="AA31" s="205"/>
      <c r="AB31" s="205"/>
      <c r="AC31" s="205"/>
      <c r="AD31" s="205"/>
      <c r="AE31" s="205" t="s">
        <v>90</v>
      </c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</row>
    <row r="32" spans="1:60" ht="22.5" outlineLevel="1" x14ac:dyDescent="0.2">
      <c r="A32" s="206">
        <v>18</v>
      </c>
      <c r="B32" s="213" t="s">
        <v>126</v>
      </c>
      <c r="C32" s="256" t="s">
        <v>127</v>
      </c>
      <c r="D32" s="215" t="s">
        <v>119</v>
      </c>
      <c r="E32" s="220">
        <v>1</v>
      </c>
      <c r="F32" s="223">
        <f>H32+J32</f>
        <v>0</v>
      </c>
      <c r="G32" s="224">
        <f>ROUND(E32*F32,2)</f>
        <v>0</v>
      </c>
      <c r="H32" s="224"/>
      <c r="I32" s="224">
        <f>ROUND(E32*H32,2)</f>
        <v>0</v>
      </c>
      <c r="J32" s="224"/>
      <c r="K32" s="224">
        <f>ROUND(E32*J32,2)</f>
        <v>0</v>
      </c>
      <c r="L32" s="224">
        <v>21</v>
      </c>
      <c r="M32" s="224">
        <f>G32*(1+L32/100)</f>
        <v>0</v>
      </c>
      <c r="N32" s="215">
        <v>2.8E-3</v>
      </c>
      <c r="O32" s="215">
        <f>ROUND(E32*N32,5)</f>
        <v>2.8E-3</v>
      </c>
      <c r="P32" s="215">
        <v>0</v>
      </c>
      <c r="Q32" s="215">
        <f>ROUND(E32*P32,5)</f>
        <v>0</v>
      </c>
      <c r="R32" s="215"/>
      <c r="S32" s="215"/>
      <c r="T32" s="216">
        <v>0.53800000000000003</v>
      </c>
      <c r="U32" s="215">
        <f>ROUND(E32*T32,2)</f>
        <v>0.54</v>
      </c>
      <c r="V32" s="205"/>
      <c r="W32" s="205"/>
      <c r="X32" s="205"/>
      <c r="Y32" s="205"/>
      <c r="Z32" s="205"/>
      <c r="AA32" s="205"/>
      <c r="AB32" s="205"/>
      <c r="AC32" s="205"/>
      <c r="AD32" s="205"/>
      <c r="AE32" s="205" t="s">
        <v>90</v>
      </c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</row>
    <row r="33" spans="1:60" ht="22.5" outlineLevel="1" x14ac:dyDescent="0.2">
      <c r="A33" s="206">
        <v>19</v>
      </c>
      <c r="B33" s="213" t="s">
        <v>128</v>
      </c>
      <c r="C33" s="256" t="s">
        <v>129</v>
      </c>
      <c r="D33" s="215" t="s">
        <v>119</v>
      </c>
      <c r="E33" s="220">
        <v>1</v>
      </c>
      <c r="F33" s="223">
        <f>H33+J33</f>
        <v>0</v>
      </c>
      <c r="G33" s="224">
        <f>ROUND(E33*F33,2)</f>
        <v>0</v>
      </c>
      <c r="H33" s="224"/>
      <c r="I33" s="224">
        <f>ROUND(E33*H33,2)</f>
        <v>0</v>
      </c>
      <c r="J33" s="224"/>
      <c r="K33" s="224">
        <f>ROUND(E33*J33,2)</f>
        <v>0</v>
      </c>
      <c r="L33" s="224">
        <v>21</v>
      </c>
      <c r="M33" s="224">
        <f>G33*(1+L33/100)</f>
        <v>0</v>
      </c>
      <c r="N33" s="215">
        <v>5.1999999999999998E-3</v>
      </c>
      <c r="O33" s="215">
        <f>ROUND(E33*N33,5)</f>
        <v>5.1999999999999998E-3</v>
      </c>
      <c r="P33" s="215">
        <v>0</v>
      </c>
      <c r="Q33" s="215">
        <f>ROUND(E33*P33,5)</f>
        <v>0</v>
      </c>
      <c r="R33" s="215"/>
      <c r="S33" s="215"/>
      <c r="T33" s="216">
        <v>0.64100000000000001</v>
      </c>
      <c r="U33" s="215">
        <f>ROUND(E33*T33,2)</f>
        <v>0.64</v>
      </c>
      <c r="V33" s="205"/>
      <c r="W33" s="205"/>
      <c r="X33" s="205"/>
      <c r="Y33" s="205"/>
      <c r="Z33" s="205"/>
      <c r="AA33" s="205"/>
      <c r="AB33" s="205"/>
      <c r="AC33" s="205"/>
      <c r="AD33" s="205"/>
      <c r="AE33" s="205" t="s">
        <v>90</v>
      </c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</row>
    <row r="34" spans="1:60" ht="22.5" outlineLevel="1" x14ac:dyDescent="0.2">
      <c r="A34" s="206">
        <v>20</v>
      </c>
      <c r="B34" s="213" t="s">
        <v>130</v>
      </c>
      <c r="C34" s="256" t="s">
        <v>131</v>
      </c>
      <c r="D34" s="215" t="s">
        <v>119</v>
      </c>
      <c r="E34" s="220">
        <v>1</v>
      </c>
      <c r="F34" s="223">
        <f>H34+J34</f>
        <v>0</v>
      </c>
      <c r="G34" s="224">
        <f>ROUND(E34*F34,2)</f>
        <v>0</v>
      </c>
      <c r="H34" s="224"/>
      <c r="I34" s="224">
        <f>ROUND(E34*H34,2)</f>
        <v>0</v>
      </c>
      <c r="J34" s="224"/>
      <c r="K34" s="224">
        <f>ROUND(E34*J34,2)</f>
        <v>0</v>
      </c>
      <c r="L34" s="224">
        <v>21</v>
      </c>
      <c r="M34" s="224">
        <f>G34*(1+L34/100)</f>
        <v>0</v>
      </c>
      <c r="N34" s="215">
        <v>4.6999999999999999E-4</v>
      </c>
      <c r="O34" s="215">
        <f>ROUND(E34*N34,5)</f>
        <v>4.6999999999999999E-4</v>
      </c>
      <c r="P34" s="215">
        <v>0</v>
      </c>
      <c r="Q34" s="215">
        <f>ROUND(E34*P34,5)</f>
        <v>0</v>
      </c>
      <c r="R34" s="215"/>
      <c r="S34" s="215"/>
      <c r="T34" s="216">
        <v>0.64100000000000001</v>
      </c>
      <c r="U34" s="215">
        <f>ROUND(E34*T34,2)</f>
        <v>0.64</v>
      </c>
      <c r="V34" s="205"/>
      <c r="W34" s="205"/>
      <c r="X34" s="205"/>
      <c r="Y34" s="205"/>
      <c r="Z34" s="205"/>
      <c r="AA34" s="205"/>
      <c r="AB34" s="205"/>
      <c r="AC34" s="205"/>
      <c r="AD34" s="205"/>
      <c r="AE34" s="205" t="s">
        <v>90</v>
      </c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</row>
    <row r="35" spans="1:60" outlineLevel="1" x14ac:dyDescent="0.2">
      <c r="A35" s="206">
        <v>21</v>
      </c>
      <c r="B35" s="213" t="s">
        <v>132</v>
      </c>
      <c r="C35" s="256" t="s">
        <v>133</v>
      </c>
      <c r="D35" s="215" t="s">
        <v>119</v>
      </c>
      <c r="E35" s="220">
        <v>1</v>
      </c>
      <c r="F35" s="223">
        <f>H35+J35</f>
        <v>0</v>
      </c>
      <c r="G35" s="224">
        <f>ROUND(E35*F35,2)</f>
        <v>0</v>
      </c>
      <c r="H35" s="224"/>
      <c r="I35" s="224">
        <f>ROUND(E35*H35,2)</f>
        <v>0</v>
      </c>
      <c r="J35" s="224"/>
      <c r="K35" s="224">
        <f>ROUND(E35*J35,2)</f>
        <v>0</v>
      </c>
      <c r="L35" s="224">
        <v>21</v>
      </c>
      <c r="M35" s="224">
        <f>G35*(1+L35/100)</f>
        <v>0</v>
      </c>
      <c r="N35" s="215">
        <v>8.9999999999999998E-4</v>
      </c>
      <c r="O35" s="215">
        <f>ROUND(E35*N35,5)</f>
        <v>8.9999999999999998E-4</v>
      </c>
      <c r="P35" s="215">
        <v>0</v>
      </c>
      <c r="Q35" s="215">
        <f>ROUND(E35*P35,5)</f>
        <v>0</v>
      </c>
      <c r="R35" s="215"/>
      <c r="S35" s="215"/>
      <c r="T35" s="216">
        <v>0.22700000000000001</v>
      </c>
      <c r="U35" s="215">
        <f>ROUND(E35*T35,2)</f>
        <v>0.23</v>
      </c>
      <c r="V35" s="205"/>
      <c r="W35" s="205"/>
      <c r="X35" s="205"/>
      <c r="Y35" s="205"/>
      <c r="Z35" s="205"/>
      <c r="AA35" s="205"/>
      <c r="AB35" s="205"/>
      <c r="AC35" s="205"/>
      <c r="AD35" s="205"/>
      <c r="AE35" s="205" t="s">
        <v>134</v>
      </c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</row>
    <row r="36" spans="1:60" outlineLevel="1" x14ac:dyDescent="0.2">
      <c r="A36" s="206"/>
      <c r="B36" s="213"/>
      <c r="C36" s="257" t="s">
        <v>135</v>
      </c>
      <c r="D36" s="217"/>
      <c r="E36" s="221"/>
      <c r="F36" s="225"/>
      <c r="G36" s="226"/>
      <c r="H36" s="224"/>
      <c r="I36" s="224"/>
      <c r="J36" s="224"/>
      <c r="K36" s="224"/>
      <c r="L36" s="224"/>
      <c r="M36" s="224"/>
      <c r="N36" s="215"/>
      <c r="O36" s="215"/>
      <c r="P36" s="215"/>
      <c r="Q36" s="215"/>
      <c r="R36" s="215"/>
      <c r="S36" s="215"/>
      <c r="T36" s="216"/>
      <c r="U36" s="215"/>
      <c r="V36" s="205"/>
      <c r="W36" s="205"/>
      <c r="X36" s="205"/>
      <c r="Y36" s="205"/>
      <c r="Z36" s="205"/>
      <c r="AA36" s="205"/>
      <c r="AB36" s="205"/>
      <c r="AC36" s="205"/>
      <c r="AD36" s="205"/>
      <c r="AE36" s="205" t="s">
        <v>106</v>
      </c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8" t="str">
        <f>C36</f>
        <v>včetně dodávky i montáže</v>
      </c>
      <c r="BB36" s="205"/>
      <c r="BC36" s="205"/>
      <c r="BD36" s="205"/>
      <c r="BE36" s="205"/>
      <c r="BF36" s="205"/>
      <c r="BG36" s="205"/>
      <c r="BH36" s="205"/>
    </row>
    <row r="37" spans="1:60" outlineLevel="1" x14ac:dyDescent="0.2">
      <c r="A37" s="206">
        <v>22</v>
      </c>
      <c r="B37" s="213" t="s">
        <v>136</v>
      </c>
      <c r="C37" s="256" t="s">
        <v>137</v>
      </c>
      <c r="D37" s="215" t="s">
        <v>119</v>
      </c>
      <c r="E37" s="220">
        <v>1</v>
      </c>
      <c r="F37" s="223">
        <f>H37+J37</f>
        <v>0</v>
      </c>
      <c r="G37" s="224">
        <f>ROUND(E37*F37,2)</f>
        <v>0</v>
      </c>
      <c r="H37" s="224"/>
      <c r="I37" s="224">
        <f>ROUND(E37*H37,2)</f>
        <v>0</v>
      </c>
      <c r="J37" s="224"/>
      <c r="K37" s="224">
        <f>ROUND(E37*J37,2)</f>
        <v>0</v>
      </c>
      <c r="L37" s="224">
        <v>21</v>
      </c>
      <c r="M37" s="224">
        <f>G37*(1+L37/100)</f>
        <v>0</v>
      </c>
      <c r="N37" s="215">
        <v>1.25E-3</v>
      </c>
      <c r="O37" s="215">
        <f>ROUND(E37*N37,5)</f>
        <v>1.25E-3</v>
      </c>
      <c r="P37" s="215">
        <v>0</v>
      </c>
      <c r="Q37" s="215">
        <f>ROUND(E37*P37,5)</f>
        <v>0</v>
      </c>
      <c r="R37" s="215"/>
      <c r="S37" s="215"/>
      <c r="T37" s="216">
        <v>0.26900000000000002</v>
      </c>
      <c r="U37" s="215">
        <f>ROUND(E37*T37,2)</f>
        <v>0.27</v>
      </c>
      <c r="V37" s="205"/>
      <c r="W37" s="205"/>
      <c r="X37" s="205"/>
      <c r="Y37" s="205"/>
      <c r="Z37" s="205"/>
      <c r="AA37" s="205"/>
      <c r="AB37" s="205"/>
      <c r="AC37" s="205"/>
      <c r="AD37" s="205"/>
      <c r="AE37" s="205" t="s">
        <v>90</v>
      </c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</row>
    <row r="38" spans="1:60" outlineLevel="1" x14ac:dyDescent="0.2">
      <c r="A38" s="206"/>
      <c r="B38" s="213"/>
      <c r="C38" s="257" t="s">
        <v>135</v>
      </c>
      <c r="D38" s="217"/>
      <c r="E38" s="221"/>
      <c r="F38" s="225"/>
      <c r="G38" s="226"/>
      <c r="H38" s="224"/>
      <c r="I38" s="224"/>
      <c r="J38" s="224"/>
      <c r="K38" s="224"/>
      <c r="L38" s="224"/>
      <c r="M38" s="224"/>
      <c r="N38" s="215"/>
      <c r="O38" s="215"/>
      <c r="P38" s="215"/>
      <c r="Q38" s="215"/>
      <c r="R38" s="215"/>
      <c r="S38" s="215"/>
      <c r="T38" s="216"/>
      <c r="U38" s="215"/>
      <c r="V38" s="205"/>
      <c r="W38" s="205"/>
      <c r="X38" s="205"/>
      <c r="Y38" s="205"/>
      <c r="Z38" s="205"/>
      <c r="AA38" s="205"/>
      <c r="AB38" s="205"/>
      <c r="AC38" s="205"/>
      <c r="AD38" s="205"/>
      <c r="AE38" s="205" t="s">
        <v>106</v>
      </c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8" t="str">
        <f>C38</f>
        <v>včetně dodávky i montáže</v>
      </c>
      <c r="BB38" s="205"/>
      <c r="BC38" s="205"/>
      <c r="BD38" s="205"/>
      <c r="BE38" s="205"/>
      <c r="BF38" s="205"/>
      <c r="BG38" s="205"/>
      <c r="BH38" s="205"/>
    </row>
    <row r="39" spans="1:60" outlineLevel="1" x14ac:dyDescent="0.2">
      <c r="A39" s="206">
        <v>23</v>
      </c>
      <c r="B39" s="213" t="s">
        <v>138</v>
      </c>
      <c r="C39" s="256" t="s">
        <v>139</v>
      </c>
      <c r="D39" s="215" t="s">
        <v>119</v>
      </c>
      <c r="E39" s="220">
        <v>3</v>
      </c>
      <c r="F39" s="223">
        <f>H39+J39</f>
        <v>0</v>
      </c>
      <c r="G39" s="224">
        <f>ROUND(E39*F39,2)</f>
        <v>0</v>
      </c>
      <c r="H39" s="224"/>
      <c r="I39" s="224">
        <f>ROUND(E39*H39,2)</f>
        <v>0</v>
      </c>
      <c r="J39" s="224"/>
      <c r="K39" s="224">
        <f>ROUND(E39*J39,2)</f>
        <v>0</v>
      </c>
      <c r="L39" s="224">
        <v>21</v>
      </c>
      <c r="M39" s="224">
        <f>G39*(1+L39/100)</f>
        <v>0</v>
      </c>
      <c r="N39" s="215">
        <v>2.7499999999999998E-3</v>
      </c>
      <c r="O39" s="215">
        <f>ROUND(E39*N39,5)</f>
        <v>8.2500000000000004E-3</v>
      </c>
      <c r="P39" s="215">
        <v>0</v>
      </c>
      <c r="Q39" s="215">
        <f>ROUND(E39*P39,5)</f>
        <v>0</v>
      </c>
      <c r="R39" s="215"/>
      <c r="S39" s="215"/>
      <c r="T39" s="216">
        <v>0.42399999999999999</v>
      </c>
      <c r="U39" s="215">
        <f>ROUND(E39*T39,2)</f>
        <v>1.27</v>
      </c>
      <c r="V39" s="205"/>
      <c r="W39" s="205"/>
      <c r="X39" s="205"/>
      <c r="Y39" s="205"/>
      <c r="Z39" s="205"/>
      <c r="AA39" s="205"/>
      <c r="AB39" s="205"/>
      <c r="AC39" s="205"/>
      <c r="AD39" s="205"/>
      <c r="AE39" s="205" t="s">
        <v>90</v>
      </c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</row>
    <row r="40" spans="1:60" outlineLevel="1" x14ac:dyDescent="0.2">
      <c r="A40" s="206"/>
      <c r="B40" s="213"/>
      <c r="C40" s="257" t="s">
        <v>135</v>
      </c>
      <c r="D40" s="217"/>
      <c r="E40" s="221"/>
      <c r="F40" s="225"/>
      <c r="G40" s="226"/>
      <c r="H40" s="224"/>
      <c r="I40" s="224"/>
      <c r="J40" s="224"/>
      <c r="K40" s="224"/>
      <c r="L40" s="224"/>
      <c r="M40" s="224"/>
      <c r="N40" s="215"/>
      <c r="O40" s="215"/>
      <c r="P40" s="215"/>
      <c r="Q40" s="215"/>
      <c r="R40" s="215"/>
      <c r="S40" s="215"/>
      <c r="T40" s="216"/>
      <c r="U40" s="215"/>
      <c r="V40" s="205"/>
      <c r="W40" s="205"/>
      <c r="X40" s="205"/>
      <c r="Y40" s="205"/>
      <c r="Z40" s="205"/>
      <c r="AA40" s="205"/>
      <c r="AB40" s="205"/>
      <c r="AC40" s="205"/>
      <c r="AD40" s="205"/>
      <c r="AE40" s="205" t="s">
        <v>106</v>
      </c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8" t="str">
        <f>C40</f>
        <v>včetně dodávky i montáže</v>
      </c>
      <c r="BB40" s="205"/>
      <c r="BC40" s="205"/>
      <c r="BD40" s="205"/>
      <c r="BE40" s="205"/>
      <c r="BF40" s="205"/>
      <c r="BG40" s="205"/>
      <c r="BH40" s="205"/>
    </row>
    <row r="41" spans="1:60" outlineLevel="1" x14ac:dyDescent="0.2">
      <c r="A41" s="206">
        <v>24</v>
      </c>
      <c r="B41" s="213" t="s">
        <v>140</v>
      </c>
      <c r="C41" s="256" t="s">
        <v>141</v>
      </c>
      <c r="D41" s="215" t="s">
        <v>119</v>
      </c>
      <c r="E41" s="220">
        <v>1</v>
      </c>
      <c r="F41" s="223">
        <f>H41+J41</f>
        <v>0</v>
      </c>
      <c r="G41" s="224">
        <f>ROUND(E41*F41,2)</f>
        <v>0</v>
      </c>
      <c r="H41" s="224"/>
      <c r="I41" s="224">
        <f>ROUND(E41*H41,2)</f>
        <v>0</v>
      </c>
      <c r="J41" s="224"/>
      <c r="K41" s="224">
        <f>ROUND(E41*J41,2)</f>
        <v>0</v>
      </c>
      <c r="L41" s="224">
        <v>21</v>
      </c>
      <c r="M41" s="224">
        <f>G41*(1+L41/100)</f>
        <v>0</v>
      </c>
      <c r="N41" s="215">
        <v>3.5999999999999999E-3</v>
      </c>
      <c r="O41" s="215">
        <f>ROUND(E41*N41,5)</f>
        <v>3.5999999999999999E-3</v>
      </c>
      <c r="P41" s="215">
        <v>0</v>
      </c>
      <c r="Q41" s="215">
        <f>ROUND(E41*P41,5)</f>
        <v>0</v>
      </c>
      <c r="R41" s="215"/>
      <c r="S41" s="215"/>
      <c r="T41" s="216">
        <v>0.53800000000000003</v>
      </c>
      <c r="U41" s="215">
        <f>ROUND(E41*T41,2)</f>
        <v>0.54</v>
      </c>
      <c r="V41" s="205"/>
      <c r="W41" s="205"/>
      <c r="X41" s="205"/>
      <c r="Y41" s="205"/>
      <c r="Z41" s="205"/>
      <c r="AA41" s="205"/>
      <c r="AB41" s="205"/>
      <c r="AC41" s="205"/>
      <c r="AD41" s="205"/>
      <c r="AE41" s="205" t="s">
        <v>90</v>
      </c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</row>
    <row r="42" spans="1:60" outlineLevel="1" x14ac:dyDescent="0.2">
      <c r="A42" s="206"/>
      <c r="B42" s="213"/>
      <c r="C42" s="257" t="s">
        <v>135</v>
      </c>
      <c r="D42" s="217"/>
      <c r="E42" s="221"/>
      <c r="F42" s="225"/>
      <c r="G42" s="226"/>
      <c r="H42" s="224"/>
      <c r="I42" s="224"/>
      <c r="J42" s="224"/>
      <c r="K42" s="224"/>
      <c r="L42" s="224"/>
      <c r="M42" s="224"/>
      <c r="N42" s="215"/>
      <c r="O42" s="215"/>
      <c r="P42" s="215"/>
      <c r="Q42" s="215"/>
      <c r="R42" s="215"/>
      <c r="S42" s="215"/>
      <c r="T42" s="216"/>
      <c r="U42" s="215"/>
      <c r="V42" s="205"/>
      <c r="W42" s="205"/>
      <c r="X42" s="205"/>
      <c r="Y42" s="205"/>
      <c r="Z42" s="205"/>
      <c r="AA42" s="205"/>
      <c r="AB42" s="205"/>
      <c r="AC42" s="205"/>
      <c r="AD42" s="205"/>
      <c r="AE42" s="205" t="s">
        <v>106</v>
      </c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8" t="str">
        <f>C42</f>
        <v>včetně dodávky i montáže</v>
      </c>
      <c r="BB42" s="205"/>
      <c r="BC42" s="205"/>
      <c r="BD42" s="205"/>
      <c r="BE42" s="205"/>
      <c r="BF42" s="205"/>
      <c r="BG42" s="205"/>
      <c r="BH42" s="205"/>
    </row>
    <row r="43" spans="1:60" outlineLevel="1" x14ac:dyDescent="0.2">
      <c r="A43" s="206">
        <v>25</v>
      </c>
      <c r="B43" s="213" t="s">
        <v>142</v>
      </c>
      <c r="C43" s="256" t="s">
        <v>143</v>
      </c>
      <c r="D43" s="215" t="s">
        <v>119</v>
      </c>
      <c r="E43" s="220">
        <v>2</v>
      </c>
      <c r="F43" s="223">
        <f>H43+J43</f>
        <v>0</v>
      </c>
      <c r="G43" s="224">
        <f>ROUND(E43*F43,2)</f>
        <v>0</v>
      </c>
      <c r="H43" s="224"/>
      <c r="I43" s="224">
        <f>ROUND(E43*H43,2)</f>
        <v>0</v>
      </c>
      <c r="J43" s="224"/>
      <c r="K43" s="224">
        <f>ROUND(E43*J43,2)</f>
        <v>0</v>
      </c>
      <c r="L43" s="224">
        <v>21</v>
      </c>
      <c r="M43" s="224">
        <f>G43*(1+L43/100)</f>
        <v>0</v>
      </c>
      <c r="N43" s="215">
        <v>5.1999999999999998E-3</v>
      </c>
      <c r="O43" s="215">
        <f>ROUND(E43*N43,5)</f>
        <v>1.04E-2</v>
      </c>
      <c r="P43" s="215">
        <v>0</v>
      </c>
      <c r="Q43" s="215">
        <f>ROUND(E43*P43,5)</f>
        <v>0</v>
      </c>
      <c r="R43" s="215"/>
      <c r="S43" s="215"/>
      <c r="T43" s="216">
        <v>0.64100000000000001</v>
      </c>
      <c r="U43" s="215">
        <f>ROUND(E43*T43,2)</f>
        <v>1.28</v>
      </c>
      <c r="V43" s="205"/>
      <c r="W43" s="205"/>
      <c r="X43" s="205"/>
      <c r="Y43" s="205"/>
      <c r="Z43" s="205"/>
      <c r="AA43" s="205"/>
      <c r="AB43" s="205"/>
      <c r="AC43" s="205"/>
      <c r="AD43" s="205"/>
      <c r="AE43" s="205" t="s">
        <v>90</v>
      </c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</row>
    <row r="44" spans="1:60" outlineLevel="1" x14ac:dyDescent="0.2">
      <c r="A44" s="206"/>
      <c r="B44" s="213"/>
      <c r="C44" s="257" t="s">
        <v>135</v>
      </c>
      <c r="D44" s="217"/>
      <c r="E44" s="221"/>
      <c r="F44" s="225"/>
      <c r="G44" s="226"/>
      <c r="H44" s="224"/>
      <c r="I44" s="224"/>
      <c r="J44" s="224"/>
      <c r="K44" s="224"/>
      <c r="L44" s="224"/>
      <c r="M44" s="224"/>
      <c r="N44" s="215"/>
      <c r="O44" s="215"/>
      <c r="P44" s="215"/>
      <c r="Q44" s="215"/>
      <c r="R44" s="215"/>
      <c r="S44" s="215"/>
      <c r="T44" s="216"/>
      <c r="U44" s="215"/>
      <c r="V44" s="205"/>
      <c r="W44" s="205"/>
      <c r="X44" s="205"/>
      <c r="Y44" s="205"/>
      <c r="Z44" s="205"/>
      <c r="AA44" s="205"/>
      <c r="AB44" s="205"/>
      <c r="AC44" s="205"/>
      <c r="AD44" s="205"/>
      <c r="AE44" s="205" t="s">
        <v>106</v>
      </c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8" t="str">
        <f>C44</f>
        <v>včetně dodávky i montáže</v>
      </c>
      <c r="BB44" s="205"/>
      <c r="BC44" s="205"/>
      <c r="BD44" s="205"/>
      <c r="BE44" s="205"/>
      <c r="BF44" s="205"/>
      <c r="BG44" s="205"/>
      <c r="BH44" s="205"/>
    </row>
    <row r="45" spans="1:60" ht="22.5" outlineLevel="1" x14ac:dyDescent="0.2">
      <c r="A45" s="206">
        <v>26</v>
      </c>
      <c r="B45" s="213" t="s">
        <v>144</v>
      </c>
      <c r="C45" s="256" t="s">
        <v>145</v>
      </c>
      <c r="D45" s="215" t="s">
        <v>146</v>
      </c>
      <c r="E45" s="220">
        <v>1</v>
      </c>
      <c r="F45" s="223">
        <f>H45+J45</f>
        <v>0</v>
      </c>
      <c r="G45" s="224">
        <f>ROUND(E45*F45,2)</f>
        <v>0</v>
      </c>
      <c r="H45" s="224"/>
      <c r="I45" s="224">
        <f>ROUND(E45*H45,2)</f>
        <v>0</v>
      </c>
      <c r="J45" s="224"/>
      <c r="K45" s="224">
        <f>ROUND(E45*J45,2)</f>
        <v>0</v>
      </c>
      <c r="L45" s="224">
        <v>21</v>
      </c>
      <c r="M45" s="224">
        <f>G45*(1+L45/100)</f>
        <v>0</v>
      </c>
      <c r="N45" s="215">
        <v>2.5000000000000001E-2</v>
      </c>
      <c r="O45" s="215">
        <f>ROUND(E45*N45,5)</f>
        <v>2.5000000000000001E-2</v>
      </c>
      <c r="P45" s="215">
        <v>0</v>
      </c>
      <c r="Q45" s="215">
        <f>ROUND(E45*P45,5)</f>
        <v>0</v>
      </c>
      <c r="R45" s="215"/>
      <c r="S45" s="215"/>
      <c r="T45" s="216">
        <v>2.9119999999999999</v>
      </c>
      <c r="U45" s="215">
        <f>ROUND(E45*T45,2)</f>
        <v>2.91</v>
      </c>
      <c r="V45" s="205"/>
      <c r="W45" s="205"/>
      <c r="X45" s="205"/>
      <c r="Y45" s="205"/>
      <c r="Z45" s="205"/>
      <c r="AA45" s="205"/>
      <c r="AB45" s="205"/>
      <c r="AC45" s="205"/>
      <c r="AD45" s="205"/>
      <c r="AE45" s="205" t="s">
        <v>90</v>
      </c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</row>
    <row r="46" spans="1:60" outlineLevel="1" x14ac:dyDescent="0.2">
      <c r="A46" s="206">
        <v>27</v>
      </c>
      <c r="B46" s="213" t="s">
        <v>147</v>
      </c>
      <c r="C46" s="256" t="s">
        <v>148</v>
      </c>
      <c r="D46" s="215" t="s">
        <v>149</v>
      </c>
      <c r="E46" s="220">
        <v>16.3704</v>
      </c>
      <c r="F46" s="223">
        <f>H46+J46</f>
        <v>0</v>
      </c>
      <c r="G46" s="224">
        <f>ROUND(E46*F46,2)</f>
        <v>0</v>
      </c>
      <c r="H46" s="224"/>
      <c r="I46" s="224">
        <f>ROUND(E46*H46,2)</f>
        <v>0</v>
      </c>
      <c r="J46" s="224"/>
      <c r="K46" s="224">
        <f>ROUND(E46*J46,2)</f>
        <v>0</v>
      </c>
      <c r="L46" s="224">
        <v>21</v>
      </c>
      <c r="M46" s="224">
        <f>G46*(1+L46/100)</f>
        <v>0</v>
      </c>
      <c r="N46" s="215">
        <v>0</v>
      </c>
      <c r="O46" s="215">
        <f>ROUND(E46*N46,5)</f>
        <v>0</v>
      </c>
      <c r="P46" s="215">
        <v>0</v>
      </c>
      <c r="Q46" s="215">
        <f>ROUND(E46*P46,5)</f>
        <v>0</v>
      </c>
      <c r="R46" s="215"/>
      <c r="S46" s="215"/>
      <c r="T46" s="216">
        <v>3.379</v>
      </c>
      <c r="U46" s="215">
        <f>ROUND(E46*T46,2)</f>
        <v>55.32</v>
      </c>
      <c r="V46" s="205"/>
      <c r="W46" s="205"/>
      <c r="X46" s="205"/>
      <c r="Y46" s="205"/>
      <c r="Z46" s="205"/>
      <c r="AA46" s="205"/>
      <c r="AB46" s="205"/>
      <c r="AC46" s="205"/>
      <c r="AD46" s="205"/>
      <c r="AE46" s="205" t="s">
        <v>90</v>
      </c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</row>
    <row r="47" spans="1:60" outlineLevel="1" x14ac:dyDescent="0.2">
      <c r="A47" s="206">
        <v>28</v>
      </c>
      <c r="B47" s="213" t="s">
        <v>93</v>
      </c>
      <c r="C47" s="256" t="s">
        <v>150</v>
      </c>
      <c r="D47" s="215" t="s">
        <v>0</v>
      </c>
      <c r="E47" s="220">
        <v>1.25</v>
      </c>
      <c r="F47" s="223">
        <f>H47+J47</f>
        <v>0</v>
      </c>
      <c r="G47" s="224">
        <f>ROUND(E47*F47,2)</f>
        <v>0</v>
      </c>
      <c r="H47" s="224"/>
      <c r="I47" s="224">
        <f>ROUND(E47*H47,2)</f>
        <v>0</v>
      </c>
      <c r="J47" s="224"/>
      <c r="K47" s="224">
        <f>ROUND(E47*J47,2)</f>
        <v>0</v>
      </c>
      <c r="L47" s="224">
        <v>21</v>
      </c>
      <c r="M47" s="224">
        <f>G47*(1+L47/100)</f>
        <v>0</v>
      </c>
      <c r="N47" s="215">
        <v>0</v>
      </c>
      <c r="O47" s="215">
        <f>ROUND(E47*N47,5)</f>
        <v>0</v>
      </c>
      <c r="P47" s="215">
        <v>0</v>
      </c>
      <c r="Q47" s="215">
        <f>ROUND(E47*P47,5)</f>
        <v>0</v>
      </c>
      <c r="R47" s="215"/>
      <c r="S47" s="215"/>
      <c r="T47" s="216">
        <v>0</v>
      </c>
      <c r="U47" s="215">
        <f>ROUND(E47*T47,2)</f>
        <v>0</v>
      </c>
      <c r="V47" s="205"/>
      <c r="W47" s="205"/>
      <c r="X47" s="205"/>
      <c r="Y47" s="205"/>
      <c r="Z47" s="205"/>
      <c r="AA47" s="205"/>
      <c r="AB47" s="205"/>
      <c r="AC47" s="205"/>
      <c r="AD47" s="205"/>
      <c r="AE47" s="205" t="s">
        <v>90</v>
      </c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</row>
    <row r="48" spans="1:60" x14ac:dyDescent="0.2">
      <c r="A48" s="207" t="s">
        <v>85</v>
      </c>
      <c r="B48" s="214" t="s">
        <v>58</v>
      </c>
      <c r="C48" s="258" t="s">
        <v>27</v>
      </c>
      <c r="D48" s="218"/>
      <c r="E48" s="222"/>
      <c r="F48" s="227"/>
      <c r="G48" s="227">
        <f>SUMIF(AE49:AE52,"&lt;&gt;NOR",G49:G52)</f>
        <v>0</v>
      </c>
      <c r="H48" s="227"/>
      <c r="I48" s="227">
        <f>SUM(I49:I52)</f>
        <v>0</v>
      </c>
      <c r="J48" s="227"/>
      <c r="K48" s="227">
        <f>SUM(K49:K52)</f>
        <v>0</v>
      </c>
      <c r="L48" s="227"/>
      <c r="M48" s="227">
        <f>SUM(M49:M52)</f>
        <v>0</v>
      </c>
      <c r="N48" s="218"/>
      <c r="O48" s="218">
        <f>SUM(O49:O52)</f>
        <v>1.0000000000000001E-5</v>
      </c>
      <c r="P48" s="218"/>
      <c r="Q48" s="218">
        <f>SUM(Q49:Q52)</f>
        <v>0</v>
      </c>
      <c r="R48" s="218"/>
      <c r="S48" s="218"/>
      <c r="T48" s="219"/>
      <c r="U48" s="218">
        <f>SUM(U49:U52)</f>
        <v>0.06</v>
      </c>
      <c r="AE48" t="s">
        <v>86</v>
      </c>
    </row>
    <row r="49" spans="1:60" ht="22.5" outlineLevel="1" x14ac:dyDescent="0.2">
      <c r="A49" s="206">
        <v>29</v>
      </c>
      <c r="B49" s="213" t="s">
        <v>151</v>
      </c>
      <c r="C49" s="256" t="s">
        <v>152</v>
      </c>
      <c r="D49" s="215" t="s">
        <v>153</v>
      </c>
      <c r="E49" s="220">
        <v>1</v>
      </c>
      <c r="F49" s="223">
        <f>H49+J49</f>
        <v>0</v>
      </c>
      <c r="G49" s="224">
        <f>ROUND(E49*F49,2)</f>
        <v>0</v>
      </c>
      <c r="H49" s="224"/>
      <c r="I49" s="224">
        <f>ROUND(E49*H49,2)</f>
        <v>0</v>
      </c>
      <c r="J49" s="224"/>
      <c r="K49" s="224">
        <f>ROUND(E49*J49,2)</f>
        <v>0</v>
      </c>
      <c r="L49" s="224">
        <v>21</v>
      </c>
      <c r="M49" s="224">
        <f>G49*(1+L49/100)</f>
        <v>0</v>
      </c>
      <c r="N49" s="215">
        <v>0</v>
      </c>
      <c r="O49" s="215">
        <f>ROUND(E49*N49,5)</f>
        <v>0</v>
      </c>
      <c r="P49" s="215">
        <v>0</v>
      </c>
      <c r="Q49" s="215">
        <f>ROUND(E49*P49,5)</f>
        <v>0</v>
      </c>
      <c r="R49" s="215"/>
      <c r="S49" s="215"/>
      <c r="T49" s="216">
        <v>0</v>
      </c>
      <c r="U49" s="215">
        <f>ROUND(E49*T49,2)</f>
        <v>0</v>
      </c>
      <c r="V49" s="205"/>
      <c r="W49" s="205"/>
      <c r="X49" s="205"/>
      <c r="Y49" s="205"/>
      <c r="Z49" s="205"/>
      <c r="AA49" s="205"/>
      <c r="AB49" s="205"/>
      <c r="AC49" s="205"/>
      <c r="AD49" s="205"/>
      <c r="AE49" s="205" t="s">
        <v>90</v>
      </c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</row>
    <row r="50" spans="1:60" ht="22.5" outlineLevel="1" x14ac:dyDescent="0.2">
      <c r="A50" s="206">
        <v>30</v>
      </c>
      <c r="B50" s="213" t="s">
        <v>154</v>
      </c>
      <c r="C50" s="256" t="s">
        <v>155</v>
      </c>
      <c r="D50" s="215" t="s">
        <v>153</v>
      </c>
      <c r="E50" s="220">
        <v>1</v>
      </c>
      <c r="F50" s="223">
        <f>H50+J50</f>
        <v>0</v>
      </c>
      <c r="G50" s="224">
        <f>ROUND(E50*F50,2)</f>
        <v>0</v>
      </c>
      <c r="H50" s="224"/>
      <c r="I50" s="224">
        <f>ROUND(E50*H50,2)</f>
        <v>0</v>
      </c>
      <c r="J50" s="224"/>
      <c r="K50" s="224">
        <f>ROUND(E50*J50,2)</f>
        <v>0</v>
      </c>
      <c r="L50" s="224">
        <v>21</v>
      </c>
      <c r="M50" s="224">
        <f>G50*(1+L50/100)</f>
        <v>0</v>
      </c>
      <c r="N50" s="215">
        <v>1.0000000000000001E-5</v>
      </c>
      <c r="O50" s="215">
        <f>ROUND(E50*N50,5)</f>
        <v>1.0000000000000001E-5</v>
      </c>
      <c r="P50" s="215">
        <v>0</v>
      </c>
      <c r="Q50" s="215">
        <f>ROUND(E50*P50,5)</f>
        <v>0</v>
      </c>
      <c r="R50" s="215"/>
      <c r="S50" s="215"/>
      <c r="T50" s="216">
        <v>6.2E-2</v>
      </c>
      <c r="U50" s="215">
        <f>ROUND(E50*T50,2)</f>
        <v>0.06</v>
      </c>
      <c r="V50" s="205"/>
      <c r="W50" s="205"/>
      <c r="X50" s="205"/>
      <c r="Y50" s="205"/>
      <c r="Z50" s="205"/>
      <c r="AA50" s="205"/>
      <c r="AB50" s="205"/>
      <c r="AC50" s="205"/>
      <c r="AD50" s="205"/>
      <c r="AE50" s="205" t="s">
        <v>90</v>
      </c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</row>
    <row r="51" spans="1:60" ht="22.5" outlineLevel="1" x14ac:dyDescent="0.2">
      <c r="A51" s="206">
        <v>31</v>
      </c>
      <c r="B51" s="213" t="s">
        <v>156</v>
      </c>
      <c r="C51" s="256" t="s">
        <v>157</v>
      </c>
      <c r="D51" s="215" t="s">
        <v>158</v>
      </c>
      <c r="E51" s="220">
        <v>1</v>
      </c>
      <c r="F51" s="223">
        <f>H51+J51</f>
        <v>0</v>
      </c>
      <c r="G51" s="224">
        <f>ROUND(E51*F51,2)</f>
        <v>0</v>
      </c>
      <c r="H51" s="224"/>
      <c r="I51" s="224">
        <f>ROUND(E51*H51,2)</f>
        <v>0</v>
      </c>
      <c r="J51" s="224"/>
      <c r="K51" s="224">
        <f>ROUND(E51*J51,2)</f>
        <v>0</v>
      </c>
      <c r="L51" s="224">
        <v>21</v>
      </c>
      <c r="M51" s="224">
        <f>G51*(1+L51/100)</f>
        <v>0</v>
      </c>
      <c r="N51" s="215">
        <v>0</v>
      </c>
      <c r="O51" s="215">
        <f>ROUND(E51*N51,5)</f>
        <v>0</v>
      </c>
      <c r="P51" s="215">
        <v>0</v>
      </c>
      <c r="Q51" s="215">
        <f>ROUND(E51*P51,5)</f>
        <v>0</v>
      </c>
      <c r="R51" s="215"/>
      <c r="S51" s="215"/>
      <c r="T51" s="216">
        <v>0</v>
      </c>
      <c r="U51" s="215">
        <f>ROUND(E51*T51,2)</f>
        <v>0</v>
      </c>
      <c r="V51" s="205"/>
      <c r="W51" s="205"/>
      <c r="X51" s="205"/>
      <c r="Y51" s="205"/>
      <c r="Z51" s="205"/>
      <c r="AA51" s="205"/>
      <c r="AB51" s="205"/>
      <c r="AC51" s="205"/>
      <c r="AD51" s="205"/>
      <c r="AE51" s="205" t="s">
        <v>90</v>
      </c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</row>
    <row r="52" spans="1:60" ht="22.5" outlineLevel="1" x14ac:dyDescent="0.2">
      <c r="A52" s="235">
        <v>32</v>
      </c>
      <c r="B52" s="236" t="s">
        <v>159</v>
      </c>
      <c r="C52" s="259" t="s">
        <v>160</v>
      </c>
      <c r="D52" s="237" t="s">
        <v>158</v>
      </c>
      <c r="E52" s="238">
        <v>1</v>
      </c>
      <c r="F52" s="239">
        <f>H52+J52</f>
        <v>0</v>
      </c>
      <c r="G52" s="240">
        <f>ROUND(E52*F52,2)</f>
        <v>0</v>
      </c>
      <c r="H52" s="240"/>
      <c r="I52" s="240">
        <f>ROUND(E52*H52,2)</f>
        <v>0</v>
      </c>
      <c r="J52" s="240"/>
      <c r="K52" s="240">
        <f>ROUND(E52*J52,2)</f>
        <v>0</v>
      </c>
      <c r="L52" s="240">
        <v>21</v>
      </c>
      <c r="M52" s="240">
        <f>G52*(1+L52/100)</f>
        <v>0</v>
      </c>
      <c r="N52" s="237">
        <v>0</v>
      </c>
      <c r="O52" s="237">
        <f>ROUND(E52*N52,5)</f>
        <v>0</v>
      </c>
      <c r="P52" s="237">
        <v>0</v>
      </c>
      <c r="Q52" s="237">
        <f>ROUND(E52*P52,5)</f>
        <v>0</v>
      </c>
      <c r="R52" s="237"/>
      <c r="S52" s="237"/>
      <c r="T52" s="241">
        <v>0</v>
      </c>
      <c r="U52" s="237">
        <f>ROUND(E52*T52,2)</f>
        <v>0</v>
      </c>
      <c r="V52" s="205"/>
      <c r="W52" s="205"/>
      <c r="X52" s="205"/>
      <c r="Y52" s="205"/>
      <c r="Z52" s="205"/>
      <c r="AA52" s="205"/>
      <c r="AB52" s="205"/>
      <c r="AC52" s="205"/>
      <c r="AD52" s="205"/>
      <c r="AE52" s="205" t="s">
        <v>90</v>
      </c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</row>
    <row r="53" spans="1:60" x14ac:dyDescent="0.2">
      <c r="A53" s="6"/>
      <c r="B53" s="7" t="s">
        <v>161</v>
      </c>
      <c r="C53" s="260" t="s">
        <v>161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AC53">
        <v>15</v>
      </c>
      <c r="AD53">
        <v>21</v>
      </c>
    </row>
    <row r="54" spans="1:60" x14ac:dyDescent="0.2">
      <c r="A54" s="242"/>
      <c r="B54" s="243" t="s">
        <v>28</v>
      </c>
      <c r="C54" s="261" t="s">
        <v>161</v>
      </c>
      <c r="D54" s="244"/>
      <c r="E54" s="244"/>
      <c r="F54" s="244"/>
      <c r="G54" s="255">
        <f>G8+G48</f>
        <v>0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AC54">
        <f>SUMIF(L7:L52,AC53,G7:G52)</f>
        <v>0</v>
      </c>
      <c r="AD54">
        <f>SUMIF(L7:L52,AD53,G7:G52)</f>
        <v>0</v>
      </c>
      <c r="AE54" t="s">
        <v>162</v>
      </c>
    </row>
    <row r="55" spans="1:60" x14ac:dyDescent="0.2">
      <c r="A55" s="6"/>
      <c r="B55" s="7" t="s">
        <v>161</v>
      </c>
      <c r="C55" s="260" t="s">
        <v>161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60" x14ac:dyDescent="0.2">
      <c r="A56" s="6"/>
      <c r="B56" s="7" t="s">
        <v>161</v>
      </c>
      <c r="C56" s="260" t="s">
        <v>161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60" x14ac:dyDescent="0.2">
      <c r="A57" s="245" t="s">
        <v>163</v>
      </c>
      <c r="B57" s="245"/>
      <c r="C57" s="262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60" x14ac:dyDescent="0.2">
      <c r="A58" s="246"/>
      <c r="B58" s="247"/>
      <c r="C58" s="263"/>
      <c r="D58" s="247"/>
      <c r="E58" s="247"/>
      <c r="F58" s="247"/>
      <c r="G58" s="248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AE58" t="s">
        <v>164</v>
      </c>
    </row>
    <row r="59" spans="1:60" x14ac:dyDescent="0.2">
      <c r="A59" s="249"/>
      <c r="B59" s="250"/>
      <c r="C59" s="264"/>
      <c r="D59" s="250"/>
      <c r="E59" s="250"/>
      <c r="F59" s="250"/>
      <c r="G59" s="251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60" x14ac:dyDescent="0.2">
      <c r="A60" s="249"/>
      <c r="B60" s="250"/>
      <c r="C60" s="264"/>
      <c r="D60" s="250"/>
      <c r="E60" s="250"/>
      <c r="F60" s="250"/>
      <c r="G60" s="251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60" x14ac:dyDescent="0.2">
      <c r="A61" s="249"/>
      <c r="B61" s="250"/>
      <c r="C61" s="264"/>
      <c r="D61" s="250"/>
      <c r="E61" s="250"/>
      <c r="F61" s="250"/>
      <c r="G61" s="251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60" x14ac:dyDescent="0.2">
      <c r="A62" s="252"/>
      <c r="B62" s="253"/>
      <c r="C62" s="265"/>
      <c r="D62" s="253"/>
      <c r="E62" s="253"/>
      <c r="F62" s="253"/>
      <c r="G62" s="254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60" x14ac:dyDescent="0.2">
      <c r="A63" s="6"/>
      <c r="B63" s="7" t="s">
        <v>161</v>
      </c>
      <c r="C63" s="260" t="s">
        <v>161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60" x14ac:dyDescent="0.2">
      <c r="C64" s="266"/>
      <c r="AE64" t="s">
        <v>165</v>
      </c>
    </row>
  </sheetData>
  <mergeCells count="17">
    <mergeCell ref="C40:G40"/>
    <mergeCell ref="C42:G42"/>
    <mergeCell ref="C44:G44"/>
    <mergeCell ref="A57:C57"/>
    <mergeCell ref="A58:G62"/>
    <mergeCell ref="C21:G21"/>
    <mergeCell ref="C23:G23"/>
    <mergeCell ref="C25:G25"/>
    <mergeCell ref="C27:G27"/>
    <mergeCell ref="C36:G36"/>
    <mergeCell ref="C38:G38"/>
    <mergeCell ref="A1:G1"/>
    <mergeCell ref="C2:G2"/>
    <mergeCell ref="C3:G3"/>
    <mergeCell ref="C4:G4"/>
    <mergeCell ref="C17:G17"/>
    <mergeCell ref="C19:G19"/>
  </mergeCells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Vanduch Pavel, Ing.</dc:creator>
  <cp:lastModifiedBy>Vanduch Pavel, Ing.</cp:lastModifiedBy>
  <cp:lastPrinted>2014-02-28T09:52:57Z</cp:lastPrinted>
  <dcterms:created xsi:type="dcterms:W3CDTF">2009-04-08T07:15:50Z</dcterms:created>
  <dcterms:modified xsi:type="dcterms:W3CDTF">2022-05-06T10:15:24Z</dcterms:modified>
</cp:coreProperties>
</file>