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va\akce\2022\Podlesi_strecha\vykazy_vymer\"/>
    </mc:Choice>
  </mc:AlternateContent>
  <bookViews>
    <workbookView xWindow="-105" yWindow="-105" windowWidth="23250" windowHeight="1257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2" i="12" l="1"/>
  <c r="G51" i="12"/>
  <c r="G49" i="12"/>
  <c r="G46" i="12"/>
  <c r="G45" i="12"/>
  <c r="G44" i="12"/>
  <c r="G43" i="12"/>
  <c r="G42" i="12"/>
  <c r="G41" i="12"/>
  <c r="G40" i="12"/>
  <c r="G39" i="12"/>
  <c r="G38" i="12"/>
  <c r="G37" i="12"/>
  <c r="G34" i="12"/>
  <c r="G33" i="12"/>
  <c r="G32" i="12"/>
  <c r="G29" i="12"/>
  <c r="G28" i="12"/>
  <c r="E30" i="12" s="1"/>
  <c r="G30" i="12" s="1"/>
  <c r="G27" i="12"/>
  <c r="G24" i="12"/>
  <c r="G23" i="12"/>
  <c r="G22" i="12"/>
  <c r="G20" i="12"/>
  <c r="G19" i="12"/>
  <c r="G17" i="12"/>
  <c r="G16" i="12"/>
  <c r="G14" i="12"/>
  <c r="G13" i="12"/>
  <c r="G12" i="12"/>
  <c r="G11" i="12"/>
  <c r="G9" i="12"/>
  <c r="E25" i="12" l="1"/>
  <c r="G25" i="12" s="1"/>
  <c r="G21" i="12" s="1"/>
  <c r="I51" i="1" s="1"/>
  <c r="E47" i="12"/>
  <c r="G47" i="12" s="1"/>
  <c r="G36" i="12" s="1"/>
  <c r="I54" i="1" s="1"/>
  <c r="E35" i="12"/>
  <c r="G35" i="12" s="1"/>
  <c r="G8" i="12"/>
  <c r="I47" i="1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48" i="1" s="1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M10" i="12" s="1"/>
  <c r="O14" i="12"/>
  <c r="Q14" i="12"/>
  <c r="U14" i="12"/>
  <c r="G15" i="12"/>
  <c r="I49" i="1" s="1"/>
  <c r="I16" i="12"/>
  <c r="I15" i="12" s="1"/>
  <c r="K16" i="12"/>
  <c r="M16" i="12"/>
  <c r="O16" i="12"/>
  <c r="O15" i="12" s="1"/>
  <c r="Q16" i="12"/>
  <c r="U16" i="12"/>
  <c r="I17" i="12"/>
  <c r="K17" i="12"/>
  <c r="M17" i="12"/>
  <c r="O17" i="12"/>
  <c r="Q17" i="12"/>
  <c r="U17" i="12"/>
  <c r="G18" i="12"/>
  <c r="I50" i="1" s="1"/>
  <c r="I19" i="12"/>
  <c r="K19" i="12"/>
  <c r="M19" i="12"/>
  <c r="O19" i="12"/>
  <c r="Q19" i="12"/>
  <c r="U19" i="12"/>
  <c r="I20" i="12"/>
  <c r="K20" i="12"/>
  <c r="M20" i="12"/>
  <c r="O20" i="12"/>
  <c r="Q20" i="12"/>
  <c r="Q18" i="12" s="1"/>
  <c r="U20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M25" i="12"/>
  <c r="Q25" i="12"/>
  <c r="G26" i="12"/>
  <c r="I52" i="1" s="1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U26" i="12" s="1"/>
  <c r="G31" i="12"/>
  <c r="I53" i="1" s="1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G48" i="12"/>
  <c r="I55" i="1" s="1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G50" i="12"/>
  <c r="I56" i="1" s="1"/>
  <c r="I19" i="1" s="1"/>
  <c r="I51" i="12"/>
  <c r="K51" i="12"/>
  <c r="M51" i="12"/>
  <c r="O51" i="12"/>
  <c r="Q51" i="12"/>
  <c r="U51" i="12"/>
  <c r="I52" i="12"/>
  <c r="K52" i="12"/>
  <c r="M52" i="12"/>
  <c r="O52" i="12"/>
  <c r="Q52" i="12"/>
  <c r="U52" i="12"/>
  <c r="F40" i="1"/>
  <c r="G40" i="1"/>
  <c r="H40" i="1"/>
  <c r="I40" i="1"/>
  <c r="J28" i="1"/>
  <c r="J26" i="1"/>
  <c r="G38" i="1"/>
  <c r="F38" i="1"/>
  <c r="J23" i="1"/>
  <c r="J24" i="1"/>
  <c r="J25" i="1"/>
  <c r="J27" i="1"/>
  <c r="E24" i="1"/>
  <c r="E26" i="1"/>
  <c r="J39" i="1"/>
  <c r="U18" i="12" l="1"/>
  <c r="K50" i="12"/>
  <c r="Q21" i="12"/>
  <c r="I18" i="12"/>
  <c r="U25" i="12"/>
  <c r="U21" i="12" s="1"/>
  <c r="O25" i="12"/>
  <c r="K25" i="12"/>
  <c r="M50" i="12"/>
  <c r="M47" i="12"/>
  <c r="Q47" i="12"/>
  <c r="I47" i="12"/>
  <c r="U47" i="12"/>
  <c r="U36" i="12" s="1"/>
  <c r="O47" i="12"/>
  <c r="K47" i="12"/>
  <c r="K36" i="12" s="1"/>
  <c r="I16" i="1"/>
  <c r="I17" i="1"/>
  <c r="I57" i="1"/>
  <c r="J40" i="1"/>
  <c r="U50" i="12"/>
  <c r="O50" i="12"/>
  <c r="I36" i="12"/>
  <c r="Q36" i="12"/>
  <c r="M36" i="12"/>
  <c r="U31" i="12"/>
  <c r="O31" i="12"/>
  <c r="K31" i="12"/>
  <c r="Q26" i="12"/>
  <c r="M26" i="12"/>
  <c r="I26" i="12"/>
  <c r="O21" i="12"/>
  <c r="K21" i="12"/>
  <c r="O18" i="12"/>
  <c r="K18" i="12"/>
  <c r="Q15" i="12"/>
  <c r="M15" i="12"/>
  <c r="U10" i="12"/>
  <c r="O10" i="12"/>
  <c r="K10" i="12"/>
  <c r="Q50" i="12"/>
  <c r="I50" i="12"/>
  <c r="O36" i="12"/>
  <c r="Q31" i="12"/>
  <c r="M31" i="12"/>
  <c r="I31" i="12"/>
  <c r="O26" i="12"/>
  <c r="K26" i="12"/>
  <c r="M21" i="12"/>
  <c r="I21" i="12"/>
  <c r="M18" i="12"/>
  <c r="U15" i="12"/>
  <c r="K15" i="12"/>
  <c r="Q10" i="12"/>
  <c r="I10" i="12"/>
  <c r="I21" i="1" l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<sst xmlns="http://schemas.openxmlformats.org/spreadsheetml/2006/main" count="316" uniqueCount="186">
  <si>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</si>
  <si>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</si>
  <si>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</si>
  <si>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</si>
  <si>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</si>
  <si>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</si>
  <si>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</si>
  <si>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</si>
  <si>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</si>
  <si>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</si>
  <si>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</si>
  <si>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</si>
  <si>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</si>
  <si>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</si>
  <si>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</si>
  <si>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</si>
  <si>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</si>
  <si>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</si>
  <si>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</si>
  <si>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</si>
  <si>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</si>
  <si>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</si>
  <si>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</si>
  <si>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</si>
  <si>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</si>
  <si>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</si>
  <si>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</si>
  <si>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</si>
  <si>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</si>
  <si>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</si>
  <si>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</si>
  <si>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</si>
  <si>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</si>
  <si>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</si>
  <si>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</si>
  <si>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</si>
  <si>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</si>
  <si>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</si>
  <si>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</si>
  <si>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</si>
  <si>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</si>
  <si>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</si>
  <si>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</si>
  <si>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</si>
  <si>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</si>
  <si>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Dřevěné podbití hospodářský pavilon v objektu bývalé školky v Podlesí</t>
  </si>
  <si>
    <t>Rozpočet</t>
  </si>
  <si>
    <t>Celkem za stavbu</t>
  </si>
  <si>
    <t>CZK</t>
  </si>
  <si>
    <t>Rekapitulace dílů</t>
  </si>
  <si>
    <t>Typ dílu</t>
  </si>
  <si>
    <t>62</t>
  </si>
  <si>
    <t>Upravy povrchů vnější</t>
  </si>
  <si>
    <t>94</t>
  </si>
  <si>
    <t>Lešení a stavební výtahy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</si>
  <si>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</si>
  <si>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</si>
  <si>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</si>
  <si>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</si>
  <si>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</si>
  <si>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</si>
  <si>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</si>
  <si>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</si>
  <si>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</si>
  <si>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</si>
  <si>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</si>
  <si>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</si>
  <si>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</si>
  <si>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</si>
  <si>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</si>
  <si>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</si>
  <si>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</si>
  <si>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</si>
  <si>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</si>
  <si>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</si>
  <si>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</si>
  <si>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</si>
  <si>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</si>
  <si>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</si>
  <si>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</si>
  <si>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</si>
  <si>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</si>
  <si>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</si>
  <si>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</si>
  <si>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</si>
  <si>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</si>
  <si>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</si>
  <si>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</si>
  <si>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</si>
  <si>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</si>
  <si>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</si>
  <si>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</si>
  <si>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</si>
  <si>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</si>
  <si>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</si>
  <si>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</si>
  <si>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</si>
  <si>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</si>
  <si>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622100020RAA</t>
  </si>
  <si>
    <t>Omítka stěn vnější vápenocem. štuková, složitost 3, otlučení a zřízení ze 100 %, Akronát</t>
  </si>
  <si>
    <t>m2</t>
  </si>
  <si>
    <t>POL2_0</t>
  </si>
  <si>
    <t>941941041R00</t>
  </si>
  <si>
    <t>Montáž lešení leh.řad.s podlahami,š.1,2 m, H 10 m</t>
  </si>
  <si>
    <t>POL1_0</t>
  </si>
  <si>
    <t>941941291R00</t>
  </si>
  <si>
    <t>Příplatek za každý měsíc použití lešení k pol.1041</t>
  </si>
  <si>
    <t>941941502R00</t>
  </si>
  <si>
    <t xml:space="preserve">Doprava lešení pronaj-dovoz a odvoz sady do 250m2 </t>
  </si>
  <si>
    <t>km</t>
  </si>
  <si>
    <t>941941841R00</t>
  </si>
  <si>
    <t>Demontáž lešení leh.řad.s podlahami,š.1,2 m,H 10 m</t>
  </si>
  <si>
    <t>979100011RAB</t>
  </si>
  <si>
    <t>Odvoz suti a vyb.hmot do 10 km, vnitrost. 15 m,  ručním nošením</t>
  </si>
  <si>
    <t>t</t>
  </si>
  <si>
    <t>979990107R00</t>
  </si>
  <si>
    <t>Poplatek za uložení suti - směs betonu, cihel, dřeva, skupina odpadu 170904</t>
  </si>
  <si>
    <t>998009101R00</t>
  </si>
  <si>
    <t>Přesun hmot lešení samostatně budovaného</t>
  </si>
  <si>
    <t>998009199R00</t>
  </si>
  <si>
    <t>Příplatek za zvětšený přesun lešení za další 1 km</t>
  </si>
  <si>
    <t>713130010RAD</t>
  </si>
  <si>
    <t>Izolace tepelná stěn přibití Isover UNI, tloušťka 16 cm</t>
  </si>
  <si>
    <t>765901001R00</t>
  </si>
  <si>
    <t>Montáž difuzní fólie</t>
  </si>
  <si>
    <t>765901122R00</t>
  </si>
  <si>
    <t>Fólie podstřešní paropropustná  Jutafol D 140</t>
  </si>
  <si>
    <t>998713201R00</t>
  </si>
  <si>
    <t>Přesun hmot pro izolace tepelné, výšky do 6 m</t>
  </si>
  <si>
    <t>762321911R00</t>
  </si>
  <si>
    <t>Zavětrování a ztužení vazníků prkny do 32 mm</t>
  </si>
  <si>
    <t>m</t>
  </si>
  <si>
    <t>762712120RT3</t>
  </si>
  <si>
    <t>Montáž vázaných konstrukcí hraněných do 224 cm2, včetně dodávky řeziva, hranoly 14/16</t>
  </si>
  <si>
    <t>762795000R00</t>
  </si>
  <si>
    <t>Spojovací prostředky pro vázané konstrukce</t>
  </si>
  <si>
    <t>m3</t>
  </si>
  <si>
    <t>998762202R00</t>
  </si>
  <si>
    <t>Přesun hmot pro tesařské konstrukce, výšky do 12 m</t>
  </si>
  <si>
    <t>764908110R00</t>
  </si>
  <si>
    <t>Lindab odpadní trouby kruhové SROR, D 120 mm</t>
  </si>
  <si>
    <t>764454802R00</t>
  </si>
  <si>
    <t>Demontáž odpadních trub kruhových,D 120 mm</t>
  </si>
  <si>
    <t>764908101R00</t>
  </si>
  <si>
    <t>Lindab,kotlík žlabový kónický SOK,vel.žlabu 125 mm</t>
  </si>
  <si>
    <t>kus</t>
  </si>
  <si>
    <t>998764201R00</t>
  </si>
  <si>
    <t>Přesun hmot pro klempířské konstr., výšky do 6 m</t>
  </si>
  <si>
    <t>766417111R00</t>
  </si>
  <si>
    <t>Podkladový rošt pod obložení stěn</t>
  </si>
  <si>
    <t>766427112R00</t>
  </si>
  <si>
    <t>Podkladový rošt pro obložení podhledů</t>
  </si>
  <si>
    <t>60510055R</t>
  </si>
  <si>
    <t>Lať surová SM jakost I-II 40 x 60 mm, 4 m</t>
  </si>
  <si>
    <t>POL3_0</t>
  </si>
  <si>
    <t>766412113R00</t>
  </si>
  <si>
    <t xml:space="preserve">Obložení stěn nad 1 m2 palubkami SM, </t>
  </si>
  <si>
    <t>766421213R00</t>
  </si>
  <si>
    <t xml:space="preserve">Obložení podhledů jednod. palubkami SM </t>
  </si>
  <si>
    <t>61191684R</t>
  </si>
  <si>
    <t>Palubka obkladová SM tloušťka 19 šíře 116 mm A/B</t>
  </si>
  <si>
    <t>766699721R00</t>
  </si>
  <si>
    <t>Překrytí spár lištou z měkkého dřeva, ploché</t>
  </si>
  <si>
    <t>766411821R00</t>
  </si>
  <si>
    <t>Demontáž obložení stěn palubkami</t>
  </si>
  <si>
    <t>766421821R00</t>
  </si>
  <si>
    <t>Demontáž obložení stropů a stěn palubkami</t>
  </si>
  <si>
    <t>766421822R00</t>
  </si>
  <si>
    <t>Demontáž podkladových roštů obložení podhledů</t>
  </si>
  <si>
    <t>998766201R00</t>
  </si>
  <si>
    <t>Přesun hmot pro truhlářské konstr., výšky do 6 m</t>
  </si>
  <si>
    <t>783782413R00</t>
  </si>
  <si>
    <t>Nátěr tesařských konstr. Rokolazur Natur Thix 3x</t>
  </si>
  <si>
    <t>005 12-1020.R</t>
  </si>
  <si>
    <t xml:space="preserve">Provoz zařízení staveniště </t>
  </si>
  <si>
    <t>Soubor</t>
  </si>
  <si>
    <t>POL99_0</t>
  </si>
  <si>
    <t>005 12-4010.R</t>
  </si>
  <si>
    <t>Koordinační činnost</t>
  </si>
  <si>
    <t/>
  </si>
  <si>
    <t>END</t>
  </si>
  <si>
    <t>Město Valašské Meziříčí</t>
  </si>
  <si>
    <t>00304387</t>
  </si>
  <si>
    <t>CZ00304387</t>
  </si>
  <si>
    <t>Dřevěné podbití pavilon A2 v objektu bývalé školy v Podlesí</t>
  </si>
  <si>
    <t>Dřevěné podbití pavilon A2 a oprava podbití vstupu do pavilónu A2 v objektu bývalé školy v Podlesí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</si>
</sst>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4" borderId="38" xfId="0" applyNumberFormat="1" applyFont="1" applyFill="1" applyBorder="1" applyAlignment="1"/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53" zoomScaleNormal="100" zoomScaleSheetLayoutView="75" workbookViewId="0">
      <selection activeCell="H6" sqref="H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79" t="s">
        <v>40</v>
      </c>
      <c r="C2" s="80"/>
      <c r="D2" s="190" t="s">
        <v>185</v>
      </c>
      <c r="E2" s="191"/>
      <c r="F2" s="191"/>
      <c r="G2" s="191"/>
      <c r="H2" s="191"/>
      <c r="I2" s="191"/>
      <c r="J2" s="192"/>
      <c r="O2" s="2"/>
    </row>
    <row r="3" spans="1:15" ht="23.25" hidden="1" customHeight="1" x14ac:dyDescent="0.2">
      <c r="A3" s="4"/>
      <c r="B3" s="81" t="s">
        <v>43</v>
      </c>
      <c r="C3" s="82"/>
      <c r="D3" s="197"/>
      <c r="E3" s="198"/>
      <c r="F3" s="198"/>
      <c r="G3" s="198"/>
      <c r="H3" s="198"/>
      <c r="I3" s="198"/>
      <c r="J3" s="199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188" t="s">
        <v>181</v>
      </c>
      <c r="E5" s="25"/>
      <c r="F5" s="25"/>
      <c r="G5" s="25"/>
      <c r="H5" s="27" t="s">
        <v>33</v>
      </c>
      <c r="I5" s="188" t="s">
        <v>182</v>
      </c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188" t="s">
        <v>183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5"/>
      <c r="E11" s="215"/>
      <c r="F11" s="215"/>
      <c r="G11" s="215"/>
      <c r="H11" s="27" t="s">
        <v>33</v>
      </c>
      <c r="I11" s="89"/>
      <c r="J11" s="11"/>
    </row>
    <row r="12" spans="1:15" ht="15.75" customHeight="1" x14ac:dyDescent="0.2">
      <c r="A12" s="4"/>
      <c r="B12" s="39"/>
      <c r="C12" s="25"/>
      <c r="D12" s="202"/>
      <c r="E12" s="202"/>
      <c r="F12" s="202"/>
      <c r="G12" s="202"/>
      <c r="H12" s="27" t="s">
        <v>34</v>
      </c>
      <c r="I12" s="89"/>
      <c r="J12" s="11"/>
    </row>
    <row r="13" spans="1:15" ht="15.75" customHeight="1" x14ac:dyDescent="0.2">
      <c r="A13" s="4"/>
      <c r="B13" s="40"/>
      <c r="C13" s="90"/>
      <c r="D13" s="203"/>
      <c r="E13" s="203"/>
      <c r="F13" s="203"/>
      <c r="G13" s="203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196"/>
      <c r="F15" s="196"/>
      <c r="G15" s="200"/>
      <c r="H15" s="200"/>
      <c r="I15" s="200" t="s">
        <v>28</v>
      </c>
      <c r="J15" s="201"/>
    </row>
    <row r="16" spans="1:15" ht="23.25" customHeight="1" x14ac:dyDescent="0.2">
      <c r="A16" s="137" t="s">
        <v>23</v>
      </c>
      <c r="B16" s="138" t="s">
        <v>23</v>
      </c>
      <c r="C16" s="56"/>
      <c r="D16" s="57"/>
      <c r="E16" s="193"/>
      <c r="F16" s="194"/>
      <c r="G16" s="193"/>
      <c r="H16" s="194"/>
      <c r="I16" s="193">
        <f>SUM(I47:J50)</f>
        <v>0</v>
      </c>
      <c r="J16" s="195"/>
    </row>
    <row r="17" spans="1:10" ht="23.25" customHeight="1" x14ac:dyDescent="0.2">
      <c r="A17" s="137" t="s">
        <v>24</v>
      </c>
      <c r="B17" s="138" t="s">
        <v>24</v>
      </c>
      <c r="C17" s="56"/>
      <c r="D17" s="57"/>
      <c r="E17" s="193"/>
      <c r="F17" s="194"/>
      <c r="G17" s="193"/>
      <c r="H17" s="194"/>
      <c r="I17" s="193">
        <f>SUM(I51:J55)</f>
        <v>0</v>
      </c>
      <c r="J17" s="195"/>
    </row>
    <row r="18" spans="1:10" ht="23.25" customHeight="1" x14ac:dyDescent="0.2">
      <c r="A18" s="137" t="s">
        <v>25</v>
      </c>
      <c r="B18" s="138" t="s">
        <v>25</v>
      </c>
      <c r="C18" s="56"/>
      <c r="D18" s="57"/>
      <c r="E18" s="193"/>
      <c r="F18" s="194"/>
      <c r="G18" s="193"/>
      <c r="H18" s="194"/>
      <c r="I18" s="193">
        <v>0</v>
      </c>
      <c r="J18" s="195"/>
    </row>
    <row r="19" spans="1:10" ht="23.25" customHeight="1" x14ac:dyDescent="0.2">
      <c r="A19" s="137" t="s">
        <v>69</v>
      </c>
      <c r="B19" s="138" t="s">
        <v>26</v>
      </c>
      <c r="C19" s="56"/>
      <c r="D19" s="57"/>
      <c r="E19" s="193"/>
      <c r="F19" s="194"/>
      <c r="G19" s="193"/>
      <c r="H19" s="194"/>
      <c r="I19" s="193">
        <f>I56</f>
        <v>0</v>
      </c>
      <c r="J19" s="195"/>
    </row>
    <row r="20" spans="1:10" ht="23.25" customHeight="1" x14ac:dyDescent="0.2">
      <c r="A20" s="137" t="s">
        <v>70</v>
      </c>
      <c r="B20" s="138" t="s">
        <v>27</v>
      </c>
      <c r="C20" s="56"/>
      <c r="D20" s="57"/>
      <c r="E20" s="193"/>
      <c r="F20" s="194"/>
      <c r="G20" s="193"/>
      <c r="H20" s="194"/>
      <c r="I20" s="193">
        <v>0</v>
      </c>
      <c r="J20" s="195"/>
    </row>
    <row r="21" spans="1:10" ht="23.25" customHeight="1" x14ac:dyDescent="0.2">
      <c r="A21" s="4"/>
      <c r="B21" s="72" t="s">
        <v>28</v>
      </c>
      <c r="C21" s="73"/>
      <c r="D21" s="74"/>
      <c r="E21" s="213"/>
      <c r="F21" s="214"/>
      <c r="G21" s="213"/>
      <c r="H21" s="214"/>
      <c r="I21" s="213">
        <f>SUM(I16:J20)</f>
        <v>0</v>
      </c>
      <c r="J21" s="218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1">
        <v>0</v>
      </c>
      <c r="H23" s="212"/>
      <c r="I23" s="212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6">
        <v>0</v>
      </c>
      <c r="H24" s="217"/>
      <c r="I24" s="217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1">
        <f>I21</f>
        <v>0</v>
      </c>
      <c r="H25" s="212"/>
      <c r="I25" s="212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7">
        <f>SUM(ZakladDPHZakl*E26%)</f>
        <v>0</v>
      </c>
      <c r="H26" s="208"/>
      <c r="I26" s="208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09">
        <v>5.8207660913467401E-11</v>
      </c>
      <c r="H27" s="209"/>
      <c r="I27" s="209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10">
        <v>420849.87</v>
      </c>
      <c r="H28" s="230"/>
      <c r="I28" s="230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10">
        <f>SUM(G25:I26)</f>
        <v>0</v>
      </c>
      <c r="H29" s="210"/>
      <c r="I29" s="210"/>
      <c r="J29" s="116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3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3" s="35" customFormat="1" ht="18.7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13" ht="12.75" customHeight="1" x14ac:dyDescent="0.2">
      <c r="A35" s="4"/>
      <c r="B35" s="4"/>
      <c r="C35" s="5"/>
      <c r="D35" s="229" t="s">
        <v>2</v>
      </c>
      <c r="E35" s="229"/>
      <c r="F35" s="5"/>
      <c r="G35" s="43"/>
      <c r="H35" s="13" t="s">
        <v>3</v>
      </c>
      <c r="I35" s="43"/>
      <c r="J35" s="12"/>
    </row>
    <row r="36" spans="1:13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3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3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3" ht="25.5" hidden="1" customHeight="1" x14ac:dyDescent="0.2">
      <c r="A39" s="94">
        <v>1</v>
      </c>
      <c r="B39" s="100" t="s">
        <v>46</v>
      </c>
      <c r="C39" s="219" t="s">
        <v>45</v>
      </c>
      <c r="D39" s="220"/>
      <c r="E39" s="220"/>
      <c r="F39" s="105">
        <v>0</v>
      </c>
      <c r="G39" s="106">
        <v>420849.87</v>
      </c>
      <c r="H39" s="107">
        <v>88378.47</v>
      </c>
      <c r="I39" s="107">
        <v>509228.34</v>
      </c>
      <c r="J39" s="101" t="e">
        <f ca="1">IF(_xlfn.SINGLE(CenaCelkemVypocet)=0,"",I39/_xlfn.SINGLE(CenaCelkemVypocet)*100)</f>
        <v>#NAME?</v>
      </c>
    </row>
    <row r="40" spans="1:13" ht="25.5" hidden="1" customHeight="1" x14ac:dyDescent="0.2">
      <c r="A40" s="94"/>
      <c r="B40" s="221" t="s">
        <v>47</v>
      </c>
      <c r="C40" s="222"/>
      <c r="D40" s="222"/>
      <c r="E40" s="223"/>
      <c r="F40" s="108">
        <f>SUMIF(A39:A39,"=1",F39:F39)</f>
        <v>0</v>
      </c>
      <c r="G40" s="109">
        <f>SUMIF(A39:A39,"=1",G39:G39)</f>
        <v>420849.87</v>
      </c>
      <c r="H40" s="109">
        <f>SUMIF(A39:A39,"=1",H39:H39)</f>
        <v>88378.47</v>
      </c>
      <c r="I40" s="109">
        <f>SUMIF(A39:A39,"=1",I39:I39)</f>
        <v>509228.34</v>
      </c>
      <c r="J40" s="95" t="e">
        <f ca="1">SUMIF(A39:A39,"=1",J39:J39)</f>
        <v>#NAME?</v>
      </c>
    </row>
    <row r="44" spans="1:13" ht="15.75" x14ac:dyDescent="0.25">
      <c r="B44" s="117" t="s">
        <v>49</v>
      </c>
    </row>
    <row r="46" spans="1:13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50</v>
      </c>
      <c r="G46" s="126"/>
      <c r="H46" s="126"/>
      <c r="I46" s="224" t="s">
        <v>28</v>
      </c>
      <c r="J46" s="224"/>
    </row>
    <row r="47" spans="1:13" ht="25.5" customHeight="1" x14ac:dyDescent="0.2">
      <c r="A47" s="119"/>
      <c r="B47" s="127" t="s">
        <v>51</v>
      </c>
      <c r="C47" s="226" t="s">
        <v>52</v>
      </c>
      <c r="D47" s="227"/>
      <c r="E47" s="227"/>
      <c r="F47" s="129" t="s">
        <v>23</v>
      </c>
      <c r="G47" s="130"/>
      <c r="H47" s="130"/>
      <c r="I47" s="225">
        <f>'Rozpočet Pol'!G8</f>
        <v>0</v>
      </c>
      <c r="J47" s="225"/>
    </row>
    <row r="48" spans="1:13" ht="25.5" customHeight="1" x14ac:dyDescent="0.2">
      <c r="A48" s="119"/>
      <c r="B48" s="121" t="s">
        <v>53</v>
      </c>
      <c r="C48" s="232" t="s">
        <v>54</v>
      </c>
      <c r="D48" s="233"/>
      <c r="E48" s="233"/>
      <c r="F48" s="131" t="s">
        <v>23</v>
      </c>
      <c r="G48" s="132"/>
      <c r="H48" s="132"/>
      <c r="I48" s="231">
        <f>'Rozpočet Pol'!G10</f>
        <v>0</v>
      </c>
      <c r="J48" s="231"/>
      <c r="M48" s="92"/>
    </row>
    <row r="49" spans="1:10" ht="25.5" customHeight="1" x14ac:dyDescent="0.2">
      <c r="A49" s="119"/>
      <c r="B49" s="121" t="s">
        <v>55</v>
      </c>
      <c r="C49" s="232" t="s">
        <v>56</v>
      </c>
      <c r="D49" s="233"/>
      <c r="E49" s="233"/>
      <c r="F49" s="131" t="s">
        <v>23</v>
      </c>
      <c r="G49" s="132"/>
      <c r="H49" s="132"/>
      <c r="I49" s="231">
        <f>'Rozpočet Pol'!G15</f>
        <v>0</v>
      </c>
      <c r="J49" s="231"/>
    </row>
    <row r="50" spans="1:10" ht="25.5" customHeight="1" x14ac:dyDescent="0.2">
      <c r="A50" s="119"/>
      <c r="B50" s="121" t="s">
        <v>57</v>
      </c>
      <c r="C50" s="232" t="s">
        <v>58</v>
      </c>
      <c r="D50" s="233"/>
      <c r="E50" s="233"/>
      <c r="F50" s="131" t="s">
        <v>23</v>
      </c>
      <c r="G50" s="132"/>
      <c r="H50" s="132"/>
      <c r="I50" s="231">
        <f>'Rozpočet Pol'!G18</f>
        <v>0</v>
      </c>
      <c r="J50" s="231"/>
    </row>
    <row r="51" spans="1:10" ht="25.5" customHeight="1" x14ac:dyDescent="0.2">
      <c r="A51" s="119"/>
      <c r="B51" s="121" t="s">
        <v>59</v>
      </c>
      <c r="C51" s="232" t="s">
        <v>60</v>
      </c>
      <c r="D51" s="233"/>
      <c r="E51" s="233"/>
      <c r="F51" s="131" t="s">
        <v>24</v>
      </c>
      <c r="G51" s="132"/>
      <c r="H51" s="132"/>
      <c r="I51" s="231">
        <f>'Rozpočet Pol'!G21</f>
        <v>0</v>
      </c>
      <c r="J51" s="231"/>
    </row>
    <row r="52" spans="1:10" ht="25.5" customHeight="1" x14ac:dyDescent="0.2">
      <c r="A52" s="119"/>
      <c r="B52" s="121" t="s">
        <v>61</v>
      </c>
      <c r="C52" s="232" t="s">
        <v>62</v>
      </c>
      <c r="D52" s="233"/>
      <c r="E52" s="233"/>
      <c r="F52" s="131" t="s">
        <v>24</v>
      </c>
      <c r="G52" s="132"/>
      <c r="H52" s="132"/>
      <c r="I52" s="231">
        <f>'Rozpočet Pol'!G26</f>
        <v>0</v>
      </c>
      <c r="J52" s="231"/>
    </row>
    <row r="53" spans="1:10" ht="25.5" customHeight="1" x14ac:dyDescent="0.2">
      <c r="A53" s="119"/>
      <c r="B53" s="121" t="s">
        <v>63</v>
      </c>
      <c r="C53" s="232" t="s">
        <v>64</v>
      </c>
      <c r="D53" s="233"/>
      <c r="E53" s="233"/>
      <c r="F53" s="131" t="s">
        <v>24</v>
      </c>
      <c r="G53" s="132"/>
      <c r="H53" s="132"/>
      <c r="I53" s="231">
        <f>'Rozpočet Pol'!G31</f>
        <v>0</v>
      </c>
      <c r="J53" s="231"/>
    </row>
    <row r="54" spans="1:10" ht="25.5" customHeight="1" x14ac:dyDescent="0.2">
      <c r="A54" s="119"/>
      <c r="B54" s="121" t="s">
        <v>65</v>
      </c>
      <c r="C54" s="232" t="s">
        <v>66</v>
      </c>
      <c r="D54" s="233"/>
      <c r="E54" s="233"/>
      <c r="F54" s="131" t="s">
        <v>24</v>
      </c>
      <c r="G54" s="132"/>
      <c r="H54" s="132"/>
      <c r="I54" s="231">
        <f>'Rozpočet Pol'!G36</f>
        <v>0</v>
      </c>
      <c r="J54" s="231"/>
    </row>
    <row r="55" spans="1:10" ht="25.5" customHeight="1" x14ac:dyDescent="0.2">
      <c r="A55" s="119"/>
      <c r="B55" s="121" t="s">
        <v>67</v>
      </c>
      <c r="C55" s="232" t="s">
        <v>68</v>
      </c>
      <c r="D55" s="233"/>
      <c r="E55" s="233"/>
      <c r="F55" s="131" t="s">
        <v>24</v>
      </c>
      <c r="G55" s="132"/>
      <c r="H55" s="132"/>
      <c r="I55" s="231">
        <f>'Rozpočet Pol'!G48</f>
        <v>0</v>
      </c>
      <c r="J55" s="231"/>
    </row>
    <row r="56" spans="1:10" ht="25.5" customHeight="1" x14ac:dyDescent="0.2">
      <c r="A56" s="119"/>
      <c r="B56" s="128" t="s">
        <v>69</v>
      </c>
      <c r="C56" s="236" t="s">
        <v>26</v>
      </c>
      <c r="D56" s="237"/>
      <c r="E56" s="237"/>
      <c r="F56" s="133" t="s">
        <v>69</v>
      </c>
      <c r="G56" s="134"/>
      <c r="H56" s="134"/>
      <c r="I56" s="235">
        <f>'Rozpočet Pol'!G50</f>
        <v>0</v>
      </c>
      <c r="J56" s="235"/>
    </row>
    <row r="57" spans="1:10" ht="25.5" customHeight="1" x14ac:dyDescent="0.2">
      <c r="A57" s="120"/>
      <c r="B57" s="124" t="s">
        <v>1</v>
      </c>
      <c r="C57" s="124"/>
      <c r="D57" s="125"/>
      <c r="E57" s="125"/>
      <c r="F57" s="135"/>
      <c r="G57" s="136"/>
      <c r="H57" s="136"/>
      <c r="I57" s="234">
        <f>SUM(I47:I56)</f>
        <v>0</v>
      </c>
      <c r="J57" s="234"/>
    </row>
    <row r="58" spans="1:10" x14ac:dyDescent="0.2">
      <c r="F58" s="92"/>
      <c r="G58" s="93"/>
      <c r="H58" s="92"/>
      <c r="I58" s="93"/>
      <c r="J58" s="93"/>
    </row>
    <row r="59" spans="1:10" x14ac:dyDescent="0.2">
      <c r="F59" s="92"/>
      <c r="G59" s="93"/>
      <c r="H59" s="92"/>
      <c r="I59" s="93"/>
      <c r="J59" s="93"/>
    </row>
    <row r="60" spans="1:10" x14ac:dyDescent="0.2">
      <c r="F60" s="92"/>
      <c r="G60" s="93"/>
      <c r="H60" s="92"/>
      <c r="I60" s="93"/>
      <c r="J60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7:J57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41</v>
      </c>
      <c r="B2" s="76"/>
      <c r="C2" s="240"/>
      <c r="D2" s="240"/>
      <c r="E2" s="240"/>
      <c r="F2" s="240"/>
      <c r="G2" s="241"/>
    </row>
    <row r="3" spans="1:7" ht="24.95" hidden="1" customHeight="1" x14ac:dyDescent="0.2">
      <c r="A3" s="77" t="s">
        <v>7</v>
      </c>
      <c r="B3" s="76"/>
      <c r="C3" s="240"/>
      <c r="D3" s="240"/>
      <c r="E3" s="240"/>
      <c r="F3" s="240"/>
      <c r="G3" s="241"/>
    </row>
    <row r="4" spans="1:7" ht="24.95" hidden="1" customHeight="1" x14ac:dyDescent="0.2">
      <c r="A4" s="77" t="s">
        <v>8</v>
      </c>
      <c r="B4" s="76"/>
      <c r="C4" s="240"/>
      <c r="D4" s="240"/>
      <c r="E4" s="240"/>
      <c r="F4" s="240"/>
      <c r="G4" s="24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4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2" t="s">
        <v>6</v>
      </c>
      <c r="B1" s="242"/>
      <c r="C1" s="242"/>
      <c r="D1" s="242"/>
      <c r="E1" s="242"/>
      <c r="F1" s="242"/>
      <c r="G1" s="242"/>
      <c r="AE1" t="s">
        <v>72</v>
      </c>
    </row>
    <row r="2" spans="1:60" ht="25.15" customHeight="1" x14ac:dyDescent="0.2">
      <c r="A2" s="141" t="s">
        <v>71</v>
      </c>
      <c r="B2" s="139"/>
      <c r="C2" s="243" t="s">
        <v>184</v>
      </c>
      <c r="D2" s="244"/>
      <c r="E2" s="244"/>
      <c r="F2" s="244"/>
      <c r="G2" s="245"/>
      <c r="AE2" t="s">
        <v>73</v>
      </c>
    </row>
    <row r="3" spans="1:60" ht="25.15" hidden="1" customHeight="1" x14ac:dyDescent="0.2">
      <c r="A3" s="142" t="s">
        <v>7</v>
      </c>
      <c r="B3" s="140"/>
      <c r="C3" s="246"/>
      <c r="D3" s="247"/>
      <c r="E3" s="247"/>
      <c r="F3" s="247"/>
      <c r="G3" s="248"/>
      <c r="AE3" t="s">
        <v>74</v>
      </c>
    </row>
    <row r="4" spans="1:60" ht="25.15" hidden="1" customHeight="1" x14ac:dyDescent="0.2">
      <c r="A4" s="142" t="s">
        <v>8</v>
      </c>
      <c r="B4" s="140"/>
      <c r="C4" s="246"/>
      <c r="D4" s="247"/>
      <c r="E4" s="247"/>
      <c r="F4" s="247"/>
      <c r="G4" s="248"/>
      <c r="AE4" t="s">
        <v>75</v>
      </c>
    </row>
    <row r="5" spans="1:60" hidden="1" x14ac:dyDescent="0.2">
      <c r="A5" s="143" t="s">
        <v>76</v>
      </c>
      <c r="B5" s="144"/>
      <c r="C5" s="145"/>
      <c r="D5" s="146"/>
      <c r="E5" s="146"/>
      <c r="F5" s="146"/>
      <c r="G5" s="147"/>
      <c r="AE5" t="s">
        <v>77</v>
      </c>
    </row>
    <row r="7" spans="1:60" ht="38.25" x14ac:dyDescent="0.2">
      <c r="A7" s="152" t="s">
        <v>78</v>
      </c>
      <c r="B7" s="153" t="s">
        <v>79</v>
      </c>
      <c r="C7" s="153" t="s">
        <v>80</v>
      </c>
      <c r="D7" s="152" t="s">
        <v>81</v>
      </c>
      <c r="E7" s="152" t="s">
        <v>82</v>
      </c>
      <c r="F7" s="148" t="s">
        <v>83</v>
      </c>
      <c r="G7" s="168" t="s">
        <v>28</v>
      </c>
      <c r="H7" s="169" t="s">
        <v>29</v>
      </c>
      <c r="I7" s="169" t="s">
        <v>84</v>
      </c>
      <c r="J7" s="169" t="s">
        <v>30</v>
      </c>
      <c r="K7" s="169" t="s">
        <v>85</v>
      </c>
      <c r="L7" s="169" t="s">
        <v>86</v>
      </c>
      <c r="M7" s="169" t="s">
        <v>87</v>
      </c>
      <c r="N7" s="169" t="s">
        <v>88</v>
      </c>
      <c r="O7" s="169" t="s">
        <v>89</v>
      </c>
      <c r="P7" s="169" t="s">
        <v>90</v>
      </c>
      <c r="Q7" s="169" t="s">
        <v>91</v>
      </c>
      <c r="R7" s="169" t="s">
        <v>92</v>
      </c>
      <c r="S7" s="169" t="s">
        <v>93</v>
      </c>
      <c r="T7" s="169" t="s">
        <v>94</v>
      </c>
      <c r="U7" s="155" t="s">
        <v>95</v>
      </c>
    </row>
    <row r="8" spans="1:60" x14ac:dyDescent="0.2">
      <c r="A8" s="170" t="s">
        <v>96</v>
      </c>
      <c r="B8" s="171" t="s">
        <v>51</v>
      </c>
      <c r="C8" s="172" t="s">
        <v>52</v>
      </c>
      <c r="D8" s="173"/>
      <c r="E8" s="174"/>
      <c r="F8" s="175"/>
      <c r="G8" s="175">
        <f>SUMIF(AE9:AE9,"&lt;&gt;NOR",G9:G9)</f>
        <v>0</v>
      </c>
      <c r="H8" s="175"/>
      <c r="I8" s="175">
        <f>SUM(I9:I9)</f>
        <v>3047.52</v>
      </c>
      <c r="J8" s="175"/>
      <c r="K8" s="175">
        <f>SUM(K9:K9)</f>
        <v>20440.48</v>
      </c>
      <c r="L8" s="175"/>
      <c r="M8" s="175">
        <f>SUM(M9:M9)</f>
        <v>0</v>
      </c>
      <c r="N8" s="154"/>
      <c r="O8" s="154">
        <f>SUM(O9:O9)</f>
        <v>1.3595200000000001</v>
      </c>
      <c r="P8" s="154"/>
      <c r="Q8" s="154">
        <f>SUM(Q9:Q9)</f>
        <v>0.94399999999999995</v>
      </c>
      <c r="R8" s="154"/>
      <c r="S8" s="154"/>
      <c r="T8" s="170"/>
      <c r="U8" s="154">
        <f>SUM(U9:U9)</f>
        <v>39.76</v>
      </c>
      <c r="AE8" t="s">
        <v>97</v>
      </c>
    </row>
    <row r="9" spans="1:60" ht="22.5" outlineLevel="1" x14ac:dyDescent="0.2">
      <c r="A9" s="150">
        <v>1</v>
      </c>
      <c r="B9" s="156" t="s">
        <v>98</v>
      </c>
      <c r="C9" s="183" t="s">
        <v>99</v>
      </c>
      <c r="D9" s="158" t="s">
        <v>100</v>
      </c>
      <c r="E9" s="164">
        <v>16</v>
      </c>
      <c r="F9" s="166">
        <v>0</v>
      </c>
      <c r="G9" s="166">
        <f>PRODUCT(E9:F9)</f>
        <v>0</v>
      </c>
      <c r="H9" s="166">
        <v>190.47</v>
      </c>
      <c r="I9" s="166">
        <f>ROUND(E9*H9,2)</f>
        <v>3047.52</v>
      </c>
      <c r="J9" s="166">
        <v>1277.53</v>
      </c>
      <c r="K9" s="166">
        <f>ROUND(E9*J9,2)</f>
        <v>20440.48</v>
      </c>
      <c r="L9" s="166">
        <v>21</v>
      </c>
      <c r="M9" s="166">
        <f>G9*(1+L9/100)</f>
        <v>0</v>
      </c>
      <c r="N9" s="159">
        <v>8.4970000000000004E-2</v>
      </c>
      <c r="O9" s="159">
        <f>ROUND(E9*N9,5)</f>
        <v>1.3595200000000001</v>
      </c>
      <c r="P9" s="159">
        <v>5.8999999999999997E-2</v>
      </c>
      <c r="Q9" s="159">
        <f>ROUND(E9*P9,5)</f>
        <v>0.94399999999999995</v>
      </c>
      <c r="R9" s="159"/>
      <c r="S9" s="159"/>
      <c r="T9" s="160">
        <v>2.4851700000000001</v>
      </c>
      <c r="U9" s="159">
        <f>ROUND(E9*T9,2)</f>
        <v>39.76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101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x14ac:dyDescent="0.2">
      <c r="A10" s="151" t="s">
        <v>96</v>
      </c>
      <c r="B10" s="157" t="s">
        <v>53</v>
      </c>
      <c r="C10" s="184" t="s">
        <v>54</v>
      </c>
      <c r="D10" s="161"/>
      <c r="E10" s="165"/>
      <c r="F10" s="167"/>
      <c r="G10" s="167">
        <f>SUMIF(AE11:AE14,"&lt;&gt;NOR",G11:G14)</f>
        <v>0</v>
      </c>
      <c r="H10" s="167"/>
      <c r="I10" s="167">
        <f>SUM(I11:I14)</f>
        <v>7293.7199999999993</v>
      </c>
      <c r="J10" s="167"/>
      <c r="K10" s="167">
        <f>SUM(K11:K14)</f>
        <v>42161.88</v>
      </c>
      <c r="L10" s="167"/>
      <c r="M10" s="167">
        <f>SUM(M11:M14)</f>
        <v>0</v>
      </c>
      <c r="N10" s="162"/>
      <c r="O10" s="162">
        <f>SUM(O11:O14)</f>
        <v>4.4118000000000004</v>
      </c>
      <c r="P10" s="162"/>
      <c r="Q10" s="162">
        <f>SUM(Q11:Q14)</f>
        <v>0</v>
      </c>
      <c r="R10" s="162"/>
      <c r="S10" s="162"/>
      <c r="T10" s="163"/>
      <c r="U10" s="162">
        <f>SUM(U11:U14)</f>
        <v>62.929999999999993</v>
      </c>
      <c r="AE10" t="s">
        <v>97</v>
      </c>
    </row>
    <row r="11" spans="1:60" outlineLevel="1" x14ac:dyDescent="0.2">
      <c r="A11" s="150">
        <v>2</v>
      </c>
      <c r="B11" s="156" t="s">
        <v>102</v>
      </c>
      <c r="C11" s="183" t="s">
        <v>103</v>
      </c>
      <c r="D11" s="158" t="s">
        <v>100</v>
      </c>
      <c r="E11" s="164">
        <v>228</v>
      </c>
      <c r="F11" s="166">
        <v>0</v>
      </c>
      <c r="G11" s="166">
        <f t="shared" ref="G11:G14" si="0">PRODUCT(E11:F11)</f>
        <v>0</v>
      </c>
      <c r="H11" s="166">
        <v>0.05</v>
      </c>
      <c r="I11" s="166">
        <f>ROUND(E11*H11,2)</f>
        <v>11.4</v>
      </c>
      <c r="J11" s="166">
        <v>74.25</v>
      </c>
      <c r="K11" s="166">
        <f>ROUND(E11*J11,2)</f>
        <v>16929</v>
      </c>
      <c r="L11" s="166">
        <v>21</v>
      </c>
      <c r="M11" s="166">
        <f>G11*(1+L11/100)</f>
        <v>0</v>
      </c>
      <c r="N11" s="159">
        <v>1.8380000000000001E-2</v>
      </c>
      <c r="O11" s="159">
        <f>ROUND(E11*N11,5)</f>
        <v>4.1906400000000001</v>
      </c>
      <c r="P11" s="159">
        <v>0</v>
      </c>
      <c r="Q11" s="159">
        <f>ROUND(E11*P11,5)</f>
        <v>0</v>
      </c>
      <c r="R11" s="159"/>
      <c r="S11" s="159"/>
      <c r="T11" s="160">
        <v>0.14399999999999999</v>
      </c>
      <c r="U11" s="159">
        <f>ROUND(E11*T11,2)</f>
        <v>32.83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104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0">
        <v>3</v>
      </c>
      <c r="B12" s="156" t="s">
        <v>105</v>
      </c>
      <c r="C12" s="183" t="s">
        <v>106</v>
      </c>
      <c r="D12" s="158" t="s">
        <v>100</v>
      </c>
      <c r="E12" s="164">
        <v>228</v>
      </c>
      <c r="F12" s="166">
        <v>0</v>
      </c>
      <c r="G12" s="166">
        <f t="shared" si="0"/>
        <v>0</v>
      </c>
      <c r="H12" s="166">
        <v>31.94</v>
      </c>
      <c r="I12" s="166">
        <f>ROUND(E12*H12,2)</f>
        <v>7282.32</v>
      </c>
      <c r="J12" s="166">
        <v>2.66</v>
      </c>
      <c r="K12" s="166">
        <f>ROUND(E12*J12,2)</f>
        <v>606.48</v>
      </c>
      <c r="L12" s="166">
        <v>21</v>
      </c>
      <c r="M12" s="166">
        <f>G12*(1+L12/100)</f>
        <v>0</v>
      </c>
      <c r="N12" s="159">
        <v>9.7000000000000005E-4</v>
      </c>
      <c r="O12" s="159">
        <f>ROUND(E12*N12,5)</f>
        <v>0.22116</v>
      </c>
      <c r="P12" s="159">
        <v>0</v>
      </c>
      <c r="Q12" s="159">
        <f>ROUND(E12*P12,5)</f>
        <v>0</v>
      </c>
      <c r="R12" s="159"/>
      <c r="S12" s="159"/>
      <c r="T12" s="160">
        <v>6.0000000000000001E-3</v>
      </c>
      <c r="U12" s="159">
        <f>ROUND(E12*T12,2)</f>
        <v>1.37</v>
      </c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104</v>
      </c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50">
        <v>4</v>
      </c>
      <c r="B13" s="156" t="s">
        <v>107</v>
      </c>
      <c r="C13" s="183" t="s">
        <v>108</v>
      </c>
      <c r="D13" s="158" t="s">
        <v>109</v>
      </c>
      <c r="E13" s="164">
        <v>60</v>
      </c>
      <c r="F13" s="166">
        <v>0</v>
      </c>
      <c r="G13" s="166">
        <f t="shared" si="0"/>
        <v>0</v>
      </c>
      <c r="H13" s="166">
        <v>0</v>
      </c>
      <c r="I13" s="166">
        <f>ROUND(E13*H13,2)</f>
        <v>0</v>
      </c>
      <c r="J13" s="166">
        <v>158.5</v>
      </c>
      <c r="K13" s="166">
        <f>ROUND(E13*J13,2)</f>
        <v>9510</v>
      </c>
      <c r="L13" s="166">
        <v>21</v>
      </c>
      <c r="M13" s="166">
        <f>G13*(1+L13/100)</f>
        <v>0</v>
      </c>
      <c r="N13" s="159">
        <v>0</v>
      </c>
      <c r="O13" s="159">
        <f>ROUND(E13*N13,5)</f>
        <v>0</v>
      </c>
      <c r="P13" s="159">
        <v>0</v>
      </c>
      <c r="Q13" s="159">
        <f>ROUND(E13*P13,5)</f>
        <v>0</v>
      </c>
      <c r="R13" s="159"/>
      <c r="S13" s="159"/>
      <c r="T13" s="160">
        <v>0</v>
      </c>
      <c r="U13" s="159">
        <f>ROUND(E13*T13,2)</f>
        <v>0</v>
      </c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104</v>
      </c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>
        <v>5</v>
      </c>
      <c r="B14" s="156" t="s">
        <v>110</v>
      </c>
      <c r="C14" s="183" t="s">
        <v>111</v>
      </c>
      <c r="D14" s="158" t="s">
        <v>100</v>
      </c>
      <c r="E14" s="164">
        <v>228</v>
      </c>
      <c r="F14" s="166">
        <v>0</v>
      </c>
      <c r="G14" s="166">
        <f t="shared" si="0"/>
        <v>0</v>
      </c>
      <c r="H14" s="166">
        <v>0</v>
      </c>
      <c r="I14" s="166">
        <f>ROUND(E14*H14,2)</f>
        <v>0</v>
      </c>
      <c r="J14" s="166">
        <v>66.3</v>
      </c>
      <c r="K14" s="166">
        <f>ROUND(E14*J14,2)</f>
        <v>15116.4</v>
      </c>
      <c r="L14" s="166">
        <v>21</v>
      </c>
      <c r="M14" s="166">
        <f>G14*(1+L14/100)</f>
        <v>0</v>
      </c>
      <c r="N14" s="159">
        <v>0</v>
      </c>
      <c r="O14" s="159">
        <f>ROUND(E14*N14,5)</f>
        <v>0</v>
      </c>
      <c r="P14" s="159">
        <v>0</v>
      </c>
      <c r="Q14" s="159">
        <f>ROUND(E14*P14,5)</f>
        <v>0</v>
      </c>
      <c r="R14" s="159"/>
      <c r="S14" s="159"/>
      <c r="T14" s="160">
        <v>0.126</v>
      </c>
      <c r="U14" s="159">
        <f>ROUND(E14*T14,2)</f>
        <v>28.73</v>
      </c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104</v>
      </c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51" t="s">
        <v>96</v>
      </c>
      <c r="B15" s="157" t="s">
        <v>55</v>
      </c>
      <c r="C15" s="184" t="s">
        <v>56</v>
      </c>
      <c r="D15" s="161"/>
      <c r="E15" s="165"/>
      <c r="F15" s="167"/>
      <c r="G15" s="167">
        <f>SUMIF(AE16:AE17,"&lt;&gt;NOR",G16:G17)</f>
        <v>0</v>
      </c>
      <c r="H15" s="167"/>
      <c r="I15" s="167">
        <f>SUM(I16:I17)</f>
        <v>0</v>
      </c>
      <c r="J15" s="167"/>
      <c r="K15" s="167">
        <f>SUM(K16:K17)</f>
        <v>9013.24</v>
      </c>
      <c r="L15" s="167"/>
      <c r="M15" s="167">
        <f>SUM(M16:M17)</f>
        <v>0</v>
      </c>
      <c r="N15" s="162"/>
      <c r="O15" s="162">
        <f>SUM(O16:O17)</f>
        <v>0</v>
      </c>
      <c r="P15" s="162"/>
      <c r="Q15" s="162">
        <f>SUM(Q16:Q17)</f>
        <v>0</v>
      </c>
      <c r="R15" s="162"/>
      <c r="S15" s="162"/>
      <c r="T15" s="163"/>
      <c r="U15" s="162">
        <f>SUM(U16:U17)</f>
        <v>9.32</v>
      </c>
      <c r="AE15" t="s">
        <v>97</v>
      </c>
    </row>
    <row r="16" spans="1:60" ht="22.5" outlineLevel="1" x14ac:dyDescent="0.2">
      <c r="A16" s="150">
        <v>6</v>
      </c>
      <c r="B16" s="156" t="s">
        <v>112</v>
      </c>
      <c r="C16" s="183" t="s">
        <v>113</v>
      </c>
      <c r="D16" s="158" t="s">
        <v>114</v>
      </c>
      <c r="E16" s="164">
        <v>2.6269999999999998</v>
      </c>
      <c r="F16" s="166">
        <v>0</v>
      </c>
      <c r="G16" s="166">
        <f t="shared" ref="G16:G17" si="1">PRODUCT(E16:F16)</f>
        <v>0</v>
      </c>
      <c r="H16" s="166">
        <v>0</v>
      </c>
      <c r="I16" s="166">
        <f>ROUND(E16*H16,2)</f>
        <v>0</v>
      </c>
      <c r="J16" s="166">
        <v>1506</v>
      </c>
      <c r="K16" s="166">
        <f>ROUND(E16*J16,2)</f>
        <v>3956.26</v>
      </c>
      <c r="L16" s="166">
        <v>21</v>
      </c>
      <c r="M16" s="166">
        <f>G16*(1+L16/100)</f>
        <v>0</v>
      </c>
      <c r="N16" s="159">
        <v>0</v>
      </c>
      <c r="O16" s="159">
        <f>ROUND(E16*N16,5)</f>
        <v>0</v>
      </c>
      <c r="P16" s="159">
        <v>0</v>
      </c>
      <c r="Q16" s="159">
        <f>ROUND(E16*P16,5)</f>
        <v>0</v>
      </c>
      <c r="R16" s="159"/>
      <c r="S16" s="159"/>
      <c r="T16" s="160">
        <v>3.5459999999999998</v>
      </c>
      <c r="U16" s="159">
        <f>ROUND(E16*T16,2)</f>
        <v>9.32</v>
      </c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101</v>
      </c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50">
        <v>7</v>
      </c>
      <c r="B17" s="156" t="s">
        <v>115</v>
      </c>
      <c r="C17" s="183" t="s">
        <v>116</v>
      </c>
      <c r="D17" s="158" t="s">
        <v>114</v>
      </c>
      <c r="E17" s="164">
        <v>2.6269999999999998</v>
      </c>
      <c r="F17" s="166">
        <v>0</v>
      </c>
      <c r="G17" s="166">
        <f t="shared" si="1"/>
        <v>0</v>
      </c>
      <c r="H17" s="166">
        <v>0</v>
      </c>
      <c r="I17" s="166">
        <f>ROUND(E17*H17,2)</f>
        <v>0</v>
      </c>
      <c r="J17" s="166">
        <v>1925</v>
      </c>
      <c r="K17" s="166">
        <f>ROUND(E17*J17,2)</f>
        <v>5056.9799999999996</v>
      </c>
      <c r="L17" s="166">
        <v>21</v>
      </c>
      <c r="M17" s="166">
        <f>G17*(1+L17/100)</f>
        <v>0</v>
      </c>
      <c r="N17" s="159">
        <v>0</v>
      </c>
      <c r="O17" s="159">
        <f>ROUND(E17*N17,5)</f>
        <v>0</v>
      </c>
      <c r="P17" s="159">
        <v>0</v>
      </c>
      <c r="Q17" s="159">
        <f>ROUND(E17*P17,5)</f>
        <v>0</v>
      </c>
      <c r="R17" s="159"/>
      <c r="S17" s="159"/>
      <c r="T17" s="160">
        <v>0</v>
      </c>
      <c r="U17" s="159">
        <f>ROUND(E17*T17,2)</f>
        <v>0</v>
      </c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104</v>
      </c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51" t="s">
        <v>96</v>
      </c>
      <c r="B18" s="157" t="s">
        <v>57</v>
      </c>
      <c r="C18" s="184" t="s">
        <v>58</v>
      </c>
      <c r="D18" s="161"/>
      <c r="E18" s="165"/>
      <c r="F18" s="167"/>
      <c r="G18" s="167">
        <f>SUMIF(AE19:AE20,"&lt;&gt;NOR",G19:G20)</f>
        <v>0</v>
      </c>
      <c r="H18" s="167"/>
      <c r="I18" s="167">
        <f>SUM(I19:I20)</f>
        <v>0</v>
      </c>
      <c r="J18" s="167"/>
      <c r="K18" s="167">
        <f>SUM(K19:K20)</f>
        <v>13164.9</v>
      </c>
      <c r="L18" s="167"/>
      <c r="M18" s="167">
        <f>SUM(M19:M20)</f>
        <v>0</v>
      </c>
      <c r="N18" s="162"/>
      <c r="O18" s="162">
        <f>SUM(O19:O20)</f>
        <v>0</v>
      </c>
      <c r="P18" s="162"/>
      <c r="Q18" s="162">
        <f>SUM(Q19:Q20)</f>
        <v>0</v>
      </c>
      <c r="R18" s="162"/>
      <c r="S18" s="162"/>
      <c r="T18" s="163"/>
      <c r="U18" s="162">
        <f>SUM(U19:U20)</f>
        <v>30.86</v>
      </c>
      <c r="AE18" t="s">
        <v>97</v>
      </c>
    </row>
    <row r="19" spans="1:60" outlineLevel="1" x14ac:dyDescent="0.2">
      <c r="A19" s="150">
        <v>8</v>
      </c>
      <c r="B19" s="156" t="s">
        <v>117</v>
      </c>
      <c r="C19" s="183" t="s">
        <v>118</v>
      </c>
      <c r="D19" s="158" t="s">
        <v>114</v>
      </c>
      <c r="E19" s="164">
        <v>4.2</v>
      </c>
      <c r="F19" s="166">
        <v>0</v>
      </c>
      <c r="G19" s="166">
        <f t="shared" ref="G19:G20" si="2">PRODUCT(E19:F19)</f>
        <v>0</v>
      </c>
      <c r="H19" s="166">
        <v>0</v>
      </c>
      <c r="I19" s="166">
        <f>ROUND(E19*H19,2)</f>
        <v>0</v>
      </c>
      <c r="J19" s="166">
        <v>2935</v>
      </c>
      <c r="K19" s="166">
        <f>ROUND(E19*J19,2)</f>
        <v>12327</v>
      </c>
      <c r="L19" s="166">
        <v>21</v>
      </c>
      <c r="M19" s="166">
        <f>G19*(1+L19/100)</f>
        <v>0</v>
      </c>
      <c r="N19" s="159">
        <v>0</v>
      </c>
      <c r="O19" s="159">
        <f>ROUND(E19*N19,5)</f>
        <v>0</v>
      </c>
      <c r="P19" s="159">
        <v>0</v>
      </c>
      <c r="Q19" s="159">
        <f>ROUND(E19*P19,5)</f>
        <v>0</v>
      </c>
      <c r="R19" s="159"/>
      <c r="S19" s="159"/>
      <c r="T19" s="160">
        <v>7.3479999999999999</v>
      </c>
      <c r="U19" s="159">
        <f>ROUND(E19*T19,2)</f>
        <v>30.86</v>
      </c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104</v>
      </c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>
        <v>9</v>
      </c>
      <c r="B20" s="156" t="s">
        <v>119</v>
      </c>
      <c r="C20" s="183" t="s">
        <v>120</v>
      </c>
      <c r="D20" s="158" t="s">
        <v>114</v>
      </c>
      <c r="E20" s="164">
        <v>4.2</v>
      </c>
      <c r="F20" s="166">
        <v>0</v>
      </c>
      <c r="G20" s="166">
        <f t="shared" si="2"/>
        <v>0</v>
      </c>
      <c r="H20" s="166">
        <v>0</v>
      </c>
      <c r="I20" s="166">
        <f>ROUND(E20*H20,2)</f>
        <v>0</v>
      </c>
      <c r="J20" s="166">
        <v>199.5</v>
      </c>
      <c r="K20" s="166">
        <f>ROUND(E20*J20,2)</f>
        <v>837.9</v>
      </c>
      <c r="L20" s="166">
        <v>21</v>
      </c>
      <c r="M20" s="166">
        <f>G20*(1+L20/100)</f>
        <v>0</v>
      </c>
      <c r="N20" s="159">
        <v>0</v>
      </c>
      <c r="O20" s="159">
        <f>ROUND(E20*N20,5)</f>
        <v>0</v>
      </c>
      <c r="P20" s="159">
        <v>0</v>
      </c>
      <c r="Q20" s="159">
        <f>ROUND(E20*P20,5)</f>
        <v>0</v>
      </c>
      <c r="R20" s="159"/>
      <c r="S20" s="159"/>
      <c r="T20" s="160">
        <v>0</v>
      </c>
      <c r="U20" s="159">
        <f>ROUND(E20*T20,2)</f>
        <v>0</v>
      </c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104</v>
      </c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51" t="s">
        <v>96</v>
      </c>
      <c r="B21" s="157" t="s">
        <v>59</v>
      </c>
      <c r="C21" s="184" t="s">
        <v>60</v>
      </c>
      <c r="D21" s="161"/>
      <c r="E21" s="165"/>
      <c r="F21" s="167"/>
      <c r="G21" s="167">
        <f>SUMIF(AE22:AE25,"&lt;&gt;NOR",G22:G25)</f>
        <v>0</v>
      </c>
      <c r="H21" s="167"/>
      <c r="I21" s="167">
        <f>SUM(I22:I25)</f>
        <v>24341.52</v>
      </c>
      <c r="J21" s="167"/>
      <c r="K21" s="167">
        <f>SUM(K22:K25)</f>
        <v>11539.68</v>
      </c>
      <c r="L21" s="167"/>
      <c r="M21" s="167">
        <f>SUM(M22:M25)</f>
        <v>0</v>
      </c>
      <c r="N21" s="162"/>
      <c r="O21" s="162">
        <f>SUM(O22:O25)</f>
        <v>0.31075999999999998</v>
      </c>
      <c r="P21" s="162"/>
      <c r="Q21" s="162">
        <f>SUM(Q22:Q25)</f>
        <v>0</v>
      </c>
      <c r="R21" s="162"/>
      <c r="S21" s="162"/>
      <c r="T21" s="163"/>
      <c r="U21" s="162">
        <f>SUM(U22:U25)</f>
        <v>20.239999999999998</v>
      </c>
      <c r="AE21" t="s">
        <v>97</v>
      </c>
    </row>
    <row r="22" spans="1:60" outlineLevel="1" x14ac:dyDescent="0.2">
      <c r="A22" s="150">
        <v>10</v>
      </c>
      <c r="B22" s="156" t="s">
        <v>121</v>
      </c>
      <c r="C22" s="183" t="s">
        <v>122</v>
      </c>
      <c r="D22" s="158" t="s">
        <v>100</v>
      </c>
      <c r="E22" s="164">
        <v>56</v>
      </c>
      <c r="F22" s="166">
        <v>0</v>
      </c>
      <c r="G22" s="166">
        <f t="shared" ref="G22:G25" si="3">PRODUCT(E22:F22)</f>
        <v>0</v>
      </c>
      <c r="H22" s="166">
        <v>397.47</v>
      </c>
      <c r="I22" s="166">
        <f>ROUND(E22*H22,2)</f>
        <v>22258.32</v>
      </c>
      <c r="J22" s="166">
        <v>77.529999999999973</v>
      </c>
      <c r="K22" s="166">
        <f>ROUND(E22*J22,2)</f>
        <v>4341.68</v>
      </c>
      <c r="L22" s="166">
        <v>21</v>
      </c>
      <c r="M22" s="166">
        <f>G22*(1+L22/100)</f>
        <v>0</v>
      </c>
      <c r="N22" s="159">
        <v>5.3499999999999997E-3</v>
      </c>
      <c r="O22" s="159">
        <f>ROUND(E22*N22,5)</f>
        <v>0.29959999999999998</v>
      </c>
      <c r="P22" s="159">
        <v>0</v>
      </c>
      <c r="Q22" s="159">
        <f>ROUND(E22*P22,5)</f>
        <v>0</v>
      </c>
      <c r="R22" s="159"/>
      <c r="S22" s="159"/>
      <c r="T22" s="160">
        <v>0.15079999999999999</v>
      </c>
      <c r="U22" s="159">
        <f>ROUND(E22*T22,2)</f>
        <v>8.44</v>
      </c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101</v>
      </c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0">
        <v>11</v>
      </c>
      <c r="B23" s="156" t="s">
        <v>123</v>
      </c>
      <c r="C23" s="183" t="s">
        <v>124</v>
      </c>
      <c r="D23" s="158" t="s">
        <v>100</v>
      </c>
      <c r="E23" s="164">
        <v>56</v>
      </c>
      <c r="F23" s="166">
        <v>0</v>
      </c>
      <c r="G23" s="166">
        <f t="shared" si="3"/>
        <v>0</v>
      </c>
      <c r="H23" s="166">
        <v>0</v>
      </c>
      <c r="I23" s="166">
        <f>ROUND(E23*H23,2)</f>
        <v>0</v>
      </c>
      <c r="J23" s="166">
        <v>61</v>
      </c>
      <c r="K23" s="166">
        <f>ROUND(E23*J23,2)</f>
        <v>3416</v>
      </c>
      <c r="L23" s="166">
        <v>21</v>
      </c>
      <c r="M23" s="166">
        <f>G23*(1+L23/100)</f>
        <v>0</v>
      </c>
      <c r="N23" s="159">
        <v>0</v>
      </c>
      <c r="O23" s="159">
        <f>ROUND(E23*N23,5)</f>
        <v>0</v>
      </c>
      <c r="P23" s="159">
        <v>0</v>
      </c>
      <c r="Q23" s="159">
        <f>ROUND(E23*P23,5)</f>
        <v>0</v>
      </c>
      <c r="R23" s="159"/>
      <c r="S23" s="159"/>
      <c r="T23" s="160">
        <v>0.1</v>
      </c>
      <c r="U23" s="159">
        <f>ROUND(E23*T23,2)</f>
        <v>5.6</v>
      </c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104</v>
      </c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0">
        <v>12</v>
      </c>
      <c r="B24" s="156" t="s">
        <v>125</v>
      </c>
      <c r="C24" s="183" t="s">
        <v>126</v>
      </c>
      <c r="D24" s="158" t="s">
        <v>100</v>
      </c>
      <c r="E24" s="164">
        <v>62</v>
      </c>
      <c r="F24" s="166">
        <v>0</v>
      </c>
      <c r="G24" s="166">
        <f t="shared" si="3"/>
        <v>0</v>
      </c>
      <c r="H24" s="166">
        <v>33.6</v>
      </c>
      <c r="I24" s="166">
        <f>ROUND(E24*H24,2)</f>
        <v>2083.1999999999998</v>
      </c>
      <c r="J24" s="166">
        <v>60.999999999999993</v>
      </c>
      <c r="K24" s="166">
        <f>ROUND(E24*J24,2)</f>
        <v>3782</v>
      </c>
      <c r="L24" s="166">
        <v>21</v>
      </c>
      <c r="M24" s="166">
        <f>G24*(1+L24/100)</f>
        <v>0</v>
      </c>
      <c r="N24" s="159">
        <v>1.8000000000000001E-4</v>
      </c>
      <c r="O24" s="159">
        <f>ROUND(E24*N24,5)</f>
        <v>1.116E-2</v>
      </c>
      <c r="P24" s="159">
        <v>0</v>
      </c>
      <c r="Q24" s="159">
        <f>ROUND(E24*P24,5)</f>
        <v>0</v>
      </c>
      <c r="R24" s="159"/>
      <c r="S24" s="159"/>
      <c r="T24" s="160">
        <v>0.1</v>
      </c>
      <c r="U24" s="159">
        <f>ROUND(E24*T24,2)</f>
        <v>6.2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104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0">
        <v>13</v>
      </c>
      <c r="B25" s="156" t="s">
        <v>127</v>
      </c>
      <c r="C25" s="183" t="s">
        <v>128</v>
      </c>
      <c r="D25" s="158" t="s">
        <v>0</v>
      </c>
      <c r="E25" s="164">
        <f>SUM(G22:G24)/100</f>
        <v>0</v>
      </c>
      <c r="F25" s="166">
        <v>0</v>
      </c>
      <c r="G25" s="166">
        <f t="shared" si="3"/>
        <v>0</v>
      </c>
      <c r="H25" s="166">
        <v>0</v>
      </c>
      <c r="I25" s="166">
        <f>ROUND(E25*H25,2)</f>
        <v>0</v>
      </c>
      <c r="J25" s="166">
        <v>2.1</v>
      </c>
      <c r="K25" s="166">
        <f>ROUND(E25*J25,2)</f>
        <v>0</v>
      </c>
      <c r="L25" s="166">
        <v>21</v>
      </c>
      <c r="M25" s="166">
        <f>G25*(1+L25/100)</f>
        <v>0</v>
      </c>
      <c r="N25" s="159">
        <v>0</v>
      </c>
      <c r="O25" s="159">
        <f>ROUND(E25*N25,5)</f>
        <v>0</v>
      </c>
      <c r="P25" s="159">
        <v>0</v>
      </c>
      <c r="Q25" s="159">
        <f>ROUND(E25*P25,5)</f>
        <v>0</v>
      </c>
      <c r="R25" s="159"/>
      <c r="S25" s="159"/>
      <c r="T25" s="160">
        <v>0</v>
      </c>
      <c r="U25" s="159">
        <f>ROUND(E25*T25,2)</f>
        <v>0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104</v>
      </c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51" t="s">
        <v>96</v>
      </c>
      <c r="B26" s="157" t="s">
        <v>61</v>
      </c>
      <c r="C26" s="184" t="s">
        <v>62</v>
      </c>
      <c r="D26" s="161"/>
      <c r="E26" s="165"/>
      <c r="F26" s="167"/>
      <c r="G26" s="167">
        <f>SUMIF(AE27:AE30,"&lt;&gt;NOR",G27:G30)</f>
        <v>0</v>
      </c>
      <c r="H26" s="167"/>
      <c r="I26" s="167">
        <f>SUM(I27:I30)</f>
        <v>38675.800000000003</v>
      </c>
      <c r="J26" s="167"/>
      <c r="K26" s="167">
        <f>SUM(K27:K30)</f>
        <v>48840.4</v>
      </c>
      <c r="L26" s="167"/>
      <c r="M26" s="167">
        <f>SUM(M27:M30)</f>
        <v>0</v>
      </c>
      <c r="N26" s="162"/>
      <c r="O26" s="162">
        <f>SUM(O27:O30)</f>
        <v>2.2479399999999998</v>
      </c>
      <c r="P26" s="162"/>
      <c r="Q26" s="162">
        <f>SUM(Q27:Q30)</f>
        <v>0</v>
      </c>
      <c r="R26" s="162"/>
      <c r="S26" s="162"/>
      <c r="T26" s="163"/>
      <c r="U26" s="162">
        <f>SUM(U27:U30)</f>
        <v>81.31</v>
      </c>
      <c r="AE26" t="s">
        <v>97</v>
      </c>
    </row>
    <row r="27" spans="1:60" outlineLevel="1" x14ac:dyDescent="0.2">
      <c r="A27" s="150">
        <v>14</v>
      </c>
      <c r="B27" s="156" t="s">
        <v>129</v>
      </c>
      <c r="C27" s="183" t="s">
        <v>130</v>
      </c>
      <c r="D27" s="158" t="s">
        <v>131</v>
      </c>
      <c r="E27" s="164">
        <v>248</v>
      </c>
      <c r="F27" s="166">
        <v>0</v>
      </c>
      <c r="G27" s="166">
        <f t="shared" ref="G27:G30" si="4">PRODUCT(E27:F27)</f>
        <v>0</v>
      </c>
      <c r="H27" s="166">
        <v>32.869999999999997</v>
      </c>
      <c r="I27" s="166">
        <f>ROUND(E27*H27,2)</f>
        <v>8151.76</v>
      </c>
      <c r="J27" s="166">
        <v>63.73</v>
      </c>
      <c r="K27" s="166">
        <f>ROUND(E27*J27,2)</f>
        <v>15805.04</v>
      </c>
      <c r="L27" s="166">
        <v>21</v>
      </c>
      <c r="M27" s="166">
        <f>G27*(1+L27/100)</f>
        <v>0</v>
      </c>
      <c r="N27" s="159">
        <v>2.8500000000000001E-3</v>
      </c>
      <c r="O27" s="159">
        <f>ROUND(E27*N27,5)</f>
        <v>0.70679999999999998</v>
      </c>
      <c r="P27" s="159">
        <v>0</v>
      </c>
      <c r="Q27" s="159">
        <f>ROUND(E27*P27,5)</f>
        <v>0</v>
      </c>
      <c r="R27" s="159"/>
      <c r="S27" s="159"/>
      <c r="T27" s="160">
        <v>0.106</v>
      </c>
      <c r="U27" s="159">
        <f>ROUND(E27*T27,2)</f>
        <v>26.29</v>
      </c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104</v>
      </c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50">
        <v>15</v>
      </c>
      <c r="B28" s="156" t="s">
        <v>132</v>
      </c>
      <c r="C28" s="183" t="s">
        <v>133</v>
      </c>
      <c r="D28" s="158" t="s">
        <v>131</v>
      </c>
      <c r="E28" s="164">
        <v>92</v>
      </c>
      <c r="F28" s="166">
        <v>0</v>
      </c>
      <c r="G28" s="166">
        <f t="shared" si="4"/>
        <v>0</v>
      </c>
      <c r="H28" s="166">
        <v>301.92</v>
      </c>
      <c r="I28" s="166">
        <f>ROUND(E28*H28,2)</f>
        <v>27776.639999999999</v>
      </c>
      <c r="J28" s="166">
        <v>359.08</v>
      </c>
      <c r="K28" s="166">
        <f>ROUND(E28*J28,2)</f>
        <v>33035.360000000001</v>
      </c>
      <c r="L28" s="166">
        <v>21</v>
      </c>
      <c r="M28" s="166">
        <f>G28*(1+L28/100)</f>
        <v>0</v>
      </c>
      <c r="N28" s="159">
        <v>1.585E-2</v>
      </c>
      <c r="O28" s="159">
        <f>ROUND(E28*N28,5)</f>
        <v>1.4581999999999999</v>
      </c>
      <c r="P28" s="159">
        <v>0</v>
      </c>
      <c r="Q28" s="159">
        <f>ROUND(E28*P28,5)</f>
        <v>0</v>
      </c>
      <c r="R28" s="159"/>
      <c r="S28" s="159"/>
      <c r="T28" s="160">
        <v>0.59799999999999998</v>
      </c>
      <c r="U28" s="159">
        <f>ROUND(E28*T28,2)</f>
        <v>55.02</v>
      </c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104</v>
      </c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0">
        <v>16</v>
      </c>
      <c r="B29" s="156" t="s">
        <v>134</v>
      </c>
      <c r="C29" s="183" t="s">
        <v>135</v>
      </c>
      <c r="D29" s="158" t="s">
        <v>136</v>
      </c>
      <c r="E29" s="164">
        <v>2.85</v>
      </c>
      <c r="F29" s="166">
        <v>0</v>
      </c>
      <c r="G29" s="166">
        <f t="shared" si="4"/>
        <v>0</v>
      </c>
      <c r="H29" s="166">
        <v>964</v>
      </c>
      <c r="I29" s="166">
        <f>ROUND(E29*H29,2)</f>
        <v>2747.4</v>
      </c>
      <c r="J29" s="166">
        <v>0</v>
      </c>
      <c r="K29" s="166">
        <f>ROUND(E29*J29,2)</f>
        <v>0</v>
      </c>
      <c r="L29" s="166">
        <v>21</v>
      </c>
      <c r="M29" s="166">
        <f>G29*(1+L29/100)</f>
        <v>0</v>
      </c>
      <c r="N29" s="159">
        <v>2.9100000000000001E-2</v>
      </c>
      <c r="O29" s="159">
        <f>ROUND(E29*N29,5)</f>
        <v>8.294E-2</v>
      </c>
      <c r="P29" s="159">
        <v>0</v>
      </c>
      <c r="Q29" s="159">
        <f>ROUND(E29*P29,5)</f>
        <v>0</v>
      </c>
      <c r="R29" s="159"/>
      <c r="S29" s="159"/>
      <c r="T29" s="160">
        <v>0</v>
      </c>
      <c r="U29" s="159">
        <f>ROUND(E29*T29,2)</f>
        <v>0</v>
      </c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104</v>
      </c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50">
        <v>17</v>
      </c>
      <c r="B30" s="156" t="s">
        <v>137</v>
      </c>
      <c r="C30" s="183" t="s">
        <v>138</v>
      </c>
      <c r="D30" s="158" t="s">
        <v>0</v>
      </c>
      <c r="E30" s="164">
        <f>SUM(G27:G29)/100</f>
        <v>0</v>
      </c>
      <c r="F30" s="166">
        <v>0</v>
      </c>
      <c r="G30" s="166">
        <f t="shared" si="4"/>
        <v>0</v>
      </c>
      <c r="H30" s="166">
        <v>0</v>
      </c>
      <c r="I30" s="166">
        <f>ROUND(E30*H30,2)</f>
        <v>0</v>
      </c>
      <c r="J30" s="166">
        <v>7.1</v>
      </c>
      <c r="K30" s="166">
        <f>ROUND(E30*J30,2)</f>
        <v>0</v>
      </c>
      <c r="L30" s="166">
        <v>21</v>
      </c>
      <c r="M30" s="166">
        <f>G30*(1+L30/100)</f>
        <v>0</v>
      </c>
      <c r="N30" s="159">
        <v>0</v>
      </c>
      <c r="O30" s="159">
        <f>ROUND(E30*N30,5)</f>
        <v>0</v>
      </c>
      <c r="P30" s="159">
        <v>0</v>
      </c>
      <c r="Q30" s="159">
        <f>ROUND(E30*P30,5)</f>
        <v>0</v>
      </c>
      <c r="R30" s="159"/>
      <c r="S30" s="159"/>
      <c r="T30" s="160">
        <v>0</v>
      </c>
      <c r="U30" s="159">
        <f>ROUND(E30*T30,2)</f>
        <v>0</v>
      </c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104</v>
      </c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51" t="s">
        <v>96</v>
      </c>
      <c r="B31" s="157" t="s">
        <v>63</v>
      </c>
      <c r="C31" s="184" t="s">
        <v>64</v>
      </c>
      <c r="D31" s="161"/>
      <c r="E31" s="165"/>
      <c r="F31" s="167"/>
      <c r="G31" s="167">
        <f>SUMIF(AE32:AE35,"&lt;&gt;NOR",G32:G35)</f>
        <v>0</v>
      </c>
      <c r="H31" s="167"/>
      <c r="I31" s="167">
        <f>SUM(I32:I35)</f>
        <v>24357.719999999998</v>
      </c>
      <c r="J31" s="167"/>
      <c r="K31" s="167">
        <f>SUM(K32:K35)</f>
        <v>6976.68</v>
      </c>
      <c r="L31" s="167"/>
      <c r="M31" s="167">
        <f>SUM(M32:M35)</f>
        <v>0</v>
      </c>
      <c r="N31" s="162"/>
      <c r="O31" s="162">
        <f>SUM(O32:O35)</f>
        <v>8.4839999999999999E-2</v>
      </c>
      <c r="P31" s="162"/>
      <c r="Q31" s="162">
        <f>SUM(Q32:Q35)</f>
        <v>6.8400000000000002E-2</v>
      </c>
      <c r="R31" s="162"/>
      <c r="S31" s="162"/>
      <c r="T31" s="163"/>
      <c r="U31" s="162">
        <f>SUM(U32:U35)</f>
        <v>12.66</v>
      </c>
      <c r="AE31" t="s">
        <v>97</v>
      </c>
    </row>
    <row r="32" spans="1:60" outlineLevel="1" x14ac:dyDescent="0.2">
      <c r="A32" s="150">
        <v>18</v>
      </c>
      <c r="B32" s="156" t="s">
        <v>139</v>
      </c>
      <c r="C32" s="183" t="s">
        <v>140</v>
      </c>
      <c r="D32" s="158" t="s">
        <v>131</v>
      </c>
      <c r="E32" s="164">
        <v>24</v>
      </c>
      <c r="F32" s="166">
        <v>0</v>
      </c>
      <c r="G32" s="166">
        <f t="shared" ref="G32:G35" si="5">PRODUCT(E32:F32)</f>
        <v>0</v>
      </c>
      <c r="H32" s="166">
        <v>931.72</v>
      </c>
      <c r="I32" s="166">
        <f>ROUND(E32*H32,2)</f>
        <v>22361.279999999999</v>
      </c>
      <c r="J32" s="166">
        <v>191.27999999999997</v>
      </c>
      <c r="K32" s="166">
        <f>ROUND(E32*J32,2)</f>
        <v>4590.72</v>
      </c>
      <c r="L32" s="166">
        <v>21</v>
      </c>
      <c r="M32" s="166">
        <f>G32*(1+L32/100)</f>
        <v>0</v>
      </c>
      <c r="N32" s="159">
        <v>3.4499999999999999E-3</v>
      </c>
      <c r="O32" s="159">
        <f>ROUND(E32*N32,5)</f>
        <v>8.2799999999999999E-2</v>
      </c>
      <c r="P32" s="159">
        <v>0</v>
      </c>
      <c r="Q32" s="159">
        <f>ROUND(E32*P32,5)</f>
        <v>0</v>
      </c>
      <c r="R32" s="159"/>
      <c r="S32" s="159"/>
      <c r="T32" s="160">
        <v>0.35599999999999998</v>
      </c>
      <c r="U32" s="159">
        <f>ROUND(E32*T32,2)</f>
        <v>8.5399999999999991</v>
      </c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104</v>
      </c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0">
        <v>19</v>
      </c>
      <c r="B33" s="156" t="s">
        <v>141</v>
      </c>
      <c r="C33" s="183" t="s">
        <v>142</v>
      </c>
      <c r="D33" s="158" t="s">
        <v>131</v>
      </c>
      <c r="E33" s="164">
        <v>24</v>
      </c>
      <c r="F33" s="166">
        <v>0</v>
      </c>
      <c r="G33" s="166">
        <f t="shared" si="5"/>
        <v>0</v>
      </c>
      <c r="H33" s="166">
        <v>0</v>
      </c>
      <c r="I33" s="166">
        <f>ROUND(E33*H33,2)</f>
        <v>0</v>
      </c>
      <c r="J33" s="166">
        <v>42.1</v>
      </c>
      <c r="K33" s="166">
        <f>ROUND(E33*J33,2)</f>
        <v>1010.4</v>
      </c>
      <c r="L33" s="166">
        <v>21</v>
      </c>
      <c r="M33" s="166">
        <f>G33*(1+L33/100)</f>
        <v>0</v>
      </c>
      <c r="N33" s="159">
        <v>0</v>
      </c>
      <c r="O33" s="159">
        <f>ROUND(E33*N33,5)</f>
        <v>0</v>
      </c>
      <c r="P33" s="159">
        <v>2.8500000000000001E-3</v>
      </c>
      <c r="Q33" s="159">
        <f>ROUND(E33*P33,5)</f>
        <v>6.8400000000000002E-2</v>
      </c>
      <c r="R33" s="159"/>
      <c r="S33" s="159"/>
      <c r="T33" s="160">
        <v>6.9000000000000006E-2</v>
      </c>
      <c r="U33" s="159">
        <f>ROUND(E33*T33,2)</f>
        <v>1.66</v>
      </c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104</v>
      </c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0">
        <v>20</v>
      </c>
      <c r="B34" s="156" t="s">
        <v>143</v>
      </c>
      <c r="C34" s="183" t="s">
        <v>144</v>
      </c>
      <c r="D34" s="158" t="s">
        <v>145</v>
      </c>
      <c r="E34" s="164">
        <v>6</v>
      </c>
      <c r="F34" s="166">
        <v>0</v>
      </c>
      <c r="G34" s="166">
        <f t="shared" si="5"/>
        <v>0</v>
      </c>
      <c r="H34" s="166">
        <v>332.74</v>
      </c>
      <c r="I34" s="166">
        <f>ROUND(E34*H34,2)</f>
        <v>1996.44</v>
      </c>
      <c r="J34" s="166">
        <v>229.26</v>
      </c>
      <c r="K34" s="166">
        <f>ROUND(E34*J34,2)</f>
        <v>1375.56</v>
      </c>
      <c r="L34" s="166">
        <v>21</v>
      </c>
      <c r="M34" s="166">
        <f>G34*(1+L34/100)</f>
        <v>0</v>
      </c>
      <c r="N34" s="159">
        <v>3.4000000000000002E-4</v>
      </c>
      <c r="O34" s="159">
        <f>ROUND(E34*N34,5)</f>
        <v>2.0400000000000001E-3</v>
      </c>
      <c r="P34" s="159">
        <v>0</v>
      </c>
      <c r="Q34" s="159">
        <f>ROUND(E34*P34,5)</f>
        <v>0</v>
      </c>
      <c r="R34" s="159"/>
      <c r="S34" s="159"/>
      <c r="T34" s="160">
        <v>0.41</v>
      </c>
      <c r="U34" s="159">
        <f>ROUND(E34*T34,2)</f>
        <v>2.46</v>
      </c>
      <c r="V34" s="149"/>
      <c r="W34" s="149"/>
      <c r="X34" s="149"/>
      <c r="Y34" s="149"/>
      <c r="Z34" s="149"/>
      <c r="AA34" s="149"/>
      <c r="AB34" s="149"/>
      <c r="AC34" s="149"/>
      <c r="AD34" s="149"/>
      <c r="AE34" s="149" t="s">
        <v>104</v>
      </c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0">
        <v>21</v>
      </c>
      <c r="B35" s="156" t="s">
        <v>146</v>
      </c>
      <c r="C35" s="183" t="s">
        <v>147</v>
      </c>
      <c r="D35" s="158" t="s">
        <v>0</v>
      </c>
      <c r="E35" s="164">
        <f>SUM(G32:G34)/100</f>
        <v>0</v>
      </c>
      <c r="F35" s="166">
        <v>0</v>
      </c>
      <c r="G35" s="166">
        <f t="shared" si="5"/>
        <v>0</v>
      </c>
      <c r="H35" s="166">
        <v>0</v>
      </c>
      <c r="I35" s="166">
        <f>ROUND(E35*H35,2)</f>
        <v>0</v>
      </c>
      <c r="J35" s="166">
        <v>2</v>
      </c>
      <c r="K35" s="166">
        <f>ROUND(E35*J35,2)</f>
        <v>0</v>
      </c>
      <c r="L35" s="166">
        <v>21</v>
      </c>
      <c r="M35" s="166">
        <f>G35*(1+L35/100)</f>
        <v>0</v>
      </c>
      <c r="N35" s="159">
        <v>0</v>
      </c>
      <c r="O35" s="159">
        <f>ROUND(E35*N35,5)</f>
        <v>0</v>
      </c>
      <c r="P35" s="159">
        <v>0</v>
      </c>
      <c r="Q35" s="159">
        <f>ROUND(E35*P35,5)</f>
        <v>0</v>
      </c>
      <c r="R35" s="159"/>
      <c r="S35" s="159"/>
      <c r="T35" s="160">
        <v>0</v>
      </c>
      <c r="U35" s="159">
        <f>ROUND(E35*T35,2)</f>
        <v>0</v>
      </c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104</v>
      </c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x14ac:dyDescent="0.2">
      <c r="A36" s="151" t="s">
        <v>96</v>
      </c>
      <c r="B36" s="157" t="s">
        <v>65</v>
      </c>
      <c r="C36" s="184" t="s">
        <v>66</v>
      </c>
      <c r="D36" s="161"/>
      <c r="E36" s="165"/>
      <c r="F36" s="167"/>
      <c r="G36" s="167">
        <f>SUMIF(AE37:AE47,"&lt;&gt;NOR",G37:G47)</f>
        <v>0</v>
      </c>
      <c r="H36" s="167"/>
      <c r="I36" s="167">
        <f>SUM(I37:I47)</f>
        <v>61226.46</v>
      </c>
      <c r="J36" s="167"/>
      <c r="K36" s="167">
        <f>SUM(K37:K47)</f>
        <v>71019.839999999997</v>
      </c>
      <c r="L36" s="167"/>
      <c r="M36" s="167">
        <f>SUM(M37:M47)</f>
        <v>0</v>
      </c>
      <c r="N36" s="162"/>
      <c r="O36" s="162">
        <f>SUM(O37:O47)</f>
        <v>1.8635800000000002</v>
      </c>
      <c r="P36" s="162"/>
      <c r="Q36" s="162">
        <f>SUM(Q37:Q47)</f>
        <v>1.6156400000000002</v>
      </c>
      <c r="R36" s="162"/>
      <c r="S36" s="162"/>
      <c r="T36" s="163"/>
      <c r="U36" s="162">
        <f>SUM(U37:U47)</f>
        <v>138.66999999999999</v>
      </c>
      <c r="AE36" t="s">
        <v>97</v>
      </c>
    </row>
    <row r="37" spans="1:60" outlineLevel="1" x14ac:dyDescent="0.2">
      <c r="A37" s="150">
        <v>22</v>
      </c>
      <c r="B37" s="156" t="s">
        <v>148</v>
      </c>
      <c r="C37" s="183" t="s">
        <v>149</v>
      </c>
      <c r="D37" s="158" t="s">
        <v>131</v>
      </c>
      <c r="E37" s="164">
        <v>62</v>
      </c>
      <c r="F37" s="166">
        <v>0</v>
      </c>
      <c r="G37" s="166">
        <f t="shared" ref="G37:G47" si="6">PRODUCT(E37:F37)</f>
        <v>0</v>
      </c>
      <c r="H37" s="166">
        <v>9.39</v>
      </c>
      <c r="I37" s="166">
        <f t="shared" ref="I37:I47" si="7">ROUND(E37*H37,2)</f>
        <v>582.17999999999995</v>
      </c>
      <c r="J37" s="166">
        <v>84.91</v>
      </c>
      <c r="K37" s="166">
        <f t="shared" ref="K37:K47" si="8">ROUND(E37*J37,2)</f>
        <v>5264.42</v>
      </c>
      <c r="L37" s="166">
        <v>21</v>
      </c>
      <c r="M37" s="166">
        <f t="shared" ref="M37:M47" si="9">G37*(1+L37/100)</f>
        <v>0</v>
      </c>
      <c r="N37" s="159">
        <v>1.8000000000000001E-4</v>
      </c>
      <c r="O37" s="159">
        <f t="shared" ref="O37:O47" si="10">ROUND(E37*N37,5)</f>
        <v>1.116E-2</v>
      </c>
      <c r="P37" s="159">
        <v>0</v>
      </c>
      <c r="Q37" s="159">
        <f t="shared" ref="Q37:Q47" si="11">ROUND(E37*P37,5)</f>
        <v>0</v>
      </c>
      <c r="R37" s="159"/>
      <c r="S37" s="159"/>
      <c r="T37" s="160">
        <v>0.17249999999999999</v>
      </c>
      <c r="U37" s="159">
        <f t="shared" ref="U37:U47" si="12">ROUND(E37*T37,2)</f>
        <v>10.7</v>
      </c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104</v>
      </c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0">
        <v>23</v>
      </c>
      <c r="B38" s="156" t="s">
        <v>150</v>
      </c>
      <c r="C38" s="183" t="s">
        <v>151</v>
      </c>
      <c r="D38" s="158" t="s">
        <v>131</v>
      </c>
      <c r="E38" s="164">
        <v>51</v>
      </c>
      <c r="F38" s="166">
        <v>0</v>
      </c>
      <c r="G38" s="166">
        <f t="shared" si="6"/>
        <v>0</v>
      </c>
      <c r="H38" s="166">
        <v>15.3</v>
      </c>
      <c r="I38" s="166">
        <f t="shared" si="7"/>
        <v>780.3</v>
      </c>
      <c r="J38" s="166">
        <v>91.2</v>
      </c>
      <c r="K38" s="166">
        <f t="shared" si="8"/>
        <v>4651.2</v>
      </c>
      <c r="L38" s="166">
        <v>21</v>
      </c>
      <c r="M38" s="166">
        <f t="shared" si="9"/>
        <v>0</v>
      </c>
      <c r="N38" s="159">
        <v>2.7999999999999998E-4</v>
      </c>
      <c r="O38" s="159">
        <f t="shared" si="10"/>
        <v>1.4279999999999999E-2</v>
      </c>
      <c r="P38" s="159">
        <v>0</v>
      </c>
      <c r="Q38" s="159">
        <f t="shared" si="11"/>
        <v>0</v>
      </c>
      <c r="R38" s="159"/>
      <c r="S38" s="159"/>
      <c r="T38" s="160">
        <v>0.1855</v>
      </c>
      <c r="U38" s="159">
        <f t="shared" si="12"/>
        <v>9.4600000000000009</v>
      </c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104</v>
      </c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>
        <v>24</v>
      </c>
      <c r="B39" s="156" t="s">
        <v>152</v>
      </c>
      <c r="C39" s="183" t="s">
        <v>153</v>
      </c>
      <c r="D39" s="158" t="s">
        <v>131</v>
      </c>
      <c r="E39" s="164">
        <v>320</v>
      </c>
      <c r="F39" s="166">
        <v>0</v>
      </c>
      <c r="G39" s="166">
        <f t="shared" si="6"/>
        <v>0</v>
      </c>
      <c r="H39" s="166">
        <v>24.2</v>
      </c>
      <c r="I39" s="166">
        <f t="shared" si="7"/>
        <v>7744</v>
      </c>
      <c r="J39" s="166">
        <v>0</v>
      </c>
      <c r="K39" s="166">
        <f t="shared" si="8"/>
        <v>0</v>
      </c>
      <c r="L39" s="166">
        <v>21</v>
      </c>
      <c r="M39" s="166">
        <f t="shared" si="9"/>
        <v>0</v>
      </c>
      <c r="N39" s="159">
        <v>1.32E-3</v>
      </c>
      <c r="O39" s="159">
        <f t="shared" si="10"/>
        <v>0.4224</v>
      </c>
      <c r="P39" s="159">
        <v>0</v>
      </c>
      <c r="Q39" s="159">
        <f t="shared" si="11"/>
        <v>0</v>
      </c>
      <c r="R39" s="159"/>
      <c r="S39" s="159"/>
      <c r="T39" s="160">
        <v>0</v>
      </c>
      <c r="U39" s="159">
        <f t="shared" si="12"/>
        <v>0</v>
      </c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154</v>
      </c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0">
        <v>25</v>
      </c>
      <c r="B40" s="156" t="s">
        <v>155</v>
      </c>
      <c r="C40" s="183" t="s">
        <v>156</v>
      </c>
      <c r="D40" s="158" t="s">
        <v>100</v>
      </c>
      <c r="E40" s="164">
        <v>58</v>
      </c>
      <c r="F40" s="166">
        <v>0</v>
      </c>
      <c r="G40" s="166">
        <f t="shared" si="6"/>
        <v>0</v>
      </c>
      <c r="H40" s="166">
        <v>6.47</v>
      </c>
      <c r="I40" s="166">
        <f t="shared" si="7"/>
        <v>375.26</v>
      </c>
      <c r="J40" s="166">
        <v>286.02999999999997</v>
      </c>
      <c r="K40" s="166">
        <f t="shared" si="8"/>
        <v>16589.740000000002</v>
      </c>
      <c r="L40" s="166">
        <v>21</v>
      </c>
      <c r="M40" s="166">
        <f t="shared" si="9"/>
        <v>0</v>
      </c>
      <c r="N40" s="159">
        <v>1.9000000000000001E-4</v>
      </c>
      <c r="O40" s="159">
        <f t="shared" si="10"/>
        <v>1.102E-2</v>
      </c>
      <c r="P40" s="159">
        <v>0</v>
      </c>
      <c r="Q40" s="159">
        <f t="shared" si="11"/>
        <v>0</v>
      </c>
      <c r="R40" s="159"/>
      <c r="S40" s="159"/>
      <c r="T40" s="160">
        <v>0.55300000000000005</v>
      </c>
      <c r="U40" s="159">
        <f t="shared" si="12"/>
        <v>32.07</v>
      </c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104</v>
      </c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0">
        <v>26</v>
      </c>
      <c r="B41" s="156" t="s">
        <v>157</v>
      </c>
      <c r="C41" s="183" t="s">
        <v>158</v>
      </c>
      <c r="D41" s="158" t="s">
        <v>100</v>
      </c>
      <c r="E41" s="164">
        <v>60</v>
      </c>
      <c r="F41" s="166">
        <v>0</v>
      </c>
      <c r="G41" s="166">
        <f t="shared" si="6"/>
        <v>0</v>
      </c>
      <c r="H41" s="166">
        <v>9.74</v>
      </c>
      <c r="I41" s="166">
        <f t="shared" si="7"/>
        <v>584.4</v>
      </c>
      <c r="J41" s="166">
        <v>260.26</v>
      </c>
      <c r="K41" s="166">
        <f t="shared" si="8"/>
        <v>15615.6</v>
      </c>
      <c r="L41" s="166">
        <v>21</v>
      </c>
      <c r="M41" s="166">
        <f t="shared" si="9"/>
        <v>0</v>
      </c>
      <c r="N41" s="159">
        <v>2.9999999999999997E-4</v>
      </c>
      <c r="O41" s="159">
        <f t="shared" si="10"/>
        <v>1.7999999999999999E-2</v>
      </c>
      <c r="P41" s="159">
        <v>0</v>
      </c>
      <c r="Q41" s="159">
        <f t="shared" si="11"/>
        <v>0</v>
      </c>
      <c r="R41" s="159"/>
      <c r="S41" s="159"/>
      <c r="T41" s="160">
        <v>0.504</v>
      </c>
      <c r="U41" s="159">
        <f t="shared" si="12"/>
        <v>30.24</v>
      </c>
      <c r="V41" s="149"/>
      <c r="W41" s="149"/>
      <c r="X41" s="149"/>
      <c r="Y41" s="149"/>
      <c r="Z41" s="149"/>
      <c r="AA41" s="149"/>
      <c r="AB41" s="149"/>
      <c r="AC41" s="149"/>
      <c r="AD41" s="149"/>
      <c r="AE41" s="149" t="s">
        <v>104</v>
      </c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0">
        <v>27</v>
      </c>
      <c r="B42" s="156" t="s">
        <v>159</v>
      </c>
      <c r="C42" s="183" t="s">
        <v>160</v>
      </c>
      <c r="D42" s="158" t="s">
        <v>100</v>
      </c>
      <c r="E42" s="164">
        <v>140</v>
      </c>
      <c r="F42" s="166">
        <v>0</v>
      </c>
      <c r="G42" s="166">
        <f t="shared" si="6"/>
        <v>0</v>
      </c>
      <c r="H42" s="166">
        <v>362.5</v>
      </c>
      <c r="I42" s="166">
        <f t="shared" si="7"/>
        <v>50750</v>
      </c>
      <c r="J42" s="166">
        <v>0</v>
      </c>
      <c r="K42" s="166">
        <f t="shared" si="8"/>
        <v>0</v>
      </c>
      <c r="L42" s="166">
        <v>21</v>
      </c>
      <c r="M42" s="166">
        <f t="shared" si="9"/>
        <v>0</v>
      </c>
      <c r="N42" s="159">
        <v>9.7999999999999997E-3</v>
      </c>
      <c r="O42" s="159">
        <f t="shared" si="10"/>
        <v>1.3720000000000001</v>
      </c>
      <c r="P42" s="159">
        <v>0</v>
      </c>
      <c r="Q42" s="159">
        <f t="shared" si="11"/>
        <v>0</v>
      </c>
      <c r="R42" s="159"/>
      <c r="S42" s="159"/>
      <c r="T42" s="160">
        <v>0</v>
      </c>
      <c r="U42" s="159">
        <f t="shared" si="12"/>
        <v>0</v>
      </c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154</v>
      </c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0">
        <v>28</v>
      </c>
      <c r="B43" s="156" t="s">
        <v>161</v>
      </c>
      <c r="C43" s="183" t="s">
        <v>162</v>
      </c>
      <c r="D43" s="158" t="s">
        <v>131</v>
      </c>
      <c r="E43" s="164">
        <v>92</v>
      </c>
      <c r="F43" s="166">
        <v>0</v>
      </c>
      <c r="G43" s="166">
        <f t="shared" si="6"/>
        <v>0</v>
      </c>
      <c r="H43" s="166">
        <v>4.46</v>
      </c>
      <c r="I43" s="166">
        <f t="shared" si="7"/>
        <v>410.32</v>
      </c>
      <c r="J43" s="166">
        <v>29.14</v>
      </c>
      <c r="K43" s="166">
        <f t="shared" si="8"/>
        <v>2680.88</v>
      </c>
      <c r="L43" s="166">
        <v>21</v>
      </c>
      <c r="M43" s="166">
        <f t="shared" si="9"/>
        <v>0</v>
      </c>
      <c r="N43" s="159">
        <v>1.6000000000000001E-4</v>
      </c>
      <c r="O43" s="159">
        <f t="shared" si="10"/>
        <v>1.472E-2</v>
      </c>
      <c r="P43" s="159">
        <v>0</v>
      </c>
      <c r="Q43" s="159">
        <f t="shared" si="11"/>
        <v>0</v>
      </c>
      <c r="R43" s="159"/>
      <c r="S43" s="159"/>
      <c r="T43" s="160">
        <v>6.2E-2</v>
      </c>
      <c r="U43" s="159">
        <f t="shared" si="12"/>
        <v>5.7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104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0">
        <v>29</v>
      </c>
      <c r="B44" s="156" t="s">
        <v>163</v>
      </c>
      <c r="C44" s="183" t="s">
        <v>164</v>
      </c>
      <c r="D44" s="158" t="s">
        <v>100</v>
      </c>
      <c r="E44" s="164">
        <v>58</v>
      </c>
      <c r="F44" s="166">
        <v>0</v>
      </c>
      <c r="G44" s="166">
        <f t="shared" si="6"/>
        <v>0</v>
      </c>
      <c r="H44" s="166">
        <v>0</v>
      </c>
      <c r="I44" s="166">
        <f t="shared" si="7"/>
        <v>0</v>
      </c>
      <c r="J44" s="166">
        <v>192</v>
      </c>
      <c r="K44" s="166">
        <f t="shared" si="8"/>
        <v>11136</v>
      </c>
      <c r="L44" s="166">
        <v>21</v>
      </c>
      <c r="M44" s="166">
        <f t="shared" si="9"/>
        <v>0</v>
      </c>
      <c r="N44" s="159">
        <v>0</v>
      </c>
      <c r="O44" s="159">
        <f t="shared" si="10"/>
        <v>0</v>
      </c>
      <c r="P44" s="159">
        <v>1.098E-2</v>
      </c>
      <c r="Q44" s="159">
        <f t="shared" si="11"/>
        <v>0.63683999999999996</v>
      </c>
      <c r="R44" s="159"/>
      <c r="S44" s="159"/>
      <c r="T44" s="160">
        <v>0.37</v>
      </c>
      <c r="U44" s="159">
        <f t="shared" si="12"/>
        <v>21.46</v>
      </c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104</v>
      </c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0">
        <v>30</v>
      </c>
      <c r="B45" s="156" t="s">
        <v>165</v>
      </c>
      <c r="C45" s="183" t="s">
        <v>166</v>
      </c>
      <c r="D45" s="158" t="s">
        <v>100</v>
      </c>
      <c r="E45" s="164">
        <v>60</v>
      </c>
      <c r="F45" s="166">
        <v>0</v>
      </c>
      <c r="G45" s="166">
        <f t="shared" si="6"/>
        <v>0</v>
      </c>
      <c r="H45" s="166">
        <v>0</v>
      </c>
      <c r="I45" s="166">
        <f t="shared" si="7"/>
        <v>0</v>
      </c>
      <c r="J45" s="166">
        <v>228.5</v>
      </c>
      <c r="K45" s="166">
        <f t="shared" si="8"/>
        <v>13710</v>
      </c>
      <c r="L45" s="166">
        <v>21</v>
      </c>
      <c r="M45" s="166">
        <f t="shared" si="9"/>
        <v>0</v>
      </c>
      <c r="N45" s="159">
        <v>0</v>
      </c>
      <c r="O45" s="159">
        <f t="shared" si="10"/>
        <v>0</v>
      </c>
      <c r="P45" s="159">
        <v>1.098E-2</v>
      </c>
      <c r="Q45" s="159">
        <f t="shared" si="11"/>
        <v>0.65880000000000005</v>
      </c>
      <c r="R45" s="159"/>
      <c r="S45" s="159"/>
      <c r="T45" s="160">
        <v>0.44</v>
      </c>
      <c r="U45" s="159">
        <f t="shared" si="12"/>
        <v>26.4</v>
      </c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104</v>
      </c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0">
        <v>31</v>
      </c>
      <c r="B46" s="156" t="s">
        <v>167</v>
      </c>
      <c r="C46" s="183" t="s">
        <v>168</v>
      </c>
      <c r="D46" s="158" t="s">
        <v>100</v>
      </c>
      <c r="E46" s="164">
        <v>40</v>
      </c>
      <c r="F46" s="166">
        <v>0</v>
      </c>
      <c r="G46" s="166">
        <f t="shared" si="6"/>
        <v>0</v>
      </c>
      <c r="H46" s="166">
        <v>0</v>
      </c>
      <c r="I46" s="166">
        <f t="shared" si="7"/>
        <v>0</v>
      </c>
      <c r="J46" s="166">
        <v>34.299999999999997</v>
      </c>
      <c r="K46" s="166">
        <f t="shared" si="8"/>
        <v>1372</v>
      </c>
      <c r="L46" s="166">
        <v>21</v>
      </c>
      <c r="M46" s="166">
        <f t="shared" si="9"/>
        <v>0</v>
      </c>
      <c r="N46" s="159">
        <v>0</v>
      </c>
      <c r="O46" s="159">
        <f t="shared" si="10"/>
        <v>0</v>
      </c>
      <c r="P46" s="159">
        <v>8.0000000000000002E-3</v>
      </c>
      <c r="Q46" s="159">
        <f t="shared" si="11"/>
        <v>0.32</v>
      </c>
      <c r="R46" s="159"/>
      <c r="S46" s="159"/>
      <c r="T46" s="160">
        <v>6.6000000000000003E-2</v>
      </c>
      <c r="U46" s="159">
        <f t="shared" si="12"/>
        <v>2.64</v>
      </c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104</v>
      </c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0">
        <v>32</v>
      </c>
      <c r="B47" s="156" t="s">
        <v>169</v>
      </c>
      <c r="C47" s="183" t="s">
        <v>170</v>
      </c>
      <c r="D47" s="158" t="s">
        <v>0</v>
      </c>
      <c r="E47" s="164">
        <f>SUM(G37:G46)/100</f>
        <v>0</v>
      </c>
      <c r="F47" s="166">
        <v>0</v>
      </c>
      <c r="G47" s="166">
        <f t="shared" si="6"/>
        <v>0</v>
      </c>
      <c r="H47" s="166">
        <v>0</v>
      </c>
      <c r="I47" s="166">
        <f t="shared" si="7"/>
        <v>0</v>
      </c>
      <c r="J47" s="166">
        <v>1.1000000000000001</v>
      </c>
      <c r="K47" s="166">
        <f t="shared" si="8"/>
        <v>0</v>
      </c>
      <c r="L47" s="166">
        <v>21</v>
      </c>
      <c r="M47" s="166">
        <f t="shared" si="9"/>
        <v>0</v>
      </c>
      <c r="N47" s="159">
        <v>0</v>
      </c>
      <c r="O47" s="159">
        <f t="shared" si="10"/>
        <v>0</v>
      </c>
      <c r="P47" s="159">
        <v>0</v>
      </c>
      <c r="Q47" s="159">
        <f t="shared" si="11"/>
        <v>0</v>
      </c>
      <c r="R47" s="159"/>
      <c r="S47" s="159"/>
      <c r="T47" s="160">
        <v>0</v>
      </c>
      <c r="U47" s="159">
        <f t="shared" si="12"/>
        <v>0</v>
      </c>
      <c r="V47" s="149"/>
      <c r="W47" s="149"/>
      <c r="X47" s="149"/>
      <c r="Y47" s="149"/>
      <c r="Z47" s="149"/>
      <c r="AA47" s="149"/>
      <c r="AB47" s="149"/>
      <c r="AC47" s="149"/>
      <c r="AD47" s="149"/>
      <c r="AE47" s="149" t="s">
        <v>104</v>
      </c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51" t="s">
        <v>96</v>
      </c>
      <c r="B48" s="157" t="s">
        <v>67</v>
      </c>
      <c r="C48" s="184" t="s">
        <v>68</v>
      </c>
      <c r="D48" s="161"/>
      <c r="E48" s="165"/>
      <c r="F48" s="167"/>
      <c r="G48" s="167">
        <f>SUMIF(AE49:AE49,"&lt;&gt;NOR",G49:G49)</f>
        <v>0</v>
      </c>
      <c r="H48" s="167"/>
      <c r="I48" s="167">
        <f>SUM(I49:I49)</f>
        <v>8871.7999999999993</v>
      </c>
      <c r="J48" s="167"/>
      <c r="K48" s="167">
        <f>SUM(K49:K49)</f>
        <v>11568.2</v>
      </c>
      <c r="L48" s="167"/>
      <c r="M48" s="167">
        <f>SUM(M49:M49)</f>
        <v>0</v>
      </c>
      <c r="N48" s="162"/>
      <c r="O48" s="162">
        <f>SUM(O49:O49)</f>
        <v>5.74E-2</v>
      </c>
      <c r="P48" s="162"/>
      <c r="Q48" s="162">
        <f>SUM(Q49:Q49)</f>
        <v>0</v>
      </c>
      <c r="R48" s="162"/>
      <c r="S48" s="162"/>
      <c r="T48" s="163"/>
      <c r="U48" s="162">
        <f>SUM(U49:U49)</f>
        <v>28.14</v>
      </c>
      <c r="AE48" t="s">
        <v>97</v>
      </c>
    </row>
    <row r="49" spans="1:60" outlineLevel="1" x14ac:dyDescent="0.2">
      <c r="A49" s="150">
        <v>33</v>
      </c>
      <c r="B49" s="156" t="s">
        <v>171</v>
      </c>
      <c r="C49" s="183" t="s">
        <v>172</v>
      </c>
      <c r="D49" s="158" t="s">
        <v>100</v>
      </c>
      <c r="E49" s="164">
        <v>140</v>
      </c>
      <c r="F49" s="166">
        <v>0</v>
      </c>
      <c r="G49" s="166">
        <f>PRODUCT(E49:F49)</f>
        <v>0</v>
      </c>
      <c r="H49" s="166">
        <v>63.37</v>
      </c>
      <c r="I49" s="166">
        <f>ROUND(E49*H49,2)</f>
        <v>8871.7999999999993</v>
      </c>
      <c r="J49" s="166">
        <v>82.63</v>
      </c>
      <c r="K49" s="166">
        <f>ROUND(E49*J49,2)</f>
        <v>11568.2</v>
      </c>
      <c r="L49" s="166">
        <v>21</v>
      </c>
      <c r="M49" s="166">
        <f>G49*(1+L49/100)</f>
        <v>0</v>
      </c>
      <c r="N49" s="159">
        <v>4.0999999999999999E-4</v>
      </c>
      <c r="O49" s="159">
        <f>ROUND(E49*N49,5)</f>
        <v>5.74E-2</v>
      </c>
      <c r="P49" s="159">
        <v>0</v>
      </c>
      <c r="Q49" s="159">
        <f>ROUND(E49*P49,5)</f>
        <v>0</v>
      </c>
      <c r="R49" s="159"/>
      <c r="S49" s="159"/>
      <c r="T49" s="160">
        <v>0.20100000000000001</v>
      </c>
      <c r="U49" s="159">
        <f>ROUND(E49*T49,2)</f>
        <v>28.14</v>
      </c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104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x14ac:dyDescent="0.2">
      <c r="A50" s="151" t="s">
        <v>96</v>
      </c>
      <c r="B50" s="157" t="s">
        <v>69</v>
      </c>
      <c r="C50" s="184" t="s">
        <v>26</v>
      </c>
      <c r="D50" s="161"/>
      <c r="E50" s="165"/>
      <c r="F50" s="167"/>
      <c r="G50" s="167">
        <f>SUMIF(AE51:AE52,"&lt;&gt;NOR",G51:G52)</f>
        <v>0</v>
      </c>
      <c r="H50" s="167"/>
      <c r="I50" s="167">
        <f>SUM(I51:I52)</f>
        <v>0</v>
      </c>
      <c r="J50" s="167"/>
      <c r="K50" s="167">
        <f>SUM(K51:K52)</f>
        <v>4500</v>
      </c>
      <c r="L50" s="167"/>
      <c r="M50" s="167">
        <f>SUM(M51:M52)</f>
        <v>0</v>
      </c>
      <c r="N50" s="162"/>
      <c r="O50" s="162">
        <f>SUM(O51:O52)</f>
        <v>0</v>
      </c>
      <c r="P50" s="162"/>
      <c r="Q50" s="162">
        <f>SUM(Q51:Q52)</f>
        <v>0</v>
      </c>
      <c r="R50" s="162"/>
      <c r="S50" s="162"/>
      <c r="T50" s="163"/>
      <c r="U50" s="162">
        <f>SUM(U51:U52)</f>
        <v>0</v>
      </c>
      <c r="AE50" t="s">
        <v>97</v>
      </c>
    </row>
    <row r="51" spans="1:60" outlineLevel="1" x14ac:dyDescent="0.2">
      <c r="A51" s="150">
        <v>34</v>
      </c>
      <c r="B51" s="156" t="s">
        <v>173</v>
      </c>
      <c r="C51" s="183" t="s">
        <v>174</v>
      </c>
      <c r="D51" s="158" t="s">
        <v>175</v>
      </c>
      <c r="E51" s="164">
        <v>1</v>
      </c>
      <c r="F51" s="166">
        <v>0</v>
      </c>
      <c r="G51" s="166">
        <f t="shared" ref="G51:G52" si="13">PRODUCT(E51:F51)</f>
        <v>0</v>
      </c>
      <c r="H51" s="166">
        <v>0</v>
      </c>
      <c r="I51" s="166">
        <f>ROUND(E51*H51,2)</f>
        <v>0</v>
      </c>
      <c r="J51" s="166">
        <v>2500</v>
      </c>
      <c r="K51" s="166">
        <f>ROUND(E51*J51,2)</f>
        <v>2500</v>
      </c>
      <c r="L51" s="166">
        <v>21</v>
      </c>
      <c r="M51" s="166">
        <f>G51*(1+L51/100)</f>
        <v>0</v>
      </c>
      <c r="N51" s="159">
        <v>0</v>
      </c>
      <c r="O51" s="159">
        <f>ROUND(E51*N51,5)</f>
        <v>0</v>
      </c>
      <c r="P51" s="159">
        <v>0</v>
      </c>
      <c r="Q51" s="159">
        <f>ROUND(E51*P51,5)</f>
        <v>0</v>
      </c>
      <c r="R51" s="159"/>
      <c r="S51" s="159"/>
      <c r="T51" s="160">
        <v>0</v>
      </c>
      <c r="U51" s="159">
        <f>ROUND(E51*T51,2)</f>
        <v>0</v>
      </c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176</v>
      </c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6">
        <v>35</v>
      </c>
      <c r="B52" s="177" t="s">
        <v>177</v>
      </c>
      <c r="C52" s="185" t="s">
        <v>178</v>
      </c>
      <c r="D52" s="178" t="s">
        <v>175</v>
      </c>
      <c r="E52" s="179">
        <v>1</v>
      </c>
      <c r="F52" s="180">
        <v>0</v>
      </c>
      <c r="G52" s="180">
        <f t="shared" si="13"/>
        <v>0</v>
      </c>
      <c r="H52" s="180">
        <v>0</v>
      </c>
      <c r="I52" s="180">
        <f>ROUND(E52*H52,2)</f>
        <v>0</v>
      </c>
      <c r="J52" s="180">
        <v>2000</v>
      </c>
      <c r="K52" s="180">
        <f>ROUND(E52*J52,2)</f>
        <v>2000</v>
      </c>
      <c r="L52" s="180">
        <v>21</v>
      </c>
      <c r="M52" s="180">
        <f>G52*(1+L52/100)</f>
        <v>0</v>
      </c>
      <c r="N52" s="181">
        <v>0</v>
      </c>
      <c r="O52" s="181">
        <f>ROUND(E52*N52,5)</f>
        <v>0</v>
      </c>
      <c r="P52" s="181">
        <v>0</v>
      </c>
      <c r="Q52" s="181">
        <f>ROUND(E52*P52,5)</f>
        <v>0</v>
      </c>
      <c r="R52" s="181"/>
      <c r="S52" s="181"/>
      <c r="T52" s="182">
        <v>0</v>
      </c>
      <c r="U52" s="181">
        <f>ROUND(E52*T52,2)</f>
        <v>0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176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6"/>
      <c r="B53" s="7" t="s">
        <v>179</v>
      </c>
      <c r="C53" s="186" t="s">
        <v>179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15</v>
      </c>
      <c r="AD53">
        <v>21</v>
      </c>
    </row>
    <row r="54" spans="1:60" x14ac:dyDescent="0.2">
      <c r="C54" s="187"/>
      <c r="AE54" t="s">
        <v>180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Zetek</dc:creator>
  <cp:lastModifiedBy>Fryšová Ivana, Ing.</cp:lastModifiedBy>
  <cp:lastPrinted>2014-02-28T09:52:57Z</cp:lastPrinted>
  <dcterms:created xsi:type="dcterms:W3CDTF">2009-04-08T07:15:50Z</dcterms:created>
  <dcterms:modified xsi:type="dcterms:W3CDTF">2022-05-18T07:26:52Z</dcterms:modified>
</cp:coreProperties>
</file>