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opravy, akce pod smlouvama, projekty, soutěže\veřejné zakázky, soutěže\Soutěže\2022\oprava chodníku SVěrákova\"/>
    </mc:Choice>
  </mc:AlternateContent>
  <bookViews>
    <workbookView xWindow="0" yWindow="0" windowWidth="19200" windowHeight="11460" activeTab="1"/>
  </bookViews>
  <sheets>
    <sheet name="Rekapitulace stavby" sheetId="1" r:id="rId1"/>
    <sheet name="Mesto1027 - Oprava chodní..." sheetId="2" r:id="rId2"/>
  </sheets>
  <definedNames>
    <definedName name="_xlnm._FilterDatabase" localSheetId="1" hidden="1">'Mesto1027 - Oprava chodní...'!$C$122:$K$232</definedName>
    <definedName name="_xlnm.Print_Titles" localSheetId="1">'Mesto1027 - Oprava chodní...'!$122:$122</definedName>
    <definedName name="_xlnm.Print_Titles" localSheetId="0">'Rekapitulace stavby'!$92:$92</definedName>
    <definedName name="_xlnm.Print_Area" localSheetId="1">'Mesto1027 - Oprava chodní...'!$C$4:$J$76,'Mesto1027 - Oprava chodní...'!$C$82:$J$106,'Mesto1027 - Oprava chodní...'!$C$112:$K$232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6" i="2" l="1"/>
  <c r="BK223" i="2" l="1"/>
  <c r="BI223" i="2"/>
  <c r="BH223" i="2"/>
  <c r="BG223" i="2"/>
  <c r="BF223" i="2"/>
  <c r="T223" i="2"/>
  <c r="R223" i="2"/>
  <c r="P223" i="2"/>
  <c r="J223" i="2"/>
  <c r="BE223" i="2" s="1"/>
  <c r="BK221" i="2"/>
  <c r="BI221" i="2"/>
  <c r="BH221" i="2"/>
  <c r="BG221" i="2"/>
  <c r="BF221" i="2"/>
  <c r="T221" i="2"/>
  <c r="R221" i="2"/>
  <c r="P221" i="2"/>
  <c r="J221" i="2"/>
  <c r="BE221" i="2" s="1"/>
  <c r="J35" i="2" l="1"/>
  <c r="J34" i="2"/>
  <c r="AY95" i="1"/>
  <c r="J33" i="2"/>
  <c r="AX95" i="1" s="1"/>
  <c r="BI232" i="2"/>
  <c r="BH232" i="2"/>
  <c r="BG232" i="2"/>
  <c r="BF232" i="2"/>
  <c r="T232" i="2"/>
  <c r="T231" i="2" s="1"/>
  <c r="R232" i="2"/>
  <c r="R231" i="2" s="1"/>
  <c r="P232" i="2"/>
  <c r="P231" i="2" s="1"/>
  <c r="BI230" i="2"/>
  <c r="BH230" i="2"/>
  <c r="BG230" i="2"/>
  <c r="BF230" i="2"/>
  <c r="T230" i="2"/>
  <c r="T229" i="2" s="1"/>
  <c r="R230" i="2"/>
  <c r="R229" i="2" s="1"/>
  <c r="P230" i="2"/>
  <c r="P229" i="2" s="1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T219" i="2" s="1"/>
  <c r="R220" i="2"/>
  <c r="R219" i="2" s="1"/>
  <c r="P220" i="2"/>
  <c r="P219" i="2" s="1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9" i="2"/>
  <c r="F117" i="2"/>
  <c r="E115" i="2"/>
  <c r="J90" i="2"/>
  <c r="F89" i="2"/>
  <c r="F87" i="2"/>
  <c r="E85" i="2"/>
  <c r="J19" i="2"/>
  <c r="E19" i="2"/>
  <c r="J119" i="2"/>
  <c r="J18" i="2"/>
  <c r="J16" i="2"/>
  <c r="F90" i="2"/>
  <c r="J15" i="2"/>
  <c r="J10" i="2"/>
  <c r="J117" i="2" s="1"/>
  <c r="L90" i="1"/>
  <c r="AM90" i="1"/>
  <c r="AM89" i="1"/>
  <c r="L89" i="1"/>
  <c r="AM87" i="1"/>
  <c r="L87" i="1"/>
  <c r="L85" i="1"/>
  <c r="L84" i="1"/>
  <c r="BK232" i="2"/>
  <c r="BK220" i="2"/>
  <c r="BK194" i="2"/>
  <c r="J168" i="2"/>
  <c r="J153" i="2"/>
  <c r="BK137" i="2"/>
  <c r="J132" i="2"/>
  <c r="BK228" i="2"/>
  <c r="J214" i="2"/>
  <c r="BK197" i="2"/>
  <c r="J192" i="2"/>
  <c r="BK170" i="2"/>
  <c r="J152" i="2"/>
  <c r="BK132" i="2"/>
  <c r="J126" i="2"/>
  <c r="BK209" i="2"/>
  <c r="BK196" i="2"/>
  <c r="J181" i="2"/>
  <c r="BK163" i="2"/>
  <c r="BK131" i="2"/>
  <c r="J209" i="2"/>
  <c r="BK199" i="2"/>
  <c r="J189" i="2"/>
  <c r="J172" i="2"/>
  <c r="J160" i="2"/>
  <c r="J149" i="2"/>
  <c r="J230" i="2"/>
  <c r="J217" i="2"/>
  <c r="BK172" i="2"/>
  <c r="BK160" i="2"/>
  <c r="BK149" i="2"/>
  <c r="BK134" i="2"/>
  <c r="BK129" i="2"/>
  <c r="BK230" i="2"/>
  <c r="BK217" i="2"/>
  <c r="J211" i="2"/>
  <c r="BK181" i="2"/>
  <c r="J165" i="2"/>
  <c r="BK153" i="2"/>
  <c r="J137" i="2"/>
  <c r="J131" i="2"/>
  <c r="AS94" i="1"/>
  <c r="BK207" i="2"/>
  <c r="BK189" i="2"/>
  <c r="BK177" i="2"/>
  <c r="J142" i="2"/>
  <c r="BK126" i="2"/>
  <c r="BK205" i="2"/>
  <c r="J196" i="2"/>
  <c r="BK179" i="2"/>
  <c r="J163" i="2"/>
  <c r="BK155" i="2"/>
  <c r="BK128" i="2"/>
  <c r="J228" i="2"/>
  <c r="J213" i="2"/>
  <c r="BK182" i="2"/>
  <c r="BK165" i="2"/>
  <c r="BK152" i="2"/>
  <c r="J135" i="2"/>
  <c r="J232" i="2"/>
  <c r="J220" i="2"/>
  <c r="J199" i="2"/>
  <c r="J179" i="2"/>
  <c r="J155" i="2"/>
  <c r="BK142" i="2"/>
  <c r="J136" i="2"/>
  <c r="BK130" i="2"/>
  <c r="J216" i="2"/>
  <c r="J205" i="2"/>
  <c r="J184" i="2"/>
  <c r="J174" i="2"/>
  <c r="J147" i="2"/>
  <c r="J128" i="2"/>
  <c r="BK211" i="2"/>
  <c r="J197" i="2"/>
  <c r="BK184" i="2"/>
  <c r="BK162" i="2"/>
  <c r="BK151" i="2"/>
  <c r="BK139" i="2"/>
  <c r="J227" i="2"/>
  <c r="J207" i="2"/>
  <c r="J170" i="2"/>
  <c r="J162" i="2"/>
  <c r="J151" i="2"/>
  <c r="BK136" i="2"/>
  <c r="J130" i="2"/>
  <c r="BK227" i="2"/>
  <c r="BK213" i="2"/>
  <c r="J194" i="2"/>
  <c r="J177" i="2"/>
  <c r="BK157" i="2"/>
  <c r="J139" i="2"/>
  <c r="J134" i="2"/>
  <c r="J129" i="2"/>
  <c r="BK214" i="2"/>
  <c r="BK203" i="2"/>
  <c r="J182" i="2"/>
  <c r="BK168" i="2"/>
  <c r="BK135" i="2"/>
  <c r="BK216" i="2"/>
  <c r="J203" i="2"/>
  <c r="BK192" i="2"/>
  <c r="BK174" i="2"/>
  <c r="J157" i="2"/>
  <c r="BK147" i="2"/>
  <c r="R125" i="2" l="1"/>
  <c r="R141" i="2"/>
  <c r="T180" i="2"/>
  <c r="T183" i="2"/>
  <c r="T204" i="2"/>
  <c r="BK226" i="2"/>
  <c r="J226" i="2" s="1"/>
  <c r="BK125" i="2"/>
  <c r="BK141" i="2"/>
  <c r="J141" i="2" s="1"/>
  <c r="J97" i="2" s="1"/>
  <c r="BK180" i="2"/>
  <c r="J180" i="2"/>
  <c r="J98" i="2" s="1"/>
  <c r="R183" i="2"/>
  <c r="P204" i="2"/>
  <c r="T226" i="2"/>
  <c r="T225" i="2" s="1"/>
  <c r="P125" i="2"/>
  <c r="P141" i="2"/>
  <c r="R180" i="2"/>
  <c r="BK183" i="2"/>
  <c r="J183" i="2"/>
  <c r="J99" i="2" s="1"/>
  <c r="BK204" i="2"/>
  <c r="J204" i="2"/>
  <c r="J100" i="2" s="1"/>
  <c r="P226" i="2"/>
  <c r="P225" i="2" s="1"/>
  <c r="T125" i="2"/>
  <c r="T141" i="2"/>
  <c r="P180" i="2"/>
  <c r="P183" i="2"/>
  <c r="R204" i="2"/>
  <c r="R226" i="2"/>
  <c r="R225" i="2" s="1"/>
  <c r="BK231" i="2"/>
  <c r="J231" i="2" s="1"/>
  <c r="J105" i="2" s="1"/>
  <c r="BK219" i="2"/>
  <c r="J219" i="2" s="1"/>
  <c r="BK229" i="2"/>
  <c r="J229" i="2" s="1"/>
  <c r="J104" i="2" s="1"/>
  <c r="J89" i="2"/>
  <c r="F120" i="2"/>
  <c r="BE130" i="2"/>
  <c r="BE131" i="2"/>
  <c r="BE134" i="2"/>
  <c r="BE136" i="2"/>
  <c r="BE152" i="2"/>
  <c r="BE165" i="2"/>
  <c r="BE168" i="2"/>
  <c r="BE181" i="2"/>
  <c r="BE213" i="2"/>
  <c r="J87" i="2"/>
  <c r="BE128" i="2"/>
  <c r="BE129" i="2"/>
  <c r="BE132" i="2"/>
  <c r="BE137" i="2"/>
  <c r="BE147" i="2"/>
  <c r="BE151" i="2"/>
  <c r="BE153" i="2"/>
  <c r="BE157" i="2"/>
  <c r="BE160" i="2"/>
  <c r="BE170" i="2"/>
  <c r="BE192" i="2"/>
  <c r="BE199" i="2"/>
  <c r="BE211" i="2"/>
  <c r="BE135" i="2"/>
  <c r="BE149" i="2"/>
  <c r="BE163" i="2"/>
  <c r="BE172" i="2"/>
  <c r="BE182" i="2"/>
  <c r="BE184" i="2"/>
  <c r="BE194" i="2"/>
  <c r="BE203" i="2"/>
  <c r="BE205" i="2"/>
  <c r="BE214" i="2"/>
  <c r="BE216" i="2"/>
  <c r="BE217" i="2"/>
  <c r="BE228" i="2"/>
  <c r="BE230" i="2"/>
  <c r="BE232" i="2"/>
  <c r="BE126" i="2"/>
  <c r="BE139" i="2"/>
  <c r="BE142" i="2"/>
  <c r="BE155" i="2"/>
  <c r="BE162" i="2"/>
  <c r="BE174" i="2"/>
  <c r="BE177" i="2"/>
  <c r="BE179" i="2"/>
  <c r="BE189" i="2"/>
  <c r="BE196" i="2"/>
  <c r="BE197" i="2"/>
  <c r="BE207" i="2"/>
  <c r="BE209" i="2"/>
  <c r="BE220" i="2"/>
  <c r="BE227" i="2"/>
  <c r="J32" i="2"/>
  <c r="AW95" i="1" s="1"/>
  <c r="F32" i="2"/>
  <c r="BA95" i="1" s="1"/>
  <c r="BA94" i="1" s="1"/>
  <c r="W30" i="1" s="1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AX94" i="1" s="1"/>
  <c r="J101" i="2" l="1"/>
  <c r="J124" i="2"/>
  <c r="J103" i="2"/>
  <c r="J225" i="2"/>
  <c r="J102" i="2" s="1"/>
  <c r="BK124" i="2"/>
  <c r="P124" i="2"/>
  <c r="P123" i="2" s="1"/>
  <c r="AU95" i="1" s="1"/>
  <c r="AU94" i="1" s="1"/>
  <c r="T124" i="2"/>
  <c r="T123" i="2"/>
  <c r="R124" i="2"/>
  <c r="R123" i="2"/>
  <c r="BK225" i="2"/>
  <c r="J125" i="2"/>
  <c r="J96" i="2"/>
  <c r="W31" i="1"/>
  <c r="J31" i="2"/>
  <c r="AV95" i="1" s="1"/>
  <c r="AT95" i="1" s="1"/>
  <c r="AW94" i="1"/>
  <c r="AK30" i="1" s="1"/>
  <c r="AY94" i="1"/>
  <c r="F31" i="2"/>
  <c r="AZ95" i="1" s="1"/>
  <c r="AZ94" i="1" s="1"/>
  <c r="AV94" i="1" s="1"/>
  <c r="AK29" i="1" s="1"/>
  <c r="J123" i="2" l="1"/>
  <c r="J95" i="2"/>
  <c r="BK123" i="2"/>
  <c r="W29" i="1"/>
  <c r="AT94" i="1"/>
  <c r="J28" i="2" l="1"/>
  <c r="AG95" i="1" s="1"/>
  <c r="AG94" i="1" s="1"/>
  <c r="AK26" i="1" s="1"/>
  <c r="AK35" i="1" s="1"/>
  <c r="J37" i="2"/>
  <c r="J94" i="2"/>
  <c r="AN95" i="1"/>
  <c r="AN94" i="1" l="1"/>
</calcChain>
</file>

<file path=xl/sharedStrings.xml><?xml version="1.0" encoding="utf-8"?>
<sst xmlns="http://schemas.openxmlformats.org/spreadsheetml/2006/main" count="1521" uniqueCount="382">
  <si>
    <t>Export Komplet</t>
  </si>
  <si>
    <t/>
  </si>
  <si>
    <t>2.0</t>
  </si>
  <si>
    <t>False</t>
  </si>
  <si>
    <t>{686c2882-5a00-4fa1-8eb4-72223c35ffb0}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</si>
  <si>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</si>
  <si>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</si>
  <si>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</si>
  <si>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</si>
  <si>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</si>
  <si>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</si>
  <si>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</si>
  <si>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</si>
  <si>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</si>
  <si>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</si>
  <si>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</si>
  <si>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ul.Svěrákova</t>
  </si>
  <si>
    <t>KSO:</t>
  </si>
  <si>
    <t>CC-CZ:</t>
  </si>
  <si>
    <t>Místo:</t>
  </si>
  <si>
    <t>Valašské Meziříčí</t>
  </si>
  <si>
    <t>Datum:</t>
  </si>
  <si>
    <t>12. 7. 2021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</si>
  <si>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</si>
  <si>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</si>
  <si>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</si>
  <si>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</si>
  <si>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</si>
  <si>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</si>
  <si>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</si>
  <si>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</si>
  <si>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</si>
  <si>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</si>
  <si>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</si>
  <si>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</si>
  <si>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</si>
  <si>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</si>
  <si>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</si>
  <si>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</si>
  <si>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</si>
  <si>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</si>
  <si>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</si>
  <si>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</si>
  <si>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</si>
  <si>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</si>
  <si>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</si>
  <si>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</si>
  <si>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</si>
  <si>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</si>
  <si>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</si>
  <si>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</si>
  <si>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</si>
  <si>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</si>
  <si>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</si>
  <si>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</si>
  <si>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</si>
  <si>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</si>
  <si>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</si>
  <si>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</si>
  <si>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</si>
  <si>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</si>
  <si>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</si>
  <si>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</si>
  <si>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</si>
  <si>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</si>
  <si>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</si>
  <si>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</si>
  <si>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</si>
  <si>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</si>
  <si>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</si>
  <si>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</si>
  <si>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</si>
  <si>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</si>
  <si>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</si>
  <si>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</si>
  <si>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</si>
  <si>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</si>
  <si>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</si>
  <si>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</si>
  <si>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</si>
  <si>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</si>
  <si>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</si>
  <si>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</si>
  <si>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244,6</t>
  </si>
  <si>
    <t>2</t>
  </si>
  <si>
    <t>sut2</t>
  </si>
  <si>
    <t>273,825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</si>
  <si>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</si>
  <si>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</si>
  <si>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</si>
  <si>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</si>
  <si>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</si>
  <si>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</si>
  <si>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</si>
  <si>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</si>
  <si>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</si>
  <si>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</si>
  <si>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</si>
  <si>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</si>
  <si>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</si>
  <si>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</si>
  <si>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</si>
  <si>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</si>
  <si>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</si>
  <si>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</si>
  <si>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</si>
  <si>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</si>
  <si>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</si>
  <si>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</si>
  <si>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</si>
  <si>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</si>
  <si>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</si>
  <si>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</si>
  <si>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</si>
  <si>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</si>
  <si>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</si>
  <si>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</si>
  <si>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</si>
  <si>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</si>
  <si>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</si>
  <si>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</si>
  <si>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</si>
  <si>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</si>
  <si>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</si>
  <si>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</si>
  <si>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2021 02</t>
  </si>
  <si>
    <t>4</t>
  </si>
  <si>
    <t>-1415025996</t>
  </si>
  <si>
    <t>VV</t>
  </si>
  <si>
    <t>"napojení zámkové dlažby"   20,0</t>
  </si>
  <si>
    <t>113106142</t>
  </si>
  <si>
    <t>Rozebrání dlažeb z betonových nebo kamenných dlaždic komunikací pro pěší strojně pl přes 50 m2</t>
  </si>
  <si>
    <t>-1217843054</t>
  </si>
  <si>
    <t>3</t>
  </si>
  <si>
    <t>113107222</t>
  </si>
  <si>
    <t>Odstranění podkladu z kameniva drceného tl 200 mm strojně pl přes 200 m2</t>
  </si>
  <si>
    <t>1067847528</t>
  </si>
  <si>
    <t>113107322</t>
  </si>
  <si>
    <t>Odstranění podkladu z kameniva drceného tl přes 100 do 200 mm strojně pl do 50 m2</t>
  </si>
  <si>
    <t>179933360</t>
  </si>
  <si>
    <t>5</t>
  </si>
  <si>
    <t>113154113</t>
  </si>
  <si>
    <t>Frézování živičného krytu tl 50 mm pruh š 0,5 m pl do 500 m2 bez překážek v trase</t>
  </si>
  <si>
    <t>-1052948264</t>
  </si>
  <si>
    <t>6</t>
  </si>
  <si>
    <t>113202111</t>
  </si>
  <si>
    <t>Vytrhání obrub krajníků obrubníků stojatých</t>
  </si>
  <si>
    <t>m</t>
  </si>
  <si>
    <t>-1709274697</t>
  </si>
  <si>
    <t>7</t>
  </si>
  <si>
    <t>119003211</t>
  </si>
  <si>
    <t>Mobilní plotová zábrana s reflexním pásem výšky do 1,5 m pro zabezpečení výkopu zřízení</t>
  </si>
  <si>
    <t>-1957845559</t>
  </si>
  <si>
    <t>8</t>
  </si>
  <si>
    <t>119003212</t>
  </si>
  <si>
    <t>Mobilní plotová zábrana s reflexním pásem výšky do 1,5 m pro zabezpečení výkopu odstranění</t>
  </si>
  <si>
    <t>1377539794</t>
  </si>
  <si>
    <t>9</t>
  </si>
  <si>
    <t>180405114</t>
  </si>
  <si>
    <t>Založení trávníku ve vegetačních prefabrikátech výsevem směsi semene v rovině a ve svahu do 1:5</t>
  </si>
  <si>
    <t>599636567</t>
  </si>
  <si>
    <t>10</t>
  </si>
  <si>
    <t>M</t>
  </si>
  <si>
    <t>00572420</t>
  </si>
  <si>
    <t>osivo směs travní parková okrasná</t>
  </si>
  <si>
    <t>kg</t>
  </si>
  <si>
    <t>-1892251524</t>
  </si>
  <si>
    <t>11</t>
  </si>
  <si>
    <t>181152302</t>
  </si>
  <si>
    <t>Úprava pláně pro silnice a dálnice v zářezech se zhutněním</t>
  </si>
  <si>
    <t>-380268706</t>
  </si>
  <si>
    <t>Komunikace pozemní</t>
  </si>
  <si>
    <t>12</t>
  </si>
  <si>
    <t>564831111</t>
  </si>
  <si>
    <t>Podklad ze štěrkodrtě ŠD tl 100 mm</t>
  </si>
  <si>
    <t>1244500854</t>
  </si>
  <si>
    <t>pod obrubníky</t>
  </si>
  <si>
    <t>Součet</t>
  </si>
  <si>
    <t>13</t>
  </si>
  <si>
    <t>564861111</t>
  </si>
  <si>
    <t>Podklad ze štěrkodrtě ŠD tl 200 mm</t>
  </si>
  <si>
    <t>-1839274365</t>
  </si>
  <si>
    <t>14</t>
  </si>
  <si>
    <t>564871111</t>
  </si>
  <si>
    <t>Podklad ze štěrkodrtě ŠD tl 250 mm</t>
  </si>
  <si>
    <t>-97434943</t>
  </si>
  <si>
    <t>573231111</t>
  </si>
  <si>
    <t>Postřik živičný spojovací ze silniční emulze v množství 0,70 kg/m2</t>
  </si>
  <si>
    <t>384635942</t>
  </si>
  <si>
    <t>16</t>
  </si>
  <si>
    <t>577144111</t>
  </si>
  <si>
    <t>Asfaltový beton vrstva obrusná ACO 11 (ABS) tř. I tl 50 mm š do 3 m z nemodifikovaného asfaltu</t>
  </si>
  <si>
    <t>-702241532</t>
  </si>
  <si>
    <t>17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</si>
  <si>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</si>
  <si>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</si>
  <si>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-1991307873</t>
  </si>
  <si>
    <t>"napojení zámkové dlažby-použít stávající dlažbu"   20,0</t>
  </si>
  <si>
    <t>18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</si>
  <si>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</si>
  <si>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</si>
  <si>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1664630079</t>
  </si>
  <si>
    <t>19</t>
  </si>
  <si>
    <t>59245018</t>
  </si>
  <si>
    <t>dlažba tvar obdélník betonová 200x100x60mm přírodní</t>
  </si>
  <si>
    <t>-1413235412</t>
  </si>
  <si>
    <t>20</t>
  </si>
  <si>
    <t>59245006</t>
  </si>
  <si>
    <t>dlažba tvar obdélník betonová pro nevidomé 200x100x60mm barevná</t>
  </si>
  <si>
    <t>-2096407985</t>
  </si>
  <si>
    <t>596211114</t>
  </si>
  <si>
    <t>Příplatek za kombinaci dvou barev u kladení betonových dlažeb komunikací pro pěší tl 60 mm skupiny A</t>
  </si>
  <si>
    <t>-718593542</t>
  </si>
  <si>
    <t>22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</si>
  <si>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</si>
  <si>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</si>
  <si>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-288579528</t>
  </si>
  <si>
    <t>23</t>
  </si>
  <si>
    <t>59245020</t>
  </si>
  <si>
    <t>dlažba tvar obdélník betonová 200x100x80mm přírodní</t>
  </si>
  <si>
    <t>489503208</t>
  </si>
  <si>
    <t>24</t>
  </si>
  <si>
    <t>59245006.3</t>
  </si>
  <si>
    <t>tvárnice betonová bez zkosené hrany</t>
  </si>
  <si>
    <t>-2106256492</t>
  </si>
  <si>
    <t>25</t>
  </si>
  <si>
    <t>59245226</t>
  </si>
  <si>
    <t>dlažba tvar obdélník betonová pro nevidomé 200x100x80mm barevná</t>
  </si>
  <si>
    <t>-1387439565</t>
  </si>
  <si>
    <t>26</t>
  </si>
  <si>
    <t>596211214</t>
  </si>
  <si>
    <t>Příplatek za kombinaci dvou barev u kladení betonových dlažeb komunikací pro pěší tl 80 mm skupiny A</t>
  </si>
  <si>
    <t>-523216145</t>
  </si>
  <si>
    <t>27</t>
  </si>
  <si>
    <t>596411111</t>
  </si>
  <si>
    <t>Kladení dlažby z vegetačních tvárnic komunikací pro pěší tl 80 mm pl do 50 m2</t>
  </si>
  <si>
    <t>151442401</t>
  </si>
  <si>
    <t>kolem stromů</t>
  </si>
  <si>
    <t>28</t>
  </si>
  <si>
    <t>59246016</t>
  </si>
  <si>
    <t>dlažba plošná betonová vegetační 600x400x80mm</t>
  </si>
  <si>
    <t>2008282170</t>
  </si>
  <si>
    <t>29</t>
  </si>
  <si>
    <t>599141111</t>
  </si>
  <si>
    <t>Vyplnění spár mezi silničními dílci živičnou zálivkou</t>
  </si>
  <si>
    <t>-395865214</t>
  </si>
  <si>
    <t>Trubní vedení</t>
  </si>
  <si>
    <t>30</t>
  </si>
  <si>
    <t>899231111</t>
  </si>
  <si>
    <t>Výšková úprava uličního vstupu nebo vpusti do 200 mm zvýšením mříže</t>
  </si>
  <si>
    <t>kus</t>
  </si>
  <si>
    <t>-2096127710</t>
  </si>
  <si>
    <t>31</t>
  </si>
  <si>
    <t>899431111</t>
  </si>
  <si>
    <t>Výšková úprava uličního vstupu nebo vpusti do 200 mm zvýšením krycího hrnce, šoupěte nebo hydrantu</t>
  </si>
  <si>
    <t>1699679425</t>
  </si>
  <si>
    <t>Ostatní konstrukce a práce, bourání</t>
  </si>
  <si>
    <t>32</t>
  </si>
  <si>
    <t>916131213</t>
  </si>
  <si>
    <t>Osazení silničního obrubníku betonového stojatého s boční opěrou do lože z betonu prostého</t>
  </si>
  <si>
    <t>-1793048653</t>
  </si>
  <si>
    <t>33</t>
  </si>
  <si>
    <t>59217029</t>
  </si>
  <si>
    <t>obrubník betonový silniční nájezdový 1000x150x150mm</t>
  </si>
  <si>
    <t>-279191865</t>
  </si>
  <si>
    <t>34</t>
  </si>
  <si>
    <t>59217031</t>
  </si>
  <si>
    <t>obrubník betonový silniční 1000x150x250mm</t>
  </si>
  <si>
    <t>-765933008</t>
  </si>
  <si>
    <t>35</t>
  </si>
  <si>
    <t>59217030</t>
  </si>
  <si>
    <t>obrubník betonový silniční přechodový 1000x150x150-250mm</t>
  </si>
  <si>
    <t>-1229126678</t>
  </si>
  <si>
    <t>36</t>
  </si>
  <si>
    <t>916231213</t>
  </si>
  <si>
    <t>Osazení chodníkového obrubníku betonového stojatého s boční opěrou do lože z betonu prostého</t>
  </si>
  <si>
    <t>796362676</t>
  </si>
  <si>
    <t>37</t>
  </si>
  <si>
    <t>59217017</t>
  </si>
  <si>
    <t>obrubník betonový chodníkový 1000x100x250mm</t>
  </si>
  <si>
    <t>-1994789875</t>
  </si>
  <si>
    <t>38</t>
  </si>
  <si>
    <t>916991121</t>
  </si>
  <si>
    <t>Lože pod obrubníky, krajníky nebo obruby z dlažebních kostek z betonu prostého</t>
  </si>
  <si>
    <t>m3</t>
  </si>
  <si>
    <t>-2108860643</t>
  </si>
  <si>
    <t>39</t>
  </si>
  <si>
    <t>919735112</t>
  </si>
  <si>
    <t>Řezání stávajícího živičného krytu hl do 100 mm</t>
  </si>
  <si>
    <t>-1981888559</t>
  </si>
  <si>
    <t>997</t>
  </si>
  <si>
    <t>Přesun sutě</t>
  </si>
  <si>
    <t>40</t>
  </si>
  <si>
    <t>997221551</t>
  </si>
  <si>
    <t>Vodorovná doprava suti ze sypkých materiálů do 1 km</t>
  </si>
  <si>
    <t>t</t>
  </si>
  <si>
    <t>-1456880852</t>
  </si>
  <si>
    <t>41</t>
  </si>
  <si>
    <t>997221559</t>
  </si>
  <si>
    <t>Příplatek ZKD 1 km u vodorovné dopravy suti ze sypkých materiálů</t>
  </si>
  <si>
    <t>-1533242354</t>
  </si>
  <si>
    <t>sut1*14</t>
  </si>
  <si>
    <t>42</t>
  </si>
  <si>
    <t>997221561</t>
  </si>
  <si>
    <t>Vodorovná doprava suti z kusových materiálů do 1 km</t>
  </si>
  <si>
    <t>-245127453</t>
  </si>
  <si>
    <t>43</t>
  </si>
  <si>
    <t>997221569</t>
  </si>
  <si>
    <t>Příplatek ZKD 1 km u vodorovné dopravy suti z kusových materiálů</t>
  </si>
  <si>
    <t>-1049153045</t>
  </si>
  <si>
    <t>sut2*14</t>
  </si>
  <si>
    <t>44</t>
  </si>
  <si>
    <t>997221611</t>
  </si>
  <si>
    <t>Nakládání suti na dopravní prostředky pro vodorovnou dopravu</t>
  </si>
  <si>
    <t>571115619</t>
  </si>
  <si>
    <t>45</t>
  </si>
  <si>
    <t>997221615</t>
  </si>
  <si>
    <t>Poplatek za uložení na skládce (skládkovné) stavebního odpadu betonového kód odpadu 17 01 01</t>
  </si>
  <si>
    <t>-1520337289</t>
  </si>
  <si>
    <t>46</t>
  </si>
  <si>
    <t>997221645</t>
  </si>
  <si>
    <t>Poplatek za uložení na skládce (skládkovné) odpadu asfaltového bez dehtu kód odpadu 17 03 02</t>
  </si>
  <si>
    <t>109934053</t>
  </si>
  <si>
    <t>47</t>
  </si>
  <si>
    <t>997221873</t>
  </si>
  <si>
    <t>Poplatek za uložení stavebního odpadu na recyklační skládce (skládkovné) zeminy a kamení zatříděného do Katalogu odpadů pod kódem 17 05 04</t>
  </si>
  <si>
    <t>1292068550</t>
  </si>
  <si>
    <t>998</t>
  </si>
  <si>
    <t>Přesun hmot</t>
  </si>
  <si>
    <t>48</t>
  </si>
  <si>
    <t>998223011</t>
  </si>
  <si>
    <t>Přesun hmot pro pozemní komunikace s krytem dlážděným</t>
  </si>
  <si>
    <t>348124567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</si>
  <si>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</si>
  <si>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</si>
  <si>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</si>
  <si>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</si>
  <si>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</si>
  <si>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</si>
  <si>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</si>
  <si>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</si>
  <si>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225214706</t>
  </si>
  <si>
    <t>012303000</t>
  </si>
  <si>
    <t>Geodetické práce po výstavbě</t>
  </si>
  <si>
    <t>-1936948620</t>
  </si>
  <si>
    <t>VRN3</t>
  </si>
  <si>
    <t>Zařízení staveniště</t>
  </si>
  <si>
    <t>030001000</t>
  </si>
  <si>
    <t>-1406784650</t>
  </si>
  <si>
    <t>VRN7</t>
  </si>
  <si>
    <t>Provozní vlivy</t>
  </si>
  <si>
    <t>072002000</t>
  </si>
  <si>
    <t>Silniční provoz - dočasné dopravní značení</t>
  </si>
  <si>
    <t>-774915748</t>
  </si>
  <si>
    <t>110+36</t>
  </si>
  <si>
    <t>20,000*0,03*1,015</t>
  </si>
  <si>
    <t>45+275</t>
  </si>
  <si>
    <t>170,0*0,45</t>
  </si>
  <si>
    <t>40,0*0,3</t>
  </si>
  <si>
    <t>320*1,05 'Přepočtené koeficientem množství</t>
  </si>
  <si>
    <t>2*1,05 'Přepočtené koeficientem množství</t>
  </si>
  <si>
    <t>12,5+12,5+15</t>
  </si>
  <si>
    <t>40*1,05 'Přepočtené koeficientem množství</t>
  </si>
  <si>
    <t>6,25*1,05 'Přepočtené koeficientem množství</t>
  </si>
  <si>
    <t>6,4*1,05 'Přepočtené koeficientem množství</t>
  </si>
  <si>
    <t>(5+5+6)*2,5</t>
  </si>
  <si>
    <t>10*1,03 'Přepočtené koeficientem množství</t>
  </si>
  <si>
    <t>"silniční"    140,0</t>
  </si>
  <si>
    <t>"nájezdový " 21,0</t>
  </si>
  <si>
    <t>"přechodový"   8,0</t>
  </si>
  <si>
    <t>21*1,02 'Přepočtené koeficientem množství</t>
  </si>
  <si>
    <t>140*1,02 'Přepočtené koeficientem množství</t>
  </si>
  <si>
    <t>8*1,02 'Přepočtené koeficientem množství</t>
  </si>
  <si>
    <t>(170,0)*0,45*0,1</t>
  </si>
  <si>
    <t>40,0*0,3*0,1</t>
  </si>
  <si>
    <t>997221612</t>
  </si>
  <si>
    <t>Nakládání vybouraných hmot na dopravní prostředky pro vodorovnou dopravu</t>
  </si>
  <si>
    <t>CS ÚRS 2022 01</t>
  </si>
  <si>
    <t>498221455</t>
  </si>
  <si>
    <t xml:space="preserve">"uložení dlažby na palety"   </t>
  </si>
  <si>
    <t>-708870214</t>
  </si>
  <si>
    <t>odvoz+dovoz dlažební kostky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</si>
</sst>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2" fillId="5" borderId="16" xfId="0" applyFont="1" applyFill="1" applyBorder="1" applyAlignment="1" applyProtection="1">
      <alignment horizontal="center" vertical="center" wrapText="1"/>
      <protection locked="0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2" fillId="0" borderId="12" xfId="0" applyNumberFormat="1" applyFont="1" applyBorder="1" applyAlignment="1" applyProtection="1">
      <protection locked="0"/>
    </xf>
    <xf numFmtId="166" fontId="32" fillId="0" borderId="13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24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2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8" fillId="0" borderId="19" xfId="0" applyNumberFormat="1" applyFont="1" applyBorder="1" applyAlignment="1" applyProtection="1">
      <alignment vertical="center"/>
      <protection locked="0"/>
    </xf>
    <xf numFmtId="4" fontId="28" fillId="0" borderId="20" xfId="0" applyNumberFormat="1" applyFont="1" applyBorder="1" applyAlignment="1" applyProtection="1">
      <alignment vertical="center"/>
      <protection locked="0"/>
    </xf>
    <xf numFmtId="166" fontId="28" fillId="0" borderId="20" xfId="0" applyNumberFormat="1" applyFont="1" applyBorder="1" applyAlignment="1" applyProtection="1">
      <alignment vertical="center"/>
      <protection locked="0"/>
    </xf>
    <xf numFmtId="4" fontId="28" fillId="0" borderId="2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" fontId="22" fillId="6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7" workbookViewId="0">
      <selection activeCell="E14" sqref="E14:AJ14"/>
    </sheetView>
  </sheetViews>
  <sheetFormatPr defaultRowHeight="11.25"/>
  <cols>
    <col min="1" max="1" width="8.33203125" style="13" customWidth="1"/>
    <col min="2" max="2" width="1.6640625" style="13" customWidth="1"/>
    <col min="3" max="3" width="4.1640625" style="13" customWidth="1"/>
    <col min="4" max="33" width="2.6640625" style="13" customWidth="1"/>
    <col min="34" max="34" width="3.33203125" style="13" customWidth="1"/>
    <col min="35" max="35" width="31.6640625" style="13" customWidth="1"/>
    <col min="36" max="37" width="2.5" style="13" customWidth="1"/>
    <col min="38" max="38" width="8.33203125" style="13" customWidth="1"/>
    <col min="39" max="39" width="3.33203125" style="13" customWidth="1"/>
    <col min="40" max="40" width="13.33203125" style="13" customWidth="1"/>
    <col min="41" max="41" width="7.5" style="13" customWidth="1"/>
    <col min="42" max="42" width="4.1640625" style="13" customWidth="1"/>
    <col min="43" max="43" width="15.6640625" style="13" hidden="1" customWidth="1"/>
    <col min="44" max="44" width="13.6640625" style="13" customWidth="1"/>
    <col min="45" max="47" width="25.83203125" style="13" hidden="1" customWidth="1"/>
    <col min="48" max="49" width="21.6640625" style="13" hidden="1" customWidth="1"/>
    <col min="50" max="51" width="25" style="13" hidden="1" customWidth="1"/>
    <col min="52" max="52" width="21.6640625" style="13" hidden="1" customWidth="1"/>
    <col min="53" max="53" width="19.1640625" style="13" hidden="1" customWidth="1"/>
    <col min="54" max="54" width="25" style="13" hidden="1" customWidth="1"/>
    <col min="55" max="55" width="21.6640625" style="13" hidden="1" customWidth="1"/>
    <col min="56" max="56" width="19.1640625" style="13" hidden="1" customWidth="1"/>
    <col min="57" max="57" width="66.5" style="13" customWidth="1"/>
    <col min="58" max="70" width="9.33203125" style="13"/>
    <col min="71" max="91" width="9.33203125" style="13" hidden="1"/>
    <col min="92" max="16384" width="9.33203125" style="13"/>
  </cols>
  <sheetData>
    <row r="1" spans="1:74">
      <c r="A1" s="181" t="s">
        <v>0</v>
      </c>
      <c r="AZ1" s="181" t="s">
        <v>1</v>
      </c>
      <c r="BA1" s="181" t="s">
        <v>2</v>
      </c>
      <c r="BB1" s="181" t="s">
        <v>1</v>
      </c>
      <c r="BT1" s="181" t="s">
        <v>3</v>
      </c>
      <c r="BU1" s="181" t="s">
        <v>3</v>
      </c>
      <c r="BV1" s="181" t="s">
        <v>4</v>
      </c>
    </row>
    <row r="2" spans="1:74" ht="36.950000000000003" customHeight="1">
      <c r="AR2" s="238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4" t="s">
        <v>6</v>
      </c>
      <c r="BT3" s="14" t="s">
        <v>8</v>
      </c>
    </row>
    <row r="4" spans="1:74" ht="24.95" customHeight="1">
      <c r="B4" s="18"/>
      <c r="D4" s="19" t="s">
        <v>9</v>
      </c>
      <c r="AR4" s="18"/>
      <c r="AS4" s="182" t="s">
        <v>10</v>
      </c>
      <c r="BE4" s="183" t="s">
        <v>11</v>
      </c>
      <c r="BS4" s="14" t="s">
        <v>12</v>
      </c>
    </row>
    <row r="5" spans="1:74" ht="12" customHeight="1">
      <c r="B5" s="18"/>
      <c r="D5" s="184" t="s">
        <v>13</v>
      </c>
      <c r="K5" s="26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18"/>
      <c r="BE5" s="266" t="s">
        <v>14</v>
      </c>
      <c r="BS5" s="14" t="s">
        <v>6</v>
      </c>
    </row>
    <row r="6" spans="1:74" ht="36.950000000000003" customHeight="1">
      <c r="B6" s="18"/>
      <c r="D6" s="185" t="s">
        <v>15</v>
      </c>
      <c r="K6" s="270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18"/>
      <c r="BE6" s="267"/>
      <c r="BS6" s="14" t="s">
        <v>6</v>
      </c>
    </row>
    <row r="7" spans="1:74" ht="12" customHeight="1">
      <c r="B7" s="18"/>
      <c r="D7" s="22" t="s">
        <v>17</v>
      </c>
      <c r="K7" s="25" t="s">
        <v>1</v>
      </c>
      <c r="AK7" s="22" t="s">
        <v>18</v>
      </c>
      <c r="AN7" s="25" t="s">
        <v>1</v>
      </c>
      <c r="AR7" s="18"/>
      <c r="BE7" s="267"/>
      <c r="BS7" s="14" t="s">
        <v>6</v>
      </c>
    </row>
    <row r="8" spans="1:74" ht="12" customHeight="1">
      <c r="B8" s="18"/>
      <c r="D8" s="22" t="s">
        <v>19</v>
      </c>
      <c r="K8" s="25" t="s">
        <v>20</v>
      </c>
      <c r="AK8" s="22" t="s">
        <v>21</v>
      </c>
      <c r="AN8" s="12" t="s">
        <v>22</v>
      </c>
      <c r="AR8" s="18"/>
      <c r="BE8" s="267"/>
      <c r="BS8" s="14" t="s">
        <v>6</v>
      </c>
    </row>
    <row r="9" spans="1:74" ht="14.45" customHeight="1">
      <c r="B9" s="18"/>
      <c r="AR9" s="18"/>
      <c r="BE9" s="267"/>
      <c r="BS9" s="14" t="s">
        <v>6</v>
      </c>
    </row>
    <row r="10" spans="1:74" ht="12" customHeight="1">
      <c r="B10" s="18"/>
      <c r="D10" s="22" t="s">
        <v>23</v>
      </c>
      <c r="AK10" s="22" t="s">
        <v>24</v>
      </c>
      <c r="AN10" s="25" t="s">
        <v>1</v>
      </c>
      <c r="AR10" s="18"/>
      <c r="BE10" s="267"/>
      <c r="BS10" s="14" t="s">
        <v>6</v>
      </c>
    </row>
    <row r="11" spans="1:74" ht="18.399999999999999" customHeight="1">
      <c r="B11" s="18"/>
      <c r="E11" s="25" t="s">
        <v>25</v>
      </c>
      <c r="AK11" s="22" t="s">
        <v>26</v>
      </c>
      <c r="AN11" s="25" t="s">
        <v>1</v>
      </c>
      <c r="AR11" s="18"/>
      <c r="BE11" s="267"/>
      <c r="BS11" s="14" t="s">
        <v>6</v>
      </c>
    </row>
    <row r="12" spans="1:74" ht="6.95" customHeight="1">
      <c r="B12" s="18"/>
      <c r="AR12" s="18"/>
      <c r="BE12" s="267"/>
      <c r="BS12" s="14" t="s">
        <v>6</v>
      </c>
    </row>
    <row r="13" spans="1:74" ht="12" customHeight="1">
      <c r="B13" s="18"/>
      <c r="D13" s="22" t="s">
        <v>27</v>
      </c>
      <c r="AK13" s="22" t="s">
        <v>24</v>
      </c>
      <c r="AN13" s="11" t="s">
        <v>28</v>
      </c>
      <c r="AR13" s="18"/>
      <c r="BE13" s="267"/>
      <c r="BS13" s="14" t="s">
        <v>6</v>
      </c>
    </row>
    <row r="14" spans="1:74" ht="12.75">
      <c r="B14" s="18"/>
      <c r="E14" s="271" t="s">
        <v>28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2" t="s">
        <v>26</v>
      </c>
      <c r="AN14" s="11" t="s">
        <v>28</v>
      </c>
      <c r="AR14" s="18"/>
      <c r="BE14" s="267"/>
      <c r="BS14" s="14" t="s">
        <v>6</v>
      </c>
    </row>
    <row r="15" spans="1:74" ht="6.95" customHeight="1">
      <c r="B15" s="18"/>
      <c r="AR15" s="18"/>
      <c r="BE15" s="267"/>
      <c r="BS15" s="14" t="s">
        <v>3</v>
      </c>
    </row>
    <row r="16" spans="1:74" ht="12" customHeight="1">
      <c r="B16" s="18"/>
      <c r="D16" s="22" t="s">
        <v>29</v>
      </c>
      <c r="AK16" s="22" t="s">
        <v>24</v>
      </c>
      <c r="AN16" s="25" t="s">
        <v>1</v>
      </c>
      <c r="AR16" s="18"/>
      <c r="BE16" s="267"/>
      <c r="BS16" s="14" t="s">
        <v>3</v>
      </c>
    </row>
    <row r="17" spans="1:71" ht="18.399999999999999" customHeight="1">
      <c r="B17" s="18"/>
      <c r="E17" s="25" t="s">
        <v>30</v>
      </c>
      <c r="AK17" s="22" t="s">
        <v>26</v>
      </c>
      <c r="AN17" s="25" t="s">
        <v>1</v>
      </c>
      <c r="AR17" s="18"/>
      <c r="BE17" s="267"/>
      <c r="BS17" s="14" t="s">
        <v>31</v>
      </c>
    </row>
    <row r="18" spans="1:71" ht="6.95" customHeight="1">
      <c r="B18" s="18"/>
      <c r="AR18" s="18"/>
      <c r="BE18" s="267"/>
      <c r="BS18" s="14" t="s">
        <v>6</v>
      </c>
    </row>
    <row r="19" spans="1:71" ht="12" customHeight="1">
      <c r="B19" s="18"/>
      <c r="D19" s="22" t="s">
        <v>32</v>
      </c>
      <c r="AK19" s="22" t="s">
        <v>24</v>
      </c>
      <c r="AN19" s="25" t="s">
        <v>1</v>
      </c>
      <c r="AR19" s="18"/>
      <c r="BE19" s="267"/>
      <c r="BS19" s="14" t="s">
        <v>6</v>
      </c>
    </row>
    <row r="20" spans="1:71" ht="18.399999999999999" customHeight="1">
      <c r="B20" s="18"/>
      <c r="E20" s="25" t="s">
        <v>33</v>
      </c>
      <c r="AK20" s="22" t="s">
        <v>26</v>
      </c>
      <c r="AN20" s="25" t="s">
        <v>1</v>
      </c>
      <c r="AR20" s="18"/>
      <c r="BE20" s="267"/>
      <c r="BS20" s="14" t="s">
        <v>31</v>
      </c>
    </row>
    <row r="21" spans="1:71" ht="6.95" customHeight="1">
      <c r="B21" s="18"/>
      <c r="AR21" s="18"/>
      <c r="BE21" s="267"/>
    </row>
    <row r="22" spans="1:71" ht="12" customHeight="1">
      <c r="B22" s="18"/>
      <c r="D22" s="22" t="s">
        <v>34</v>
      </c>
      <c r="AR22" s="18"/>
      <c r="BE22" s="267"/>
    </row>
    <row r="23" spans="1:71" ht="16.5" customHeight="1">
      <c r="B23" s="18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8"/>
      <c r="BE23" s="267"/>
    </row>
    <row r="24" spans="1:71" ht="6.95" customHeight="1">
      <c r="B24" s="18"/>
      <c r="AR24" s="18"/>
      <c r="BE24" s="267"/>
    </row>
    <row r="25" spans="1:71" ht="6.95" customHeight="1">
      <c r="B25" s="18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R25" s="18"/>
      <c r="BE25" s="267"/>
    </row>
    <row r="26" spans="1:71" s="24" customFormat="1" ht="25.9" customHeight="1">
      <c r="A26" s="21"/>
      <c r="B26" s="2"/>
      <c r="C26" s="150"/>
      <c r="D26" s="158" t="s">
        <v>35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274">
        <f>ROUND(AG94,2)</f>
        <v>0</v>
      </c>
      <c r="AL26" s="275"/>
      <c r="AM26" s="275"/>
      <c r="AN26" s="275"/>
      <c r="AO26" s="275"/>
      <c r="AP26" s="150"/>
      <c r="AQ26" s="21"/>
      <c r="AR26" s="2"/>
      <c r="BE26" s="267"/>
    </row>
    <row r="27" spans="1:71" s="24" customFormat="1" ht="6.95" customHeight="1">
      <c r="A27" s="21"/>
      <c r="B27" s="2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21"/>
      <c r="AR27" s="2"/>
      <c r="BE27" s="267"/>
    </row>
    <row r="28" spans="1:71" s="24" customFormat="1" ht="12.75">
      <c r="A28" s="21"/>
      <c r="B28" s="2"/>
      <c r="C28" s="150"/>
      <c r="D28" s="150"/>
      <c r="E28" s="150"/>
      <c r="F28" s="150"/>
      <c r="G28" s="150"/>
      <c r="H28" s="150"/>
      <c r="I28" s="150"/>
      <c r="J28" s="150"/>
      <c r="K28" s="150"/>
      <c r="L28" s="276" t="s">
        <v>36</v>
      </c>
      <c r="M28" s="276"/>
      <c r="N28" s="276"/>
      <c r="O28" s="276"/>
      <c r="P28" s="276"/>
      <c r="Q28" s="150"/>
      <c r="R28" s="150"/>
      <c r="S28" s="150"/>
      <c r="T28" s="150"/>
      <c r="U28" s="150"/>
      <c r="V28" s="150"/>
      <c r="W28" s="276" t="s">
        <v>37</v>
      </c>
      <c r="X28" s="276"/>
      <c r="Y28" s="276"/>
      <c r="Z28" s="276"/>
      <c r="AA28" s="276"/>
      <c r="AB28" s="276"/>
      <c r="AC28" s="276"/>
      <c r="AD28" s="276"/>
      <c r="AE28" s="276"/>
      <c r="AF28" s="150"/>
      <c r="AG28" s="150"/>
      <c r="AH28" s="150"/>
      <c r="AI28" s="150"/>
      <c r="AJ28" s="150"/>
      <c r="AK28" s="276" t="s">
        <v>38</v>
      </c>
      <c r="AL28" s="276"/>
      <c r="AM28" s="276"/>
      <c r="AN28" s="276"/>
      <c r="AO28" s="276"/>
      <c r="AP28" s="150"/>
      <c r="AQ28" s="21"/>
      <c r="AR28" s="2"/>
      <c r="BE28" s="267"/>
    </row>
    <row r="29" spans="1:71" s="187" customFormat="1" ht="14.45" customHeight="1">
      <c r="B29" s="188"/>
      <c r="C29" s="161"/>
      <c r="D29" s="157" t="s">
        <v>39</v>
      </c>
      <c r="E29" s="161"/>
      <c r="F29" s="157" t="s">
        <v>40</v>
      </c>
      <c r="G29" s="161"/>
      <c r="H29" s="161"/>
      <c r="I29" s="161"/>
      <c r="J29" s="161"/>
      <c r="K29" s="161"/>
      <c r="L29" s="256">
        <v>0.21</v>
      </c>
      <c r="M29" s="255"/>
      <c r="N29" s="255"/>
      <c r="O29" s="255"/>
      <c r="P29" s="255"/>
      <c r="Q29" s="161"/>
      <c r="R29" s="161"/>
      <c r="S29" s="161"/>
      <c r="T29" s="161"/>
      <c r="U29" s="161"/>
      <c r="V29" s="161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161"/>
      <c r="AG29" s="161"/>
      <c r="AH29" s="161"/>
      <c r="AI29" s="161"/>
      <c r="AJ29" s="161"/>
      <c r="AK29" s="254">
        <f>ROUND(AV94, 2)</f>
        <v>0</v>
      </c>
      <c r="AL29" s="255"/>
      <c r="AM29" s="255"/>
      <c r="AN29" s="255"/>
      <c r="AO29" s="255"/>
      <c r="AP29" s="161"/>
      <c r="AR29" s="188"/>
      <c r="BE29" s="268"/>
    </row>
    <row r="30" spans="1:71" s="187" customFormat="1" ht="14.45" customHeight="1">
      <c r="B30" s="188"/>
      <c r="C30" s="161"/>
      <c r="D30" s="161"/>
      <c r="E30" s="161"/>
      <c r="F30" s="157" t="s">
        <v>41</v>
      </c>
      <c r="G30" s="161"/>
      <c r="H30" s="161"/>
      <c r="I30" s="161"/>
      <c r="J30" s="161"/>
      <c r="K30" s="161"/>
      <c r="L30" s="256">
        <v>0.15</v>
      </c>
      <c r="M30" s="255"/>
      <c r="N30" s="255"/>
      <c r="O30" s="255"/>
      <c r="P30" s="255"/>
      <c r="Q30" s="161"/>
      <c r="R30" s="161"/>
      <c r="S30" s="161"/>
      <c r="T30" s="161"/>
      <c r="U30" s="161"/>
      <c r="V30" s="161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161"/>
      <c r="AG30" s="161"/>
      <c r="AH30" s="161"/>
      <c r="AI30" s="161"/>
      <c r="AJ30" s="161"/>
      <c r="AK30" s="254">
        <f>ROUND(AW94, 2)</f>
        <v>0</v>
      </c>
      <c r="AL30" s="255"/>
      <c r="AM30" s="255"/>
      <c r="AN30" s="255"/>
      <c r="AO30" s="255"/>
      <c r="AP30" s="161"/>
      <c r="AR30" s="188"/>
      <c r="BE30" s="268"/>
    </row>
    <row r="31" spans="1:71" s="187" customFormat="1" ht="14.45" hidden="1" customHeight="1">
      <c r="B31" s="188"/>
      <c r="C31" s="161"/>
      <c r="D31" s="161"/>
      <c r="E31" s="161"/>
      <c r="F31" s="157" t="s">
        <v>42</v>
      </c>
      <c r="G31" s="161"/>
      <c r="H31" s="161"/>
      <c r="I31" s="161"/>
      <c r="J31" s="161"/>
      <c r="K31" s="161"/>
      <c r="L31" s="256">
        <v>0.21</v>
      </c>
      <c r="M31" s="255"/>
      <c r="N31" s="255"/>
      <c r="O31" s="255"/>
      <c r="P31" s="255"/>
      <c r="Q31" s="161"/>
      <c r="R31" s="161"/>
      <c r="S31" s="161"/>
      <c r="T31" s="161"/>
      <c r="U31" s="161"/>
      <c r="V31" s="161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161"/>
      <c r="AG31" s="161"/>
      <c r="AH31" s="161"/>
      <c r="AI31" s="161"/>
      <c r="AJ31" s="161"/>
      <c r="AK31" s="254">
        <v>0</v>
      </c>
      <c r="AL31" s="255"/>
      <c r="AM31" s="255"/>
      <c r="AN31" s="255"/>
      <c r="AO31" s="255"/>
      <c r="AP31" s="161"/>
      <c r="AR31" s="188"/>
      <c r="BE31" s="268"/>
    </row>
    <row r="32" spans="1:71" s="187" customFormat="1" ht="14.45" hidden="1" customHeight="1">
      <c r="B32" s="188"/>
      <c r="C32" s="161"/>
      <c r="D32" s="161"/>
      <c r="E32" s="161"/>
      <c r="F32" s="157" t="s">
        <v>43</v>
      </c>
      <c r="G32" s="161"/>
      <c r="H32" s="161"/>
      <c r="I32" s="161"/>
      <c r="J32" s="161"/>
      <c r="K32" s="161"/>
      <c r="L32" s="256">
        <v>0.15</v>
      </c>
      <c r="M32" s="255"/>
      <c r="N32" s="255"/>
      <c r="O32" s="255"/>
      <c r="P32" s="255"/>
      <c r="Q32" s="161"/>
      <c r="R32" s="161"/>
      <c r="S32" s="161"/>
      <c r="T32" s="161"/>
      <c r="U32" s="161"/>
      <c r="V32" s="161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161"/>
      <c r="AG32" s="161"/>
      <c r="AH32" s="161"/>
      <c r="AI32" s="161"/>
      <c r="AJ32" s="161"/>
      <c r="AK32" s="254">
        <v>0</v>
      </c>
      <c r="AL32" s="255"/>
      <c r="AM32" s="255"/>
      <c r="AN32" s="255"/>
      <c r="AO32" s="255"/>
      <c r="AP32" s="161"/>
      <c r="AR32" s="188"/>
      <c r="BE32" s="268"/>
    </row>
    <row r="33" spans="1:57" s="187" customFormat="1" ht="14.45" hidden="1" customHeight="1">
      <c r="B33" s="188"/>
      <c r="C33" s="161"/>
      <c r="D33" s="161"/>
      <c r="E33" s="161"/>
      <c r="F33" s="157" t="s">
        <v>44</v>
      </c>
      <c r="G33" s="161"/>
      <c r="H33" s="161"/>
      <c r="I33" s="161"/>
      <c r="J33" s="161"/>
      <c r="K33" s="161"/>
      <c r="L33" s="256">
        <v>0</v>
      </c>
      <c r="M33" s="255"/>
      <c r="N33" s="255"/>
      <c r="O33" s="255"/>
      <c r="P33" s="255"/>
      <c r="Q33" s="161"/>
      <c r="R33" s="161"/>
      <c r="S33" s="161"/>
      <c r="T33" s="161"/>
      <c r="U33" s="161"/>
      <c r="V33" s="161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161"/>
      <c r="AG33" s="161"/>
      <c r="AH33" s="161"/>
      <c r="AI33" s="161"/>
      <c r="AJ33" s="161"/>
      <c r="AK33" s="254">
        <v>0</v>
      </c>
      <c r="AL33" s="255"/>
      <c r="AM33" s="255"/>
      <c r="AN33" s="255"/>
      <c r="AO33" s="255"/>
      <c r="AP33" s="161"/>
      <c r="AR33" s="188"/>
      <c r="BE33" s="268"/>
    </row>
    <row r="34" spans="1:57" s="24" customFormat="1" ht="6.95" customHeight="1">
      <c r="A34" s="21"/>
      <c r="B34" s="2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21"/>
      <c r="AR34" s="2"/>
      <c r="BE34" s="267"/>
    </row>
    <row r="35" spans="1:57" s="24" customFormat="1" ht="25.9" customHeight="1">
      <c r="A35" s="21"/>
      <c r="B35" s="2"/>
      <c r="C35" s="162"/>
      <c r="D35" s="163" t="s">
        <v>45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 t="s">
        <v>46</v>
      </c>
      <c r="U35" s="164"/>
      <c r="V35" s="164"/>
      <c r="W35" s="164"/>
      <c r="X35" s="257" t="s">
        <v>47</v>
      </c>
      <c r="Y35" s="258"/>
      <c r="Z35" s="258"/>
      <c r="AA35" s="258"/>
      <c r="AB35" s="258"/>
      <c r="AC35" s="164"/>
      <c r="AD35" s="164"/>
      <c r="AE35" s="164"/>
      <c r="AF35" s="164"/>
      <c r="AG35" s="164"/>
      <c r="AH35" s="164"/>
      <c r="AI35" s="164"/>
      <c r="AJ35" s="164"/>
      <c r="AK35" s="259">
        <f>SUM(AK26:AK33)</f>
        <v>0</v>
      </c>
      <c r="AL35" s="258"/>
      <c r="AM35" s="258"/>
      <c r="AN35" s="258"/>
      <c r="AO35" s="260"/>
      <c r="AP35" s="162"/>
      <c r="AQ35" s="189"/>
      <c r="AR35" s="2"/>
      <c r="BE35" s="21"/>
    </row>
    <row r="36" spans="1:57" s="24" customFormat="1" ht="6.95" customHeight="1">
      <c r="A36" s="21"/>
      <c r="B36" s="2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21"/>
      <c r="AR36" s="2"/>
      <c r="BE36" s="21"/>
    </row>
    <row r="37" spans="1:57" s="24" customFormat="1" ht="14.45" customHeight="1">
      <c r="A37" s="21"/>
      <c r="B37" s="2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21"/>
      <c r="AR37" s="2"/>
      <c r="BE37" s="21"/>
    </row>
    <row r="38" spans="1:57" ht="14.45" customHeight="1">
      <c r="B38" s="18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R38" s="18"/>
    </row>
    <row r="39" spans="1:57" ht="14.45" customHeight="1">
      <c r="B39" s="18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R39" s="18"/>
    </row>
    <row r="40" spans="1:57" ht="14.45" customHeight="1">
      <c r="B40" s="18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R40" s="18"/>
    </row>
    <row r="41" spans="1:57" ht="14.45" customHeight="1">
      <c r="B41" s="1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R41" s="18"/>
    </row>
    <row r="42" spans="1:57" ht="14.45" customHeight="1">
      <c r="B42" s="18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R42" s="18"/>
    </row>
    <row r="43" spans="1:57" ht="14.45" customHeight="1">
      <c r="B43" s="18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R43" s="18"/>
    </row>
    <row r="44" spans="1:57" ht="14.45" customHeight="1">
      <c r="B44" s="1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R44" s="18"/>
    </row>
    <row r="45" spans="1:57" ht="14.45" customHeight="1">
      <c r="B45" s="18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R45" s="18"/>
    </row>
    <row r="46" spans="1:57" ht="14.45" customHeight="1">
      <c r="B46" s="18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R46" s="18"/>
    </row>
    <row r="47" spans="1:57" ht="14.45" customHeight="1">
      <c r="B47" s="1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R47" s="18"/>
    </row>
    <row r="48" spans="1:57" ht="14.45" customHeight="1">
      <c r="B48" s="18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R48" s="18"/>
    </row>
    <row r="49" spans="1:57" s="24" customFormat="1" ht="14.45" customHeight="1">
      <c r="B49" s="23"/>
      <c r="C49" s="160"/>
      <c r="D49" s="166" t="s">
        <v>48</v>
      </c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6" t="s">
        <v>49</v>
      </c>
      <c r="AI49" s="167"/>
      <c r="AJ49" s="167"/>
      <c r="AK49" s="167"/>
      <c r="AL49" s="167"/>
      <c r="AM49" s="167"/>
      <c r="AN49" s="167"/>
      <c r="AO49" s="167"/>
      <c r="AP49" s="160"/>
      <c r="AR49" s="23"/>
    </row>
    <row r="50" spans="1:57">
      <c r="B50" s="18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R50" s="18"/>
    </row>
    <row r="51" spans="1:57">
      <c r="B51" s="18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R51" s="18"/>
    </row>
    <row r="52" spans="1:57">
      <c r="B52" s="18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R52" s="18"/>
    </row>
    <row r="53" spans="1:57">
      <c r="B53" s="18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R53" s="18"/>
    </row>
    <row r="54" spans="1:57">
      <c r="B54" s="18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R54" s="18"/>
    </row>
    <row r="55" spans="1:57">
      <c r="B55" s="18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R55" s="18"/>
    </row>
    <row r="56" spans="1:57">
      <c r="B56" s="18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R56" s="18"/>
    </row>
    <row r="57" spans="1:57">
      <c r="B57" s="18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R57" s="18"/>
    </row>
    <row r="58" spans="1:57">
      <c r="B58" s="18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R58" s="18"/>
    </row>
    <row r="59" spans="1:57">
      <c r="B59" s="18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R59" s="18"/>
    </row>
    <row r="60" spans="1:57" s="24" customFormat="1" ht="12.75">
      <c r="A60" s="21"/>
      <c r="B60" s="2"/>
      <c r="C60" s="150"/>
      <c r="D60" s="168" t="s">
        <v>50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68" t="s">
        <v>51</v>
      </c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68" t="s">
        <v>50</v>
      </c>
      <c r="AI60" s="159"/>
      <c r="AJ60" s="159"/>
      <c r="AK60" s="159"/>
      <c r="AL60" s="159"/>
      <c r="AM60" s="168" t="s">
        <v>51</v>
      </c>
      <c r="AN60" s="159"/>
      <c r="AO60" s="159"/>
      <c r="AP60" s="150"/>
      <c r="AQ60" s="21"/>
      <c r="AR60" s="2"/>
      <c r="BE60" s="21"/>
    </row>
    <row r="61" spans="1:57">
      <c r="B61" s="18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R61" s="18"/>
    </row>
    <row r="62" spans="1:57">
      <c r="B62" s="18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R62" s="18"/>
    </row>
    <row r="63" spans="1:57">
      <c r="B63" s="18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R63" s="18"/>
    </row>
    <row r="64" spans="1:57" s="24" customFormat="1" ht="12.75">
      <c r="A64" s="21"/>
      <c r="B64" s="2"/>
      <c r="C64" s="150"/>
      <c r="D64" s="166" t="s">
        <v>52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6" t="s">
        <v>53</v>
      </c>
      <c r="AI64" s="169"/>
      <c r="AJ64" s="169"/>
      <c r="AK64" s="169"/>
      <c r="AL64" s="169"/>
      <c r="AM64" s="169"/>
      <c r="AN64" s="169"/>
      <c r="AO64" s="169"/>
      <c r="AP64" s="150"/>
      <c r="AQ64" s="21"/>
      <c r="AR64" s="2"/>
      <c r="BE64" s="21"/>
    </row>
    <row r="65" spans="1:57">
      <c r="B65" s="18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R65" s="18"/>
    </row>
    <row r="66" spans="1:57">
      <c r="B66" s="18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R66" s="18"/>
    </row>
    <row r="67" spans="1:57">
      <c r="B67" s="18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R67" s="18"/>
    </row>
    <row r="68" spans="1:57">
      <c r="B68" s="18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R68" s="18"/>
    </row>
    <row r="69" spans="1:57">
      <c r="B69" s="18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R69" s="18"/>
    </row>
    <row r="70" spans="1:57">
      <c r="B70" s="18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R70" s="18"/>
    </row>
    <row r="71" spans="1:57">
      <c r="B71" s="18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R71" s="18"/>
    </row>
    <row r="72" spans="1:57">
      <c r="B72" s="18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R72" s="18"/>
    </row>
    <row r="73" spans="1:57">
      <c r="B73" s="18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R73" s="18"/>
    </row>
    <row r="74" spans="1:57">
      <c r="B74" s="18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R74" s="18"/>
    </row>
    <row r="75" spans="1:57" s="24" customFormat="1" ht="12.75">
      <c r="A75" s="21"/>
      <c r="B75" s="2"/>
      <c r="C75" s="150"/>
      <c r="D75" s="168" t="s">
        <v>50</v>
      </c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68" t="s">
        <v>51</v>
      </c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68" t="s">
        <v>50</v>
      </c>
      <c r="AI75" s="159"/>
      <c r="AJ75" s="159"/>
      <c r="AK75" s="159"/>
      <c r="AL75" s="159"/>
      <c r="AM75" s="168" t="s">
        <v>51</v>
      </c>
      <c r="AN75" s="159"/>
      <c r="AO75" s="159"/>
      <c r="AP75" s="150"/>
      <c r="AQ75" s="21"/>
      <c r="AR75" s="2"/>
      <c r="BE75" s="21"/>
    </row>
    <row r="76" spans="1:57" s="24" customFormat="1">
      <c r="A76" s="21"/>
      <c r="B76" s="2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21"/>
      <c r="AR76" s="2"/>
      <c r="BE76" s="21"/>
    </row>
    <row r="77" spans="1:57" s="24" customFormat="1" ht="6.95" customHeight="1">
      <c r="A77" s="21"/>
      <c r="B77" s="52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53"/>
      <c r="AR77" s="2"/>
      <c r="BE77" s="21"/>
    </row>
    <row r="78" spans="1:57"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</row>
    <row r="79" spans="1:57"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</row>
    <row r="80" spans="1:57"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</row>
    <row r="81" spans="1:90" s="24" customFormat="1" ht="6.95" customHeight="1">
      <c r="A81" s="21"/>
      <c r="B81" s="54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55"/>
      <c r="AR81" s="2"/>
      <c r="BE81" s="21"/>
    </row>
    <row r="82" spans="1:90" s="24" customFormat="1" ht="24.95" customHeight="1">
      <c r="A82" s="21"/>
      <c r="B82" s="2"/>
      <c r="C82" s="156" t="s">
        <v>54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21"/>
      <c r="AR82" s="2"/>
      <c r="BE82" s="21"/>
    </row>
    <row r="83" spans="1:90" s="24" customFormat="1" ht="6.95" customHeight="1">
      <c r="A83" s="21"/>
      <c r="B83" s="2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21"/>
      <c r="AR83" s="2"/>
      <c r="BE83" s="21"/>
    </row>
    <row r="84" spans="1:90" s="190" customFormat="1" ht="12" customHeight="1">
      <c r="B84" s="191"/>
      <c r="C84" s="157" t="s">
        <v>13</v>
      </c>
      <c r="D84" s="172"/>
      <c r="E84" s="172"/>
      <c r="F84" s="172"/>
      <c r="G84" s="172"/>
      <c r="H84" s="172"/>
      <c r="I84" s="172"/>
      <c r="J84" s="172"/>
      <c r="K84" s="172"/>
      <c r="L84" s="172">
        <f>K5</f>
        <v>0</v>
      </c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R84" s="191"/>
    </row>
    <row r="85" spans="1:90" s="192" customFormat="1" ht="36.950000000000003" customHeight="1">
      <c r="B85" s="193"/>
      <c r="C85" s="174" t="s">
        <v>15</v>
      </c>
      <c r="D85" s="173"/>
      <c r="E85" s="173"/>
      <c r="F85" s="173"/>
      <c r="G85" s="173"/>
      <c r="H85" s="173"/>
      <c r="I85" s="173"/>
      <c r="J85" s="173"/>
      <c r="K85" s="173"/>
      <c r="L85" s="245" t="str">
        <f>K6</f>
        <v>Oprava chodníku ul.Svěrákova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173"/>
      <c r="AR85" s="193"/>
    </row>
    <row r="86" spans="1:90" s="24" customFormat="1" ht="6.95" customHeight="1">
      <c r="A86" s="21"/>
      <c r="B86" s="2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21"/>
      <c r="AR86" s="2"/>
      <c r="BE86" s="21"/>
    </row>
    <row r="87" spans="1:90" s="24" customFormat="1" ht="12" customHeight="1">
      <c r="A87" s="21"/>
      <c r="B87" s="2"/>
      <c r="C87" s="157" t="s">
        <v>19</v>
      </c>
      <c r="D87" s="150"/>
      <c r="E87" s="150"/>
      <c r="F87" s="150"/>
      <c r="G87" s="150"/>
      <c r="H87" s="150"/>
      <c r="I87" s="150"/>
      <c r="J87" s="150"/>
      <c r="K87" s="150"/>
      <c r="L87" s="175" t="str">
        <f>IF(K8="","",K8)</f>
        <v>Valašské Meziříčí</v>
      </c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7" t="s">
        <v>21</v>
      </c>
      <c r="AJ87" s="150"/>
      <c r="AK87" s="150"/>
      <c r="AL87" s="150"/>
      <c r="AM87" s="247" t="str">
        <f>IF(AN8= "","",AN8)</f>
        <v>12. 7. 2021</v>
      </c>
      <c r="AN87" s="247"/>
      <c r="AO87" s="150"/>
      <c r="AP87" s="150"/>
      <c r="AQ87" s="21"/>
      <c r="AR87" s="2"/>
      <c r="BE87" s="21"/>
    </row>
    <row r="88" spans="1:90" s="24" customFormat="1" ht="6.95" customHeight="1">
      <c r="A88" s="21"/>
      <c r="B88" s="2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21"/>
      <c r="AR88" s="2"/>
      <c r="BE88" s="21"/>
    </row>
    <row r="89" spans="1:90" s="24" customFormat="1" ht="15.2" customHeight="1">
      <c r="A89" s="21"/>
      <c r="B89" s="2"/>
      <c r="C89" s="157" t="s">
        <v>23</v>
      </c>
      <c r="D89" s="150"/>
      <c r="E89" s="150"/>
      <c r="F89" s="150"/>
      <c r="G89" s="150"/>
      <c r="H89" s="150"/>
      <c r="I89" s="150"/>
      <c r="J89" s="150"/>
      <c r="K89" s="150"/>
      <c r="L89" s="172" t="str">
        <f>IF(E11= "","",E11)</f>
        <v>Město Valašské Meziříčí</v>
      </c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7" t="s">
        <v>29</v>
      </c>
      <c r="AJ89" s="150"/>
      <c r="AK89" s="150"/>
      <c r="AL89" s="150"/>
      <c r="AM89" s="248" t="str">
        <f>IF(E17="","",E17)</f>
        <v xml:space="preserve"> </v>
      </c>
      <c r="AN89" s="249"/>
      <c r="AO89" s="249"/>
      <c r="AP89" s="249"/>
      <c r="AQ89" s="21"/>
      <c r="AR89" s="2"/>
      <c r="AS89" s="250" t="s">
        <v>55</v>
      </c>
      <c r="AT89" s="251"/>
      <c r="AU89" s="82"/>
      <c r="AV89" s="82"/>
      <c r="AW89" s="82"/>
      <c r="AX89" s="82"/>
      <c r="AY89" s="82"/>
      <c r="AZ89" s="82"/>
      <c r="BA89" s="82"/>
      <c r="BB89" s="82"/>
      <c r="BC89" s="82"/>
      <c r="BD89" s="194"/>
      <c r="BE89" s="21"/>
    </row>
    <row r="90" spans="1:90" s="24" customFormat="1" ht="15.2" customHeight="1">
      <c r="A90" s="21"/>
      <c r="B90" s="2"/>
      <c r="C90" s="157" t="s">
        <v>27</v>
      </c>
      <c r="D90" s="150"/>
      <c r="E90" s="150"/>
      <c r="F90" s="150"/>
      <c r="G90" s="150"/>
      <c r="H90" s="150"/>
      <c r="I90" s="150"/>
      <c r="J90" s="150"/>
      <c r="K90" s="150"/>
      <c r="L90" s="172" t="str">
        <f>IF(E14= "Vyplň údaj","",E14)</f>
        <v/>
      </c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7" t="s">
        <v>32</v>
      </c>
      <c r="AJ90" s="150"/>
      <c r="AK90" s="150"/>
      <c r="AL90" s="150"/>
      <c r="AM90" s="248" t="str">
        <f>IF(E20="","",E20)</f>
        <v>Fajfrová Irena</v>
      </c>
      <c r="AN90" s="249"/>
      <c r="AO90" s="249"/>
      <c r="AP90" s="249"/>
      <c r="AQ90" s="21"/>
      <c r="AR90" s="2"/>
      <c r="AS90" s="252"/>
      <c r="AT90" s="253"/>
      <c r="AU90" s="97"/>
      <c r="AV90" s="97"/>
      <c r="AW90" s="97"/>
      <c r="AX90" s="97"/>
      <c r="AY90" s="97"/>
      <c r="AZ90" s="97"/>
      <c r="BA90" s="97"/>
      <c r="BB90" s="97"/>
      <c r="BC90" s="97"/>
      <c r="BD90" s="195"/>
      <c r="BE90" s="21"/>
    </row>
    <row r="91" spans="1:90" s="24" customFormat="1" ht="10.9" customHeight="1">
      <c r="A91" s="21"/>
      <c r="B91" s="2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21"/>
      <c r="AR91" s="2"/>
      <c r="AS91" s="252"/>
      <c r="AT91" s="253"/>
      <c r="AU91" s="97"/>
      <c r="AV91" s="97"/>
      <c r="AW91" s="97"/>
      <c r="AX91" s="97"/>
      <c r="AY91" s="97"/>
      <c r="AZ91" s="97"/>
      <c r="BA91" s="97"/>
      <c r="BB91" s="97"/>
      <c r="BC91" s="97"/>
      <c r="BD91" s="195"/>
      <c r="BE91" s="21"/>
    </row>
    <row r="92" spans="1:90" s="24" customFormat="1" ht="29.25" customHeight="1">
      <c r="A92" s="21"/>
      <c r="B92" s="2"/>
      <c r="C92" s="240" t="s">
        <v>56</v>
      </c>
      <c r="D92" s="241"/>
      <c r="E92" s="241"/>
      <c r="F92" s="241"/>
      <c r="G92" s="241"/>
      <c r="H92" s="176"/>
      <c r="I92" s="242" t="s">
        <v>57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58</v>
      </c>
      <c r="AH92" s="241"/>
      <c r="AI92" s="241"/>
      <c r="AJ92" s="241"/>
      <c r="AK92" s="241"/>
      <c r="AL92" s="241"/>
      <c r="AM92" s="241"/>
      <c r="AN92" s="242" t="s">
        <v>59</v>
      </c>
      <c r="AO92" s="241"/>
      <c r="AP92" s="244"/>
      <c r="AQ92" s="196" t="s">
        <v>60</v>
      </c>
      <c r="AR92" s="2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21"/>
    </row>
    <row r="93" spans="1:90" s="24" customFormat="1" ht="10.9" customHeight="1">
      <c r="A93" s="21"/>
      <c r="B93" s="2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21"/>
      <c r="AR93" s="2"/>
      <c r="AS93" s="8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197"/>
      <c r="BE93" s="21"/>
    </row>
    <row r="94" spans="1:90" s="198" customFormat="1" ht="32.450000000000003" customHeight="1">
      <c r="B94" s="199"/>
      <c r="C94" s="177" t="s">
        <v>73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200" t="s">
        <v>1</v>
      </c>
      <c r="AR94" s="199"/>
      <c r="AS94" s="201">
        <f>ROUND(AS95,2)</f>
        <v>0</v>
      </c>
      <c r="AT94" s="202">
        <f>ROUND(SUM(AV94:AW94),2)</f>
        <v>0</v>
      </c>
      <c r="AU94" s="203">
        <f>ROUND(AU95,5)</f>
        <v>0</v>
      </c>
      <c r="AV94" s="202">
        <f>ROUND(AZ94*L29,2)</f>
        <v>0</v>
      </c>
      <c r="AW94" s="202">
        <f>ROUND(BA94*L30,2)</f>
        <v>0</v>
      </c>
      <c r="AX94" s="202">
        <f>ROUND(BB94*L29,2)</f>
        <v>0</v>
      </c>
      <c r="AY94" s="202">
        <f>ROUND(BC94*L30,2)</f>
        <v>0</v>
      </c>
      <c r="AZ94" s="202">
        <f>ROUND(AZ95,2)</f>
        <v>0</v>
      </c>
      <c r="BA94" s="202">
        <f>ROUND(BA95,2)</f>
        <v>0</v>
      </c>
      <c r="BB94" s="202">
        <f>ROUND(BB95,2)</f>
        <v>0</v>
      </c>
      <c r="BC94" s="202">
        <f>ROUND(BC95,2)</f>
        <v>0</v>
      </c>
      <c r="BD94" s="204">
        <f>ROUND(BD95,2)</f>
        <v>0</v>
      </c>
      <c r="BS94" s="205" t="s">
        <v>74</v>
      </c>
      <c r="BT94" s="205" t="s">
        <v>75</v>
      </c>
      <c r="BV94" s="205" t="s">
        <v>76</v>
      </c>
      <c r="BW94" s="205" t="s">
        <v>4</v>
      </c>
      <c r="BX94" s="205" t="s">
        <v>77</v>
      </c>
      <c r="CL94" s="205" t="s">
        <v>1</v>
      </c>
    </row>
    <row r="95" spans="1:90" s="213" customFormat="1" ht="24.75" customHeight="1">
      <c r="A95" s="206" t="s">
        <v>78</v>
      </c>
      <c r="B95" s="207"/>
      <c r="C95" s="179"/>
      <c r="D95" s="263"/>
      <c r="E95" s="263"/>
      <c r="F95" s="263"/>
      <c r="G95" s="263"/>
      <c r="H95" s="263"/>
      <c r="I95" s="180"/>
      <c r="J95" s="263" t="s">
        <v>16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'Mesto1027 - Oprava chodní...'!J28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208" t="s">
        <v>79</v>
      </c>
      <c r="AR95" s="207"/>
      <c r="AS95" s="209">
        <v>0</v>
      </c>
      <c r="AT95" s="210">
        <f>ROUND(SUM(AV95:AW95),2)</f>
        <v>0</v>
      </c>
      <c r="AU95" s="211">
        <f>'Mesto1027 - Oprava chodní...'!P123</f>
        <v>0</v>
      </c>
      <c r="AV95" s="210">
        <f>'Mesto1027 - Oprava chodní...'!J31</f>
        <v>0</v>
      </c>
      <c r="AW95" s="210">
        <f>'Mesto1027 - Oprava chodní...'!J32</f>
        <v>0</v>
      </c>
      <c r="AX95" s="210">
        <f>'Mesto1027 - Oprava chodní...'!J33</f>
        <v>0</v>
      </c>
      <c r="AY95" s="210">
        <f>'Mesto1027 - Oprava chodní...'!J34</f>
        <v>0</v>
      </c>
      <c r="AZ95" s="210">
        <f>'Mesto1027 - Oprava chodní...'!F31</f>
        <v>0</v>
      </c>
      <c r="BA95" s="210">
        <f>'Mesto1027 - Oprava chodní...'!F32</f>
        <v>0</v>
      </c>
      <c r="BB95" s="210">
        <f>'Mesto1027 - Oprava chodní...'!F33</f>
        <v>0</v>
      </c>
      <c r="BC95" s="210">
        <f>'Mesto1027 - Oprava chodní...'!F34</f>
        <v>0</v>
      </c>
      <c r="BD95" s="212">
        <f>'Mesto1027 - Oprava chodní...'!F35</f>
        <v>0</v>
      </c>
      <c r="BT95" s="214" t="s">
        <v>80</v>
      </c>
      <c r="BU95" s="214" t="s">
        <v>81</v>
      </c>
      <c r="BV95" s="214" t="s">
        <v>76</v>
      </c>
      <c r="BW95" s="214" t="s">
        <v>4</v>
      </c>
      <c r="BX95" s="214" t="s">
        <v>77</v>
      </c>
      <c r="CL95" s="214" t="s">
        <v>1</v>
      </c>
    </row>
    <row r="96" spans="1:90" s="24" customFormat="1" ht="30" customHeight="1">
      <c r="A96" s="21"/>
      <c r="B96" s="2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21"/>
      <c r="AR96" s="2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</row>
    <row r="97" spans="1:57" s="24" customFormat="1" ht="6.95" customHeight="1">
      <c r="A97" s="21"/>
      <c r="B97" s="52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53"/>
      <c r="AR97" s="2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</row>
    <row r="98" spans="1:57"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</row>
  </sheetData>
  <sheetProtection algorithmName="SHA-512" hashValue="pBAmq7XJQ35hQ4pq2BXFOf435TcC/kPLPQpRUx23QC8RCtNYMvOcZDqEmrvHzjsxr2+r6NecAgWlhifiGNHW8w==" saltValue="z6arz2XG0hykLFN+N6zPKg==" spinCount="100000" sheet="1" objects="1" scenarios="1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Mesto1027 - Oprava chod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tabSelected="1" workbookViewId="0">
      <selection activeCell="E16" sqref="E16:H16"/>
    </sheetView>
  </sheetViews>
  <sheetFormatPr defaultRowHeight="11.25"/>
  <cols>
    <col min="1" max="1" width="8.33203125" style="13" customWidth="1"/>
    <col min="2" max="2" width="1.1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50.83203125" style="13" customWidth="1"/>
    <col min="7" max="7" width="7.5" style="13" customWidth="1"/>
    <col min="8" max="8" width="14" style="13" customWidth="1"/>
    <col min="9" max="9" width="15.83203125" style="13" customWidth="1"/>
    <col min="10" max="11" width="22.33203125" style="13" customWidth="1"/>
    <col min="12" max="12" width="9.33203125" style="13" customWidth="1"/>
    <col min="13" max="13" width="10.83203125" style="13" hidden="1" customWidth="1"/>
    <col min="14" max="14" width="9.33203125" style="13" hidden="1"/>
    <col min="15" max="20" width="14.1640625" style="13" hidden="1" customWidth="1"/>
    <col min="21" max="21" width="16.33203125" style="13" hidden="1" customWidth="1"/>
    <col min="22" max="22" width="12.33203125" style="13" customWidth="1"/>
    <col min="23" max="23" width="16.33203125" style="13" customWidth="1"/>
    <col min="24" max="24" width="12.33203125" style="13" customWidth="1"/>
    <col min="25" max="25" width="15" style="13" customWidth="1"/>
    <col min="26" max="26" width="11" style="13" customWidth="1"/>
    <col min="27" max="27" width="15" style="13" customWidth="1"/>
    <col min="28" max="28" width="16.3320312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2" spans="1:56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4</v>
      </c>
      <c r="AZ2" s="15" t="s">
        <v>82</v>
      </c>
      <c r="BA2" s="15" t="s">
        <v>1</v>
      </c>
      <c r="BB2" s="15" t="s">
        <v>1</v>
      </c>
      <c r="BC2" s="15" t="s">
        <v>83</v>
      </c>
      <c r="BD2" s="15" t="s">
        <v>84</v>
      </c>
    </row>
    <row r="3" spans="1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4" t="s">
        <v>84</v>
      </c>
      <c r="AZ3" s="15" t="s">
        <v>85</v>
      </c>
      <c r="BA3" s="15" t="s">
        <v>1</v>
      </c>
      <c r="BB3" s="15" t="s">
        <v>1</v>
      </c>
      <c r="BC3" s="15" t="s">
        <v>86</v>
      </c>
      <c r="BD3" s="15" t="s">
        <v>84</v>
      </c>
    </row>
    <row r="4" spans="1:56" ht="24.95" customHeight="1">
      <c r="B4" s="18"/>
      <c r="D4" s="19" t="s">
        <v>87</v>
      </c>
      <c r="L4" s="18"/>
      <c r="M4" s="20" t="s">
        <v>10</v>
      </c>
      <c r="AT4" s="14" t="s">
        <v>3</v>
      </c>
    </row>
    <row r="5" spans="1:56" ht="6.95" customHeight="1">
      <c r="B5" s="18"/>
      <c r="L5" s="18"/>
    </row>
    <row r="6" spans="1:56" s="24" customFormat="1" ht="12" customHeight="1">
      <c r="A6" s="21"/>
      <c r="B6" s="2"/>
      <c r="C6" s="21"/>
      <c r="D6" s="22" t="s">
        <v>15</v>
      </c>
      <c r="E6" s="21"/>
      <c r="F6" s="21"/>
      <c r="G6" s="21"/>
      <c r="H6" s="21"/>
      <c r="I6" s="21"/>
      <c r="J6" s="21"/>
      <c r="K6" s="21"/>
      <c r="L6" s="2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56" s="24" customFormat="1" ht="16.5" customHeight="1">
      <c r="A7" s="21"/>
      <c r="B7" s="2"/>
      <c r="C7" s="21"/>
      <c r="D7" s="21"/>
      <c r="E7" s="277" t="s">
        <v>16</v>
      </c>
      <c r="F7" s="278"/>
      <c r="G7" s="278"/>
      <c r="H7" s="278"/>
      <c r="I7" s="21"/>
      <c r="J7" s="21"/>
      <c r="K7" s="21"/>
      <c r="L7" s="23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56" s="24" customFormat="1">
      <c r="A8" s="21"/>
      <c r="B8" s="2"/>
      <c r="C8" s="21"/>
      <c r="D8" s="21"/>
      <c r="E8" s="21"/>
      <c r="F8" s="21"/>
      <c r="G8" s="21"/>
      <c r="H8" s="21"/>
      <c r="I8" s="21"/>
      <c r="J8" s="21"/>
      <c r="K8" s="21"/>
      <c r="L8" s="2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56" s="24" customFormat="1" ht="12" customHeight="1">
      <c r="A9" s="21"/>
      <c r="B9" s="2"/>
      <c r="C9" s="21"/>
      <c r="D9" s="22" t="s">
        <v>17</v>
      </c>
      <c r="E9" s="21"/>
      <c r="F9" s="25" t="s">
        <v>1</v>
      </c>
      <c r="G9" s="21"/>
      <c r="H9" s="21"/>
      <c r="I9" s="22" t="s">
        <v>18</v>
      </c>
      <c r="J9" s="25" t="s">
        <v>1</v>
      </c>
      <c r="K9" s="21"/>
      <c r="L9" s="23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56" s="24" customFormat="1" ht="12" customHeight="1">
      <c r="A10" s="21"/>
      <c r="B10" s="2"/>
      <c r="C10" s="21"/>
      <c r="D10" s="22" t="s">
        <v>19</v>
      </c>
      <c r="E10" s="21"/>
      <c r="F10" s="25" t="s">
        <v>20</v>
      </c>
      <c r="G10" s="21"/>
      <c r="H10" s="21"/>
      <c r="I10" s="22" t="s">
        <v>21</v>
      </c>
      <c r="J10" s="26" t="str">
        <f>'Rekapitulace stavby'!AN8</f>
        <v>12. 7. 2021</v>
      </c>
      <c r="K10" s="21"/>
      <c r="L10" s="2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56" s="24" customFormat="1" ht="10.9" customHeight="1">
      <c r="A11" s="21"/>
      <c r="B11" s="2"/>
      <c r="C11" s="21"/>
      <c r="D11" s="21"/>
      <c r="E11" s="21"/>
      <c r="F11" s="21"/>
      <c r="G11" s="21"/>
      <c r="H11" s="21"/>
      <c r="I11" s="21"/>
      <c r="J11" s="21"/>
      <c r="K11" s="21"/>
      <c r="L11" s="23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56" s="24" customFormat="1" ht="12" customHeight="1">
      <c r="A12" s="21"/>
      <c r="B12" s="2"/>
      <c r="C12" s="21"/>
      <c r="D12" s="22" t="s">
        <v>23</v>
      </c>
      <c r="E12" s="21"/>
      <c r="F12" s="21"/>
      <c r="G12" s="21"/>
      <c r="H12" s="21"/>
      <c r="I12" s="22" t="s">
        <v>24</v>
      </c>
      <c r="J12" s="25" t="s">
        <v>1</v>
      </c>
      <c r="K12" s="21"/>
      <c r="L12" s="2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56" s="24" customFormat="1" ht="18" customHeight="1">
      <c r="A13" s="21"/>
      <c r="B13" s="2"/>
      <c r="C13" s="21"/>
      <c r="D13" s="21"/>
      <c r="E13" s="25" t="s">
        <v>25</v>
      </c>
      <c r="F13" s="21"/>
      <c r="G13" s="21"/>
      <c r="H13" s="21"/>
      <c r="I13" s="22" t="s">
        <v>26</v>
      </c>
      <c r="J13" s="25" t="s">
        <v>1</v>
      </c>
      <c r="K13" s="21"/>
      <c r="L13" s="2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56" s="24" customFormat="1" ht="6.95" customHeight="1">
      <c r="A14" s="21"/>
      <c r="B14" s="2"/>
      <c r="C14" s="21"/>
      <c r="D14" s="21"/>
      <c r="E14" s="21"/>
      <c r="F14" s="21"/>
      <c r="G14" s="21"/>
      <c r="H14" s="21"/>
      <c r="I14" s="21"/>
      <c r="J14" s="21"/>
      <c r="K14" s="21"/>
      <c r="L14" s="23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56" s="24" customFormat="1" ht="12" customHeight="1">
      <c r="A15" s="21"/>
      <c r="B15" s="2"/>
      <c r="C15" s="21"/>
      <c r="D15" s="22" t="s">
        <v>27</v>
      </c>
      <c r="E15" s="21"/>
      <c r="F15" s="21"/>
      <c r="G15" s="21"/>
      <c r="H15" s="21"/>
      <c r="I15" s="22" t="s">
        <v>24</v>
      </c>
      <c r="J15" s="12" t="str">
        <f>'Rekapitulace stavby'!AN13</f>
        <v>Vyplň údaj</v>
      </c>
      <c r="K15" s="21"/>
      <c r="L15" s="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56" s="24" customFormat="1" ht="18" customHeight="1">
      <c r="A16" s="21"/>
      <c r="B16" s="2"/>
      <c r="C16" s="21"/>
      <c r="D16" s="21"/>
      <c r="E16" s="279" t="str">
        <f>'Rekapitulace stavby'!E14</f>
        <v>Vyplň údaj</v>
      </c>
      <c r="F16" s="269"/>
      <c r="G16" s="269"/>
      <c r="H16" s="269"/>
      <c r="I16" s="22" t="s">
        <v>26</v>
      </c>
      <c r="J16" s="12" t="str">
        <f>'Rekapitulace stavby'!AN14</f>
        <v>Vyplň údaj</v>
      </c>
      <c r="K16" s="21"/>
      <c r="L16" s="23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4" customFormat="1" ht="6.95" customHeight="1">
      <c r="A17" s="21"/>
      <c r="B17" s="2"/>
      <c r="C17" s="21"/>
      <c r="D17" s="21"/>
      <c r="E17" s="21"/>
      <c r="F17" s="21"/>
      <c r="G17" s="21"/>
      <c r="H17" s="21"/>
      <c r="I17" s="21"/>
      <c r="J17" s="21"/>
      <c r="K17" s="21"/>
      <c r="L17" s="2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4" customFormat="1" ht="12" customHeight="1">
      <c r="A18" s="21"/>
      <c r="B18" s="2"/>
      <c r="C18" s="21"/>
      <c r="D18" s="22" t="s">
        <v>29</v>
      </c>
      <c r="E18" s="21"/>
      <c r="F18" s="21"/>
      <c r="G18" s="21"/>
      <c r="H18" s="21"/>
      <c r="I18" s="22" t="s">
        <v>24</v>
      </c>
      <c r="J18" s="25" t="str">
        <f>IF('Rekapitulace stavby'!AN16="","",'Rekapitulace stavby'!AN16)</f>
        <v/>
      </c>
      <c r="K18" s="21"/>
      <c r="L18" s="2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4" customFormat="1" ht="18" customHeight="1">
      <c r="A19" s="21"/>
      <c r="B19" s="2"/>
      <c r="C19" s="21"/>
      <c r="D19" s="21"/>
      <c r="E19" s="25" t="str">
        <f>IF('Rekapitulace stavby'!E17="","",'Rekapitulace stavby'!E17)</f>
        <v xml:space="preserve"> </v>
      </c>
      <c r="F19" s="21"/>
      <c r="G19" s="21"/>
      <c r="H19" s="21"/>
      <c r="I19" s="22" t="s">
        <v>26</v>
      </c>
      <c r="J19" s="25" t="str">
        <f>IF('Rekapitulace stavby'!AN17="","",'Rekapitulace stavby'!AN17)</f>
        <v/>
      </c>
      <c r="K19" s="21"/>
      <c r="L19" s="2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4" customFormat="1" ht="6.95" customHeight="1">
      <c r="A20" s="21"/>
      <c r="B20" s="2"/>
      <c r="C20" s="21"/>
      <c r="D20" s="21"/>
      <c r="E20" s="21"/>
      <c r="F20" s="21"/>
      <c r="G20" s="21"/>
      <c r="H20" s="21"/>
      <c r="I20" s="21"/>
      <c r="J20" s="21"/>
      <c r="K20" s="21"/>
      <c r="L20" s="2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4" customFormat="1" ht="12" customHeight="1">
      <c r="A21" s="21"/>
      <c r="B21" s="2"/>
      <c r="C21" s="21"/>
      <c r="D21" s="22" t="s">
        <v>32</v>
      </c>
      <c r="E21" s="21"/>
      <c r="F21" s="21"/>
      <c r="G21" s="21"/>
      <c r="H21" s="21"/>
      <c r="I21" s="22" t="s">
        <v>24</v>
      </c>
      <c r="J21" s="25" t="s">
        <v>1</v>
      </c>
      <c r="K21" s="21"/>
      <c r="L21" s="2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4" customFormat="1" ht="18" customHeight="1">
      <c r="A22" s="21"/>
      <c r="B22" s="2"/>
      <c r="C22" s="21"/>
      <c r="D22" s="21"/>
      <c r="E22" s="25" t="s">
        <v>33</v>
      </c>
      <c r="F22" s="21"/>
      <c r="G22" s="21"/>
      <c r="H22" s="21"/>
      <c r="I22" s="22" t="s">
        <v>26</v>
      </c>
      <c r="J22" s="25" t="s">
        <v>1</v>
      </c>
      <c r="K22" s="21"/>
      <c r="L22" s="2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4" customFormat="1" ht="6.95" customHeight="1">
      <c r="A23" s="21"/>
      <c r="B23" s="2"/>
      <c r="C23" s="21"/>
      <c r="D23" s="21"/>
      <c r="E23" s="21"/>
      <c r="F23" s="21"/>
      <c r="G23" s="21"/>
      <c r="H23" s="21"/>
      <c r="I23" s="21"/>
      <c r="J23" s="21"/>
      <c r="K23" s="21"/>
      <c r="L23" s="23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4" customFormat="1" ht="12" customHeight="1">
      <c r="A24" s="21"/>
      <c r="B24" s="2"/>
      <c r="C24" s="21"/>
      <c r="D24" s="22" t="s">
        <v>34</v>
      </c>
      <c r="E24" s="21"/>
      <c r="F24" s="21"/>
      <c r="G24" s="21"/>
      <c r="H24" s="21"/>
      <c r="I24" s="21"/>
      <c r="J24" s="21"/>
      <c r="K24" s="21"/>
      <c r="L24" s="23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30" customFormat="1" ht="16.5" customHeight="1">
      <c r="A25" s="27"/>
      <c r="B25" s="28"/>
      <c r="C25" s="27"/>
      <c r="D25" s="27"/>
      <c r="E25" s="273" t="s">
        <v>1</v>
      </c>
      <c r="F25" s="273"/>
      <c r="G25" s="273"/>
      <c r="H25" s="273"/>
      <c r="I25" s="27"/>
      <c r="J25" s="27"/>
      <c r="K25" s="27"/>
      <c r="L25" s="2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4" customFormat="1" ht="6.95" customHeight="1">
      <c r="A26" s="21"/>
      <c r="B26" s="2"/>
      <c r="C26" s="21"/>
      <c r="D26" s="21"/>
      <c r="E26" s="21"/>
      <c r="F26" s="21"/>
      <c r="G26" s="21"/>
      <c r="H26" s="21"/>
      <c r="I26" s="21"/>
      <c r="J26" s="21"/>
      <c r="K26" s="21"/>
      <c r="L26" s="23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24" customFormat="1" ht="6.95" customHeight="1">
      <c r="A27" s="21"/>
      <c r="B27" s="2"/>
      <c r="C27" s="21"/>
      <c r="D27" s="31"/>
      <c r="E27" s="31"/>
      <c r="F27" s="31"/>
      <c r="G27" s="31"/>
      <c r="H27" s="31"/>
      <c r="I27" s="31"/>
      <c r="J27" s="31"/>
      <c r="K27" s="3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24" customFormat="1" ht="25.35" customHeight="1">
      <c r="A28" s="21"/>
      <c r="B28" s="2"/>
      <c r="C28" s="21"/>
      <c r="D28" s="32" t="s">
        <v>35</v>
      </c>
      <c r="E28" s="21"/>
      <c r="F28" s="21"/>
      <c r="G28" s="21"/>
      <c r="H28" s="21"/>
      <c r="I28" s="21"/>
      <c r="J28" s="33">
        <f>ROUND(J123, 2)</f>
        <v>0</v>
      </c>
      <c r="K28" s="21"/>
      <c r="L28" s="23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4" customFormat="1" ht="6.95" customHeight="1">
      <c r="A29" s="21"/>
      <c r="B29" s="2"/>
      <c r="C29" s="21"/>
      <c r="D29" s="31"/>
      <c r="E29" s="31"/>
      <c r="F29" s="31"/>
      <c r="G29" s="31"/>
      <c r="H29" s="31"/>
      <c r="I29" s="31"/>
      <c r="J29" s="31"/>
      <c r="K29" s="3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4" customFormat="1" ht="14.45" customHeight="1">
      <c r="A30" s="21"/>
      <c r="B30" s="2"/>
      <c r="C30" s="21"/>
      <c r="D30" s="21"/>
      <c r="E30" s="21"/>
      <c r="F30" s="34" t="s">
        <v>37</v>
      </c>
      <c r="G30" s="21"/>
      <c r="H30" s="21"/>
      <c r="I30" s="34" t="s">
        <v>36</v>
      </c>
      <c r="J30" s="34" t="s">
        <v>38</v>
      </c>
      <c r="K30" s="21"/>
      <c r="L30" s="23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4" customFormat="1" ht="14.45" customHeight="1">
      <c r="A31" s="21"/>
      <c r="B31" s="2"/>
      <c r="C31" s="21"/>
      <c r="D31" s="35" t="s">
        <v>39</v>
      </c>
      <c r="E31" s="22" t="s">
        <v>40</v>
      </c>
      <c r="F31" s="36">
        <f>ROUND((SUM(BE123:BE232)),  2)</f>
        <v>0</v>
      </c>
      <c r="G31" s="21"/>
      <c r="H31" s="21"/>
      <c r="I31" s="37">
        <v>0.21</v>
      </c>
      <c r="J31" s="36">
        <f>ROUND(((SUM(BE123:BE232))*I31),  2)</f>
        <v>0</v>
      </c>
      <c r="K31" s="21"/>
      <c r="L31" s="23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4" customFormat="1" ht="14.45" customHeight="1">
      <c r="A32" s="21"/>
      <c r="B32" s="2"/>
      <c r="C32" s="21"/>
      <c r="D32" s="21"/>
      <c r="E32" s="22" t="s">
        <v>41</v>
      </c>
      <c r="F32" s="36">
        <f>ROUND((SUM(BF123:BF232)),  2)</f>
        <v>0</v>
      </c>
      <c r="G32" s="21"/>
      <c r="H32" s="21"/>
      <c r="I32" s="37">
        <v>0.15</v>
      </c>
      <c r="J32" s="36">
        <f>ROUND(((SUM(BF123:BF232))*I32),  2)</f>
        <v>0</v>
      </c>
      <c r="K32" s="21"/>
      <c r="L32" s="2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4" customFormat="1" ht="14.45" hidden="1" customHeight="1">
      <c r="A33" s="21"/>
      <c r="B33" s="2"/>
      <c r="C33" s="21"/>
      <c r="D33" s="21"/>
      <c r="E33" s="22" t="s">
        <v>42</v>
      </c>
      <c r="F33" s="36">
        <f>ROUND((SUM(BG123:BG232)),  2)</f>
        <v>0</v>
      </c>
      <c r="G33" s="21"/>
      <c r="H33" s="21"/>
      <c r="I33" s="37">
        <v>0.21</v>
      </c>
      <c r="J33" s="36">
        <f>0</f>
        <v>0</v>
      </c>
      <c r="K33" s="21"/>
      <c r="L33" s="2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4" customFormat="1" ht="14.45" hidden="1" customHeight="1">
      <c r="A34" s="21"/>
      <c r="B34" s="2"/>
      <c r="C34" s="21"/>
      <c r="D34" s="21"/>
      <c r="E34" s="22" t="s">
        <v>43</v>
      </c>
      <c r="F34" s="36">
        <f>ROUND((SUM(BH123:BH232)),  2)</f>
        <v>0</v>
      </c>
      <c r="G34" s="21"/>
      <c r="H34" s="21"/>
      <c r="I34" s="37">
        <v>0.15</v>
      </c>
      <c r="J34" s="36">
        <f>0</f>
        <v>0</v>
      </c>
      <c r="K34" s="21"/>
      <c r="L34" s="2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4" customFormat="1" ht="14.45" hidden="1" customHeight="1">
      <c r="A35" s="21"/>
      <c r="B35" s="2"/>
      <c r="C35" s="21"/>
      <c r="D35" s="21"/>
      <c r="E35" s="22" t="s">
        <v>44</v>
      </c>
      <c r="F35" s="36">
        <f>ROUND((SUM(BI123:BI232)),  2)</f>
        <v>0</v>
      </c>
      <c r="G35" s="21"/>
      <c r="H35" s="21"/>
      <c r="I35" s="37">
        <v>0</v>
      </c>
      <c r="J35" s="36">
        <f>0</f>
        <v>0</v>
      </c>
      <c r="K35" s="21"/>
      <c r="L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4" customFormat="1" ht="6.95" customHeight="1">
      <c r="A36" s="21"/>
      <c r="B36" s="2"/>
      <c r="C36" s="21"/>
      <c r="D36" s="21"/>
      <c r="E36" s="21"/>
      <c r="F36" s="21"/>
      <c r="G36" s="21"/>
      <c r="H36" s="21"/>
      <c r="I36" s="21"/>
      <c r="J36" s="21"/>
      <c r="K36" s="21"/>
      <c r="L36" s="23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4" customFormat="1" ht="25.35" customHeight="1">
      <c r="A37" s="21"/>
      <c r="B37" s="2"/>
      <c r="C37" s="38"/>
      <c r="D37" s="39" t="s">
        <v>45</v>
      </c>
      <c r="E37" s="40"/>
      <c r="F37" s="40"/>
      <c r="G37" s="41" t="s">
        <v>46</v>
      </c>
      <c r="H37" s="42" t="s">
        <v>47</v>
      </c>
      <c r="I37" s="40"/>
      <c r="J37" s="43">
        <f>SUM(J28:J35)</f>
        <v>0</v>
      </c>
      <c r="K37" s="44"/>
      <c r="L37" s="23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4" customFormat="1" ht="14.45" customHeight="1">
      <c r="A38" s="21"/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3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4.45" customHeight="1">
      <c r="B39" s="18"/>
      <c r="L39" s="18"/>
    </row>
    <row r="40" spans="1:31" ht="14.45" customHeight="1">
      <c r="B40" s="18"/>
      <c r="L40" s="18"/>
    </row>
    <row r="41" spans="1:31" ht="14.45" customHeight="1">
      <c r="B41" s="18"/>
      <c r="L41" s="18"/>
    </row>
    <row r="42" spans="1:31" ht="14.45" customHeight="1">
      <c r="B42" s="18"/>
      <c r="L42" s="18"/>
    </row>
    <row r="43" spans="1:31" ht="14.45" customHeight="1">
      <c r="B43" s="18"/>
      <c r="L43" s="18"/>
    </row>
    <row r="44" spans="1:31" ht="14.45" customHeight="1">
      <c r="B44" s="18"/>
      <c r="L44" s="18"/>
    </row>
    <row r="45" spans="1:31" ht="14.45" customHeight="1">
      <c r="B45" s="18"/>
      <c r="L45" s="18"/>
    </row>
    <row r="46" spans="1:31" ht="14.45" customHeight="1">
      <c r="B46" s="18"/>
      <c r="L46" s="18"/>
    </row>
    <row r="47" spans="1:31" ht="14.45" customHeight="1">
      <c r="B47" s="18"/>
      <c r="L47" s="18"/>
    </row>
    <row r="48" spans="1:31" ht="14.45" customHeight="1">
      <c r="B48" s="18"/>
      <c r="L48" s="18"/>
    </row>
    <row r="49" spans="1:31" ht="14.45" customHeight="1">
      <c r="B49" s="18"/>
      <c r="L49" s="18"/>
    </row>
    <row r="50" spans="1:31" s="24" customFormat="1" ht="14.45" customHeight="1">
      <c r="B50" s="23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2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4" customFormat="1" ht="12.75">
      <c r="A61" s="21"/>
      <c r="B61" s="2"/>
      <c r="C61" s="21"/>
      <c r="D61" s="47" t="s">
        <v>50</v>
      </c>
      <c r="E61" s="48"/>
      <c r="F61" s="49" t="s">
        <v>51</v>
      </c>
      <c r="G61" s="47" t="s">
        <v>50</v>
      </c>
      <c r="H61" s="48"/>
      <c r="I61" s="48"/>
      <c r="J61" s="50" t="s">
        <v>51</v>
      </c>
      <c r="K61" s="48"/>
      <c r="L61" s="23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4" customFormat="1" ht="12.75">
      <c r="A65" s="21"/>
      <c r="B65" s="2"/>
      <c r="C65" s="21"/>
      <c r="D65" s="45" t="s">
        <v>52</v>
      </c>
      <c r="E65" s="51"/>
      <c r="F65" s="51"/>
      <c r="G65" s="45" t="s">
        <v>53</v>
      </c>
      <c r="H65" s="51"/>
      <c r="I65" s="51"/>
      <c r="J65" s="51"/>
      <c r="K65" s="51"/>
      <c r="L65" s="23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4" customFormat="1" ht="12.75">
      <c r="A76" s="21"/>
      <c r="B76" s="2"/>
      <c r="C76" s="21"/>
      <c r="D76" s="47" t="s">
        <v>50</v>
      </c>
      <c r="E76" s="48"/>
      <c r="F76" s="49" t="s">
        <v>51</v>
      </c>
      <c r="G76" s="47" t="s">
        <v>50</v>
      </c>
      <c r="H76" s="48"/>
      <c r="I76" s="48"/>
      <c r="J76" s="50" t="s">
        <v>51</v>
      </c>
      <c r="K76" s="48"/>
      <c r="L76" s="23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4" customFormat="1" ht="14.45" customHeight="1">
      <c r="A77" s="2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23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4" customFormat="1" ht="6.95" customHeight="1">
      <c r="A81" s="2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23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4" customFormat="1" ht="24.95" customHeight="1">
      <c r="A82" s="21"/>
      <c r="B82" s="2"/>
      <c r="C82" s="19" t="s">
        <v>88</v>
      </c>
      <c r="D82" s="21"/>
      <c r="E82" s="21"/>
      <c r="F82" s="21"/>
      <c r="G82" s="21"/>
      <c r="H82" s="21"/>
      <c r="I82" s="21"/>
      <c r="J82" s="21"/>
      <c r="K82" s="21"/>
      <c r="L82" s="23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4" customFormat="1" ht="6.95" customHeight="1">
      <c r="A83" s="21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3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4" customFormat="1" ht="12" customHeight="1">
      <c r="A84" s="21"/>
      <c r="B84" s="2"/>
      <c r="C84" s="22" t="s">
        <v>15</v>
      </c>
      <c r="D84" s="21"/>
      <c r="E84" s="21"/>
      <c r="F84" s="21"/>
      <c r="G84" s="21"/>
      <c r="H84" s="21"/>
      <c r="I84" s="21"/>
      <c r="J84" s="21"/>
      <c r="K84" s="21"/>
      <c r="L84" s="23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4" customFormat="1" ht="16.5" customHeight="1">
      <c r="A85" s="21"/>
      <c r="B85" s="2"/>
      <c r="C85" s="21"/>
      <c r="D85" s="21"/>
      <c r="E85" s="277" t="str">
        <f>E7</f>
        <v>Oprava chodníku ul.Svěrákova</v>
      </c>
      <c r="F85" s="278"/>
      <c r="G85" s="278"/>
      <c r="H85" s="278"/>
      <c r="I85" s="21"/>
      <c r="J85" s="21"/>
      <c r="K85" s="21"/>
      <c r="L85" s="23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4" customFormat="1" ht="6.95" customHeight="1">
      <c r="A86" s="21"/>
      <c r="B86" s="2"/>
      <c r="C86" s="21"/>
      <c r="D86" s="21"/>
      <c r="E86" s="21"/>
      <c r="F86" s="21"/>
      <c r="G86" s="21"/>
      <c r="H86" s="21"/>
      <c r="I86" s="21"/>
      <c r="J86" s="21"/>
      <c r="K86" s="21"/>
      <c r="L86" s="23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4" customFormat="1" ht="12" customHeight="1">
      <c r="A87" s="21"/>
      <c r="B87" s="2"/>
      <c r="C87" s="22" t="s">
        <v>19</v>
      </c>
      <c r="D87" s="21"/>
      <c r="E87" s="21"/>
      <c r="F87" s="25" t="str">
        <f>F10</f>
        <v>Valašské Meziříčí</v>
      </c>
      <c r="G87" s="21"/>
      <c r="H87" s="21"/>
      <c r="I87" s="22" t="s">
        <v>21</v>
      </c>
      <c r="J87" s="26" t="str">
        <f>IF(J10="","",J10)</f>
        <v>12. 7. 2021</v>
      </c>
      <c r="K87" s="21"/>
      <c r="L87" s="23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4" customFormat="1" ht="6.95" customHeight="1">
      <c r="A88" s="21"/>
      <c r="B88" s="2"/>
      <c r="C88" s="21"/>
      <c r="D88" s="21"/>
      <c r="E88" s="21"/>
      <c r="F88" s="21"/>
      <c r="G88" s="21"/>
      <c r="H88" s="21"/>
      <c r="I88" s="21"/>
      <c r="J88" s="21"/>
      <c r="K88" s="21"/>
      <c r="L88" s="23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4" customFormat="1" ht="15.2" customHeight="1">
      <c r="A89" s="21"/>
      <c r="B89" s="2"/>
      <c r="C89" s="22" t="s">
        <v>23</v>
      </c>
      <c r="D89" s="21"/>
      <c r="E89" s="21"/>
      <c r="F89" s="25" t="str">
        <f>E13</f>
        <v>Město Valašské Meziříčí</v>
      </c>
      <c r="G89" s="21"/>
      <c r="H89" s="21"/>
      <c r="I89" s="22" t="s">
        <v>29</v>
      </c>
      <c r="J89" s="56" t="str">
        <f>E19</f>
        <v xml:space="preserve"> </v>
      </c>
      <c r="K89" s="21"/>
      <c r="L89" s="23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4" customFormat="1" ht="15.2" customHeight="1">
      <c r="A90" s="21"/>
      <c r="B90" s="2"/>
      <c r="C90" s="22" t="s">
        <v>27</v>
      </c>
      <c r="D90" s="21"/>
      <c r="E90" s="21"/>
      <c r="F90" s="25" t="str">
        <f>IF(E16="","",E16)</f>
        <v>Vyplň údaj</v>
      </c>
      <c r="G90" s="21"/>
      <c r="H90" s="21"/>
      <c r="I90" s="22" t="s">
        <v>32</v>
      </c>
      <c r="J90" s="56" t="str">
        <f>E22</f>
        <v>Fajfrová Irena</v>
      </c>
      <c r="K90" s="21"/>
      <c r="L90" s="23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4" customFormat="1" ht="10.35" customHeight="1">
      <c r="A91" s="21"/>
      <c r="B91" s="2"/>
      <c r="C91" s="21"/>
      <c r="D91" s="21"/>
      <c r="E91" s="21"/>
      <c r="F91" s="21"/>
      <c r="G91" s="21"/>
      <c r="H91" s="21"/>
      <c r="I91" s="21"/>
      <c r="J91" s="21"/>
      <c r="K91" s="21"/>
      <c r="L91" s="23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4" customFormat="1" ht="29.25" customHeight="1">
      <c r="A92" s="21"/>
      <c r="B92" s="2"/>
      <c r="C92" s="57" t="s">
        <v>89</v>
      </c>
      <c r="D92" s="38"/>
      <c r="E92" s="38"/>
      <c r="F92" s="38"/>
      <c r="G92" s="38"/>
      <c r="H92" s="38"/>
      <c r="I92" s="38"/>
      <c r="J92" s="58" t="s">
        <v>90</v>
      </c>
      <c r="K92" s="38"/>
      <c r="L92" s="23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4" customFormat="1" ht="10.35" customHeight="1">
      <c r="A93" s="21"/>
      <c r="B93" s="2"/>
      <c r="C93" s="21"/>
      <c r="D93" s="21"/>
      <c r="E93" s="21"/>
      <c r="F93" s="21"/>
      <c r="G93" s="21"/>
      <c r="H93" s="21"/>
      <c r="I93" s="21"/>
      <c r="J93" s="21"/>
      <c r="K93" s="21"/>
      <c r="L93" s="23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4" customFormat="1" ht="22.9" customHeight="1">
      <c r="A94" s="21"/>
      <c r="B94" s="2"/>
      <c r="C94" s="59" t="s">
        <v>91</v>
      </c>
      <c r="D94" s="21"/>
      <c r="E94" s="21"/>
      <c r="F94" s="21"/>
      <c r="G94" s="21"/>
      <c r="H94" s="21"/>
      <c r="I94" s="21"/>
      <c r="J94" s="33">
        <f>J123</f>
        <v>0</v>
      </c>
      <c r="K94" s="21"/>
      <c r="L94" s="23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U94" s="14" t="s">
        <v>92</v>
      </c>
    </row>
    <row r="95" spans="1:47" s="60" customFormat="1" ht="24.95" customHeight="1">
      <c r="B95" s="61"/>
      <c r="D95" s="62" t="s">
        <v>93</v>
      </c>
      <c r="E95" s="63"/>
      <c r="F95" s="63"/>
      <c r="G95" s="63"/>
      <c r="H95" s="63"/>
      <c r="I95" s="63"/>
      <c r="J95" s="64">
        <f>J124</f>
        <v>0</v>
      </c>
      <c r="L95" s="61"/>
    </row>
    <row r="96" spans="1:47" s="65" customFormat="1" ht="19.899999999999999" customHeight="1">
      <c r="B96" s="66"/>
      <c r="D96" s="67" t="s">
        <v>94</v>
      </c>
      <c r="E96" s="68"/>
      <c r="F96" s="68"/>
      <c r="G96" s="68"/>
      <c r="H96" s="68"/>
      <c r="I96" s="68"/>
      <c r="J96" s="69">
        <f>J125</f>
        <v>0</v>
      </c>
      <c r="L96" s="66"/>
    </row>
    <row r="97" spans="1:31" s="65" customFormat="1" ht="19.899999999999999" customHeight="1">
      <c r="B97" s="66"/>
      <c r="D97" s="67" t="s">
        <v>95</v>
      </c>
      <c r="E97" s="68"/>
      <c r="F97" s="68"/>
      <c r="G97" s="68"/>
      <c r="H97" s="68"/>
      <c r="I97" s="68"/>
      <c r="J97" s="69">
        <f>J141</f>
        <v>0</v>
      </c>
      <c r="L97" s="66"/>
    </row>
    <row r="98" spans="1:31" s="65" customFormat="1" ht="19.899999999999999" customHeight="1">
      <c r="B98" s="66"/>
      <c r="D98" s="67" t="s">
        <v>96</v>
      </c>
      <c r="E98" s="68"/>
      <c r="F98" s="68"/>
      <c r="G98" s="68"/>
      <c r="H98" s="68"/>
      <c r="I98" s="68"/>
      <c r="J98" s="69">
        <f>J180</f>
        <v>0</v>
      </c>
      <c r="L98" s="66"/>
    </row>
    <row r="99" spans="1:31" s="65" customFormat="1" ht="19.899999999999999" customHeight="1">
      <c r="B99" s="66"/>
      <c r="D99" s="67" t="s">
        <v>97</v>
      </c>
      <c r="E99" s="68"/>
      <c r="F99" s="68"/>
      <c r="G99" s="68"/>
      <c r="H99" s="68"/>
      <c r="I99" s="68"/>
      <c r="J99" s="69">
        <f>J183</f>
        <v>0</v>
      </c>
      <c r="L99" s="66"/>
    </row>
    <row r="100" spans="1:31" s="65" customFormat="1" ht="19.899999999999999" customHeight="1">
      <c r="B100" s="66"/>
      <c r="D100" s="67" t="s">
        <v>98</v>
      </c>
      <c r="E100" s="68"/>
      <c r="F100" s="68"/>
      <c r="G100" s="68"/>
      <c r="H100" s="68"/>
      <c r="I100" s="68"/>
      <c r="J100" s="69">
        <f>J204</f>
        <v>0</v>
      </c>
      <c r="L100" s="66"/>
    </row>
    <row r="101" spans="1:31" s="65" customFormat="1" ht="19.899999999999999" customHeight="1">
      <c r="B101" s="66"/>
      <c r="D101" s="67" t="s">
        <v>99</v>
      </c>
      <c r="E101" s="68"/>
      <c r="F101" s="68"/>
      <c r="G101" s="68"/>
      <c r="H101" s="68"/>
      <c r="I101" s="68"/>
      <c r="J101" s="69">
        <f>J219</f>
        <v>0</v>
      </c>
      <c r="L101" s="66"/>
    </row>
    <row r="102" spans="1:31" s="60" customFormat="1" ht="24.95" customHeight="1">
      <c r="B102" s="61"/>
      <c r="D102" s="62" t="s">
        <v>100</v>
      </c>
      <c r="E102" s="63"/>
      <c r="F102" s="63"/>
      <c r="G102" s="63"/>
      <c r="H102" s="63"/>
      <c r="I102" s="63"/>
      <c r="J102" s="64">
        <f>J225</f>
        <v>0</v>
      </c>
      <c r="L102" s="61"/>
    </row>
    <row r="103" spans="1:31" s="65" customFormat="1" ht="19.899999999999999" customHeight="1">
      <c r="B103" s="66"/>
      <c r="D103" s="67" t="s">
        <v>101</v>
      </c>
      <c r="E103" s="68"/>
      <c r="F103" s="68"/>
      <c r="G103" s="68"/>
      <c r="H103" s="68"/>
      <c r="I103" s="68"/>
      <c r="J103" s="69">
        <f>J226</f>
        <v>0</v>
      </c>
      <c r="L103" s="66"/>
    </row>
    <row r="104" spans="1:31" s="65" customFormat="1" ht="19.899999999999999" customHeight="1">
      <c r="B104" s="66"/>
      <c r="D104" s="67" t="s">
        <v>102</v>
      </c>
      <c r="E104" s="68"/>
      <c r="F104" s="68"/>
      <c r="G104" s="68"/>
      <c r="H104" s="68"/>
      <c r="I104" s="68"/>
      <c r="J104" s="69">
        <f>J229</f>
        <v>0</v>
      </c>
      <c r="L104" s="66"/>
    </row>
    <row r="105" spans="1:31" s="65" customFormat="1" ht="19.899999999999999" customHeight="1">
      <c r="B105" s="66"/>
      <c r="D105" s="67" t="s">
        <v>103</v>
      </c>
      <c r="E105" s="68"/>
      <c r="F105" s="68"/>
      <c r="G105" s="68"/>
      <c r="H105" s="68"/>
      <c r="I105" s="68"/>
      <c r="J105" s="69">
        <f>J231</f>
        <v>0</v>
      </c>
      <c r="L105" s="66"/>
    </row>
    <row r="106" spans="1:31" s="24" customFormat="1" ht="21.75" customHeight="1">
      <c r="A106" s="21"/>
      <c r="B106" s="2"/>
      <c r="C106" s="21"/>
      <c r="D106" s="21"/>
      <c r="E106" s="21"/>
      <c r="F106" s="21"/>
      <c r="G106" s="21"/>
      <c r="H106" s="21"/>
      <c r="I106" s="21"/>
      <c r="J106" s="21"/>
      <c r="K106" s="21"/>
      <c r="L106" s="23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4" customFormat="1" ht="6.95" customHeight="1">
      <c r="A107" s="21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23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11" spans="1:31" s="24" customFormat="1" ht="6.95" customHeight="1">
      <c r="A111" s="21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23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4" customFormat="1" ht="24.95" customHeight="1">
      <c r="A112" s="21"/>
      <c r="B112" s="2"/>
      <c r="C112" s="19" t="s">
        <v>104</v>
      </c>
      <c r="D112" s="21"/>
      <c r="E112" s="21"/>
      <c r="F112" s="21"/>
      <c r="G112" s="21"/>
      <c r="H112" s="21"/>
      <c r="I112" s="21"/>
      <c r="J112" s="21"/>
      <c r="K112" s="21"/>
      <c r="L112" s="23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4" customFormat="1" ht="6.95" customHeight="1">
      <c r="A113" s="21"/>
      <c r="B113" s="2"/>
      <c r="C113" s="21"/>
      <c r="D113" s="21"/>
      <c r="E113" s="21"/>
      <c r="F113" s="21"/>
      <c r="G113" s="21"/>
      <c r="H113" s="21"/>
      <c r="I113" s="21"/>
      <c r="J113" s="21"/>
      <c r="K113" s="21"/>
      <c r="L113" s="23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4" customFormat="1" ht="12" customHeight="1">
      <c r="A114" s="21"/>
      <c r="B114" s="2"/>
      <c r="C114" s="22" t="s">
        <v>15</v>
      </c>
      <c r="D114" s="21"/>
      <c r="E114" s="21"/>
      <c r="F114" s="21"/>
      <c r="G114" s="21"/>
      <c r="H114" s="21"/>
      <c r="I114" s="21"/>
      <c r="J114" s="21"/>
      <c r="K114" s="21"/>
      <c r="L114" s="23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4" customFormat="1" ht="16.5" customHeight="1">
      <c r="A115" s="21"/>
      <c r="B115" s="2"/>
      <c r="C115" s="21"/>
      <c r="D115" s="21"/>
      <c r="E115" s="277" t="str">
        <f>E7</f>
        <v>Oprava chodníku ul.Svěrákova</v>
      </c>
      <c r="F115" s="278"/>
      <c r="G115" s="278"/>
      <c r="H115" s="278"/>
      <c r="I115" s="21"/>
      <c r="J115" s="21"/>
      <c r="K115" s="21"/>
      <c r="L115" s="23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4" customFormat="1" ht="6.95" customHeight="1">
      <c r="A116" s="21"/>
      <c r="B116" s="2"/>
      <c r="C116" s="21"/>
      <c r="D116" s="21"/>
      <c r="E116" s="21"/>
      <c r="F116" s="21"/>
      <c r="G116" s="21"/>
      <c r="H116" s="21"/>
      <c r="I116" s="21"/>
      <c r="J116" s="21"/>
      <c r="K116" s="21"/>
      <c r="L116" s="23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4" customFormat="1" ht="12" customHeight="1">
      <c r="A117" s="21"/>
      <c r="B117" s="2"/>
      <c r="C117" s="22" t="s">
        <v>19</v>
      </c>
      <c r="D117" s="21"/>
      <c r="E117" s="21"/>
      <c r="F117" s="25" t="str">
        <f>F10</f>
        <v>Valašské Meziříčí</v>
      </c>
      <c r="G117" s="21"/>
      <c r="H117" s="21"/>
      <c r="I117" s="22" t="s">
        <v>21</v>
      </c>
      <c r="J117" s="26" t="str">
        <f>IF(J10="","",J10)</f>
        <v>12. 7. 2021</v>
      </c>
      <c r="K117" s="21"/>
      <c r="L117" s="23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4" customFormat="1" ht="6.95" customHeight="1">
      <c r="A118" s="21"/>
      <c r="B118" s="2"/>
      <c r="C118" s="21"/>
      <c r="D118" s="21"/>
      <c r="E118" s="21"/>
      <c r="F118" s="21"/>
      <c r="G118" s="21"/>
      <c r="H118" s="21"/>
      <c r="I118" s="21"/>
      <c r="J118" s="21"/>
      <c r="K118" s="21"/>
      <c r="L118" s="23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4" customFormat="1" ht="15.2" customHeight="1">
      <c r="A119" s="21"/>
      <c r="B119" s="2"/>
      <c r="C119" s="22" t="s">
        <v>23</v>
      </c>
      <c r="D119" s="21"/>
      <c r="E119" s="21"/>
      <c r="F119" s="25" t="str">
        <f>E13</f>
        <v>Město Valašské Meziříčí</v>
      </c>
      <c r="G119" s="21"/>
      <c r="H119" s="21"/>
      <c r="I119" s="22" t="s">
        <v>29</v>
      </c>
      <c r="J119" s="56" t="str">
        <f>E19</f>
        <v xml:space="preserve"> </v>
      </c>
      <c r="K119" s="21"/>
      <c r="L119" s="23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4" customFormat="1" ht="15.2" customHeight="1">
      <c r="A120" s="21"/>
      <c r="B120" s="2"/>
      <c r="C120" s="22" t="s">
        <v>27</v>
      </c>
      <c r="D120" s="21"/>
      <c r="E120" s="21"/>
      <c r="F120" s="25" t="str">
        <f>IF(E16="","",E16)</f>
        <v>Vyplň údaj</v>
      </c>
      <c r="G120" s="21"/>
      <c r="H120" s="21"/>
      <c r="I120" s="22" t="s">
        <v>32</v>
      </c>
      <c r="J120" s="56" t="str">
        <f>E22</f>
        <v>Fajfrová Irena</v>
      </c>
      <c r="K120" s="21"/>
      <c r="L120" s="23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4" customFormat="1" ht="10.35" customHeight="1">
      <c r="A121" s="21"/>
      <c r="B121" s="2"/>
      <c r="C121" s="21"/>
      <c r="D121" s="21"/>
      <c r="E121" s="21"/>
      <c r="F121" s="21"/>
      <c r="G121" s="21"/>
      <c r="H121" s="21"/>
      <c r="I121" s="21"/>
      <c r="J121" s="21"/>
      <c r="K121" s="21"/>
      <c r="L121" s="23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79" customFormat="1" ht="29.25" customHeight="1">
      <c r="A122" s="70"/>
      <c r="B122" s="71"/>
      <c r="C122" s="72" t="s">
        <v>105</v>
      </c>
      <c r="D122" s="73" t="s">
        <v>60</v>
      </c>
      <c r="E122" s="73" t="s">
        <v>56</v>
      </c>
      <c r="F122" s="73" t="s">
        <v>57</v>
      </c>
      <c r="G122" s="73" t="s">
        <v>106</v>
      </c>
      <c r="H122" s="73" t="s">
        <v>107</v>
      </c>
      <c r="I122" s="73" t="s">
        <v>108</v>
      </c>
      <c r="J122" s="73" t="s">
        <v>90</v>
      </c>
      <c r="K122" s="74" t="s">
        <v>109</v>
      </c>
      <c r="L122" s="75"/>
      <c r="M122" s="76" t="s">
        <v>1</v>
      </c>
      <c r="N122" s="77" t="s">
        <v>39</v>
      </c>
      <c r="O122" s="77" t="s">
        <v>110</v>
      </c>
      <c r="P122" s="77" t="s">
        <v>111</v>
      </c>
      <c r="Q122" s="77" t="s">
        <v>112</v>
      </c>
      <c r="R122" s="77" t="s">
        <v>113</v>
      </c>
      <c r="S122" s="77" t="s">
        <v>114</v>
      </c>
      <c r="T122" s="78" t="s">
        <v>115</v>
      </c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</row>
    <row r="123" spans="1:65" s="24" customFormat="1" ht="22.9" customHeight="1">
      <c r="A123" s="21"/>
      <c r="B123" s="2"/>
      <c r="C123" s="80" t="s">
        <v>116</v>
      </c>
      <c r="D123" s="21"/>
      <c r="E123" s="21"/>
      <c r="F123" s="21"/>
      <c r="G123" s="21"/>
      <c r="H123" s="21"/>
      <c r="I123" s="21"/>
      <c r="J123" s="149">
        <f>J124+J225</f>
        <v>0</v>
      </c>
      <c r="K123" s="150"/>
      <c r="L123" s="2"/>
      <c r="M123" s="81"/>
      <c r="N123" s="82"/>
      <c r="O123" s="31"/>
      <c r="P123" s="83">
        <f>P124+P225</f>
        <v>0</v>
      </c>
      <c r="Q123" s="31"/>
      <c r="R123" s="83">
        <f>R124+R225</f>
        <v>340.16008720000002</v>
      </c>
      <c r="S123" s="31"/>
      <c r="T123" s="84">
        <f>T124+T225</f>
        <v>356.78999999999996</v>
      </c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T123" s="14" t="s">
        <v>74</v>
      </c>
      <c r="AU123" s="14" t="s">
        <v>92</v>
      </c>
      <c r="BK123" s="85">
        <f>BK124+BK225</f>
        <v>0</v>
      </c>
    </row>
    <row r="124" spans="1:65" s="1" customFormat="1" ht="25.9" customHeight="1">
      <c r="B124" s="86"/>
      <c r="D124" s="87" t="s">
        <v>74</v>
      </c>
      <c r="E124" s="88" t="s">
        <v>117</v>
      </c>
      <c r="F124" s="88" t="s">
        <v>118</v>
      </c>
      <c r="J124" s="151">
        <f>J125+J141+J204+J219+J183+J180</f>
        <v>0</v>
      </c>
      <c r="K124" s="138"/>
      <c r="L124" s="86"/>
      <c r="M124" s="89"/>
      <c r="N124" s="90"/>
      <c r="O124" s="90"/>
      <c r="P124" s="91">
        <f>P125+P141+P180+P183+P204+P219</f>
        <v>0</v>
      </c>
      <c r="Q124" s="90"/>
      <c r="R124" s="91">
        <f>R125+R141+R180+R183+R204+R219</f>
        <v>340.16008720000002</v>
      </c>
      <c r="S124" s="90"/>
      <c r="T124" s="92">
        <f>T125+T141+T180+T183+T204+T219</f>
        <v>356.78999999999996</v>
      </c>
      <c r="AR124" s="87" t="s">
        <v>80</v>
      </c>
      <c r="AT124" s="93" t="s">
        <v>74</v>
      </c>
      <c r="AU124" s="93" t="s">
        <v>75</v>
      </c>
      <c r="AY124" s="87" t="s">
        <v>119</v>
      </c>
      <c r="BK124" s="94">
        <f>BK125+BK141+BK180+BK183+BK204+BK219</f>
        <v>0</v>
      </c>
    </row>
    <row r="125" spans="1:65" s="1" customFormat="1" ht="22.9" customHeight="1">
      <c r="B125" s="86"/>
      <c r="D125" s="87" t="s">
        <v>74</v>
      </c>
      <c r="E125" s="95" t="s">
        <v>80</v>
      </c>
      <c r="F125" s="95" t="s">
        <v>120</v>
      </c>
      <c r="J125" s="152">
        <f>BK125</f>
        <v>0</v>
      </c>
      <c r="K125" s="138"/>
      <c r="L125" s="86"/>
      <c r="M125" s="89"/>
      <c r="N125" s="90"/>
      <c r="O125" s="90"/>
      <c r="P125" s="91">
        <f>SUM(P126:P140)</f>
        <v>0</v>
      </c>
      <c r="Q125" s="90"/>
      <c r="R125" s="91">
        <f>SUM(R126:R140)</f>
        <v>2.3768999999999995E-2</v>
      </c>
      <c r="S125" s="90"/>
      <c r="T125" s="92">
        <f>SUM(T126:T140)</f>
        <v>356.78999999999996</v>
      </c>
      <c r="AR125" s="87" t="s">
        <v>80</v>
      </c>
      <c r="AT125" s="93" t="s">
        <v>74</v>
      </c>
      <c r="AU125" s="93" t="s">
        <v>80</v>
      </c>
      <c r="AY125" s="87" t="s">
        <v>119</v>
      </c>
      <c r="BK125" s="94">
        <f>SUM(BK126:BK140)</f>
        <v>0</v>
      </c>
    </row>
    <row r="126" spans="1:65" s="24" customFormat="1" ht="24.2" customHeight="1">
      <c r="A126" s="21"/>
      <c r="B126" s="2"/>
      <c r="C126" s="123" t="s">
        <v>80</v>
      </c>
      <c r="D126" s="123" t="s">
        <v>121</v>
      </c>
      <c r="E126" s="124" t="s">
        <v>122</v>
      </c>
      <c r="F126" s="125" t="s">
        <v>123</v>
      </c>
      <c r="G126" s="126" t="s">
        <v>124</v>
      </c>
      <c r="H126" s="127">
        <v>20</v>
      </c>
      <c r="I126" s="3"/>
      <c r="J126" s="153">
        <f>ROUND(I126*H126,2)</f>
        <v>0</v>
      </c>
      <c r="K126" s="125" t="s">
        <v>125</v>
      </c>
      <c r="L126" s="2"/>
      <c r="M126" s="4" t="s">
        <v>1</v>
      </c>
      <c r="N126" s="96" t="s">
        <v>40</v>
      </c>
      <c r="O126" s="97"/>
      <c r="P126" s="98">
        <f>O126*H126</f>
        <v>0</v>
      </c>
      <c r="Q126" s="98">
        <v>0</v>
      </c>
      <c r="R126" s="98">
        <f>Q126*H126</f>
        <v>0</v>
      </c>
      <c r="S126" s="98">
        <v>0.26</v>
      </c>
      <c r="T126" s="99">
        <f>S126*H126</f>
        <v>5.2</v>
      </c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R126" s="100" t="s">
        <v>126</v>
      </c>
      <c r="AT126" s="100" t="s">
        <v>121</v>
      </c>
      <c r="AU126" s="100" t="s">
        <v>84</v>
      </c>
      <c r="AY126" s="14" t="s">
        <v>119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14" t="s">
        <v>80</v>
      </c>
      <c r="BK126" s="101">
        <f>ROUND(I126*H126,2)</f>
        <v>0</v>
      </c>
      <c r="BL126" s="14" t="s">
        <v>126</v>
      </c>
      <c r="BM126" s="100" t="s">
        <v>127</v>
      </c>
    </row>
    <row r="127" spans="1:65" s="5" customFormat="1">
      <c r="B127" s="102"/>
      <c r="C127" s="128"/>
      <c r="D127" s="129" t="s">
        <v>128</v>
      </c>
      <c r="E127" s="130" t="s">
        <v>1</v>
      </c>
      <c r="F127" s="131" t="s">
        <v>129</v>
      </c>
      <c r="G127" s="128"/>
      <c r="H127" s="132">
        <v>20</v>
      </c>
      <c r="J127" s="128"/>
      <c r="K127" s="128"/>
      <c r="L127" s="102"/>
      <c r="M127" s="104"/>
      <c r="N127" s="105"/>
      <c r="O127" s="105"/>
      <c r="P127" s="105"/>
      <c r="Q127" s="105"/>
      <c r="R127" s="105"/>
      <c r="S127" s="105"/>
      <c r="T127" s="106"/>
      <c r="AT127" s="103" t="s">
        <v>128</v>
      </c>
      <c r="AU127" s="103" t="s">
        <v>84</v>
      </c>
      <c r="AV127" s="5" t="s">
        <v>84</v>
      </c>
      <c r="AW127" s="5" t="s">
        <v>31</v>
      </c>
      <c r="AX127" s="5" t="s">
        <v>80</v>
      </c>
      <c r="AY127" s="103" t="s">
        <v>119</v>
      </c>
    </row>
    <row r="128" spans="1:65" s="24" customFormat="1" ht="33" customHeight="1">
      <c r="A128" s="21"/>
      <c r="B128" s="2"/>
      <c r="C128" s="123" t="s">
        <v>84</v>
      </c>
      <c r="D128" s="123" t="s">
        <v>121</v>
      </c>
      <c r="E128" s="124" t="s">
        <v>130</v>
      </c>
      <c r="F128" s="125" t="s">
        <v>131</v>
      </c>
      <c r="G128" s="126" t="s">
        <v>124</v>
      </c>
      <c r="H128" s="127">
        <v>350</v>
      </c>
      <c r="I128" s="3"/>
      <c r="J128" s="153">
        <f>ROUND(I128*H128,2)</f>
        <v>0</v>
      </c>
      <c r="K128" s="125" t="s">
        <v>125</v>
      </c>
      <c r="L128" s="2"/>
      <c r="M128" s="4" t="s">
        <v>1</v>
      </c>
      <c r="N128" s="96" t="s">
        <v>40</v>
      </c>
      <c r="O128" s="97"/>
      <c r="P128" s="98">
        <f>O128*H128</f>
        <v>0</v>
      </c>
      <c r="Q128" s="98">
        <v>0</v>
      </c>
      <c r="R128" s="98">
        <f>Q128*H128</f>
        <v>0</v>
      </c>
      <c r="S128" s="98">
        <v>0.255</v>
      </c>
      <c r="T128" s="99">
        <f>S128*H128</f>
        <v>89.25</v>
      </c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R128" s="100" t="s">
        <v>126</v>
      </c>
      <c r="AT128" s="100" t="s">
        <v>121</v>
      </c>
      <c r="AU128" s="100" t="s">
        <v>84</v>
      </c>
      <c r="AY128" s="14" t="s">
        <v>119</v>
      </c>
      <c r="BE128" s="101">
        <f>IF(N128="základní",J128,0)</f>
        <v>0</v>
      </c>
      <c r="BF128" s="101">
        <f>IF(N128="snížená",J128,0)</f>
        <v>0</v>
      </c>
      <c r="BG128" s="101">
        <f>IF(N128="zákl. přenesená",J128,0)</f>
        <v>0</v>
      </c>
      <c r="BH128" s="101">
        <f>IF(N128="sníž. přenesená",J128,0)</f>
        <v>0</v>
      </c>
      <c r="BI128" s="101">
        <f>IF(N128="nulová",J128,0)</f>
        <v>0</v>
      </c>
      <c r="BJ128" s="14" t="s">
        <v>80</v>
      </c>
      <c r="BK128" s="101">
        <f>ROUND(I128*H128,2)</f>
        <v>0</v>
      </c>
      <c r="BL128" s="14" t="s">
        <v>126</v>
      </c>
      <c r="BM128" s="100" t="s">
        <v>132</v>
      </c>
    </row>
    <row r="129" spans="1:65" s="24" customFormat="1" ht="24.2" customHeight="1">
      <c r="A129" s="21"/>
      <c r="B129" s="2"/>
      <c r="C129" s="123" t="s">
        <v>133</v>
      </c>
      <c r="D129" s="123" t="s">
        <v>121</v>
      </c>
      <c r="E129" s="124" t="s">
        <v>134</v>
      </c>
      <c r="F129" s="125" t="s">
        <v>135</v>
      </c>
      <c r="G129" s="126" t="s">
        <v>124</v>
      </c>
      <c r="H129" s="127">
        <v>760</v>
      </c>
      <c r="I129" s="3"/>
      <c r="J129" s="153">
        <f>ROUND(I129*H129,2)</f>
        <v>0</v>
      </c>
      <c r="K129" s="125" t="s">
        <v>125</v>
      </c>
      <c r="L129" s="2"/>
      <c r="M129" s="4" t="s">
        <v>1</v>
      </c>
      <c r="N129" s="96" t="s">
        <v>40</v>
      </c>
      <c r="O129" s="97"/>
      <c r="P129" s="98">
        <f>O129*H129</f>
        <v>0</v>
      </c>
      <c r="Q129" s="98">
        <v>0</v>
      </c>
      <c r="R129" s="98">
        <f>Q129*H129</f>
        <v>0</v>
      </c>
      <c r="S129" s="98">
        <v>0.28999999999999998</v>
      </c>
      <c r="T129" s="99">
        <f>S129*H129</f>
        <v>220.39999999999998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R129" s="100" t="s">
        <v>126</v>
      </c>
      <c r="AT129" s="100" t="s">
        <v>121</v>
      </c>
      <c r="AU129" s="100" t="s">
        <v>84</v>
      </c>
      <c r="AY129" s="14" t="s">
        <v>119</v>
      </c>
      <c r="BE129" s="101">
        <f>IF(N129="základní",J129,0)</f>
        <v>0</v>
      </c>
      <c r="BF129" s="101">
        <f>IF(N129="snížená",J129,0)</f>
        <v>0</v>
      </c>
      <c r="BG129" s="101">
        <f>IF(N129="zákl. přenesená",J129,0)</f>
        <v>0</v>
      </c>
      <c r="BH129" s="101">
        <f>IF(N129="sníž. přenesená",J129,0)</f>
        <v>0</v>
      </c>
      <c r="BI129" s="101">
        <f>IF(N129="nulová",J129,0)</f>
        <v>0</v>
      </c>
      <c r="BJ129" s="14" t="s">
        <v>80</v>
      </c>
      <c r="BK129" s="101">
        <f>ROUND(I129*H129,2)</f>
        <v>0</v>
      </c>
      <c r="BL129" s="14" t="s">
        <v>126</v>
      </c>
      <c r="BM129" s="100" t="s">
        <v>136</v>
      </c>
    </row>
    <row r="130" spans="1:65" s="24" customFormat="1" ht="24.2" customHeight="1">
      <c r="A130" s="21"/>
      <c r="B130" s="2"/>
      <c r="C130" s="123" t="s">
        <v>126</v>
      </c>
      <c r="D130" s="123" t="s">
        <v>121</v>
      </c>
      <c r="E130" s="124" t="s">
        <v>137</v>
      </c>
      <c r="F130" s="125" t="s">
        <v>138</v>
      </c>
      <c r="G130" s="126" t="s">
        <v>124</v>
      </c>
      <c r="H130" s="127">
        <v>20</v>
      </c>
      <c r="I130" s="3"/>
      <c r="J130" s="153">
        <f>ROUND(I130*H130,2)</f>
        <v>0</v>
      </c>
      <c r="K130" s="125" t="s">
        <v>125</v>
      </c>
      <c r="L130" s="2"/>
      <c r="M130" s="4" t="s">
        <v>1</v>
      </c>
      <c r="N130" s="96" t="s">
        <v>40</v>
      </c>
      <c r="O130" s="97"/>
      <c r="P130" s="98">
        <f>O130*H130</f>
        <v>0</v>
      </c>
      <c r="Q130" s="98">
        <v>0</v>
      </c>
      <c r="R130" s="98">
        <f>Q130*H130</f>
        <v>0</v>
      </c>
      <c r="S130" s="98">
        <v>0.28999999999999998</v>
      </c>
      <c r="T130" s="99">
        <f>S130*H130</f>
        <v>5.8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100" t="s">
        <v>126</v>
      </c>
      <c r="AT130" s="100" t="s">
        <v>121</v>
      </c>
      <c r="AU130" s="100" t="s">
        <v>84</v>
      </c>
      <c r="AY130" s="14" t="s">
        <v>119</v>
      </c>
      <c r="BE130" s="101">
        <f>IF(N130="základní",J130,0)</f>
        <v>0</v>
      </c>
      <c r="BF130" s="101">
        <f>IF(N130="snížená",J130,0)</f>
        <v>0</v>
      </c>
      <c r="BG130" s="101">
        <f>IF(N130="zákl. přenesená",J130,0)</f>
        <v>0</v>
      </c>
      <c r="BH130" s="101">
        <f>IF(N130="sníž. přenesená",J130,0)</f>
        <v>0</v>
      </c>
      <c r="BI130" s="101">
        <f>IF(N130="nulová",J130,0)</f>
        <v>0</v>
      </c>
      <c r="BJ130" s="14" t="s">
        <v>80</v>
      </c>
      <c r="BK130" s="101">
        <f>ROUND(I130*H130,2)</f>
        <v>0</v>
      </c>
      <c r="BL130" s="14" t="s">
        <v>126</v>
      </c>
      <c r="BM130" s="100" t="s">
        <v>139</v>
      </c>
    </row>
    <row r="131" spans="1:65" s="24" customFormat="1" ht="24.2" customHeight="1">
      <c r="A131" s="21"/>
      <c r="B131" s="2"/>
      <c r="C131" s="123" t="s">
        <v>140</v>
      </c>
      <c r="D131" s="123" t="s">
        <v>121</v>
      </c>
      <c r="E131" s="124" t="s">
        <v>141</v>
      </c>
      <c r="F131" s="125" t="s">
        <v>142</v>
      </c>
      <c r="G131" s="126" t="s">
        <v>124</v>
      </c>
      <c r="H131" s="127">
        <v>54</v>
      </c>
      <c r="I131" s="3"/>
      <c r="J131" s="153">
        <f>ROUND(I131*H131,2)</f>
        <v>0</v>
      </c>
      <c r="K131" s="125" t="s">
        <v>125</v>
      </c>
      <c r="L131" s="2"/>
      <c r="M131" s="4" t="s">
        <v>1</v>
      </c>
      <c r="N131" s="96" t="s">
        <v>40</v>
      </c>
      <c r="O131" s="97"/>
      <c r="P131" s="98">
        <f>O131*H131</f>
        <v>0</v>
      </c>
      <c r="Q131" s="98">
        <v>4.0000000000000003E-5</v>
      </c>
      <c r="R131" s="98">
        <f>Q131*H131</f>
        <v>2.16E-3</v>
      </c>
      <c r="S131" s="98">
        <v>0.115</v>
      </c>
      <c r="T131" s="99">
        <f>S131*H131</f>
        <v>6.21</v>
      </c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R131" s="100" t="s">
        <v>126</v>
      </c>
      <c r="AT131" s="100" t="s">
        <v>121</v>
      </c>
      <c r="AU131" s="100" t="s">
        <v>84</v>
      </c>
      <c r="AY131" s="14" t="s">
        <v>119</v>
      </c>
      <c r="BE131" s="101">
        <f>IF(N131="základní",J131,0)</f>
        <v>0</v>
      </c>
      <c r="BF131" s="101">
        <f>IF(N131="snížená",J131,0)</f>
        <v>0</v>
      </c>
      <c r="BG131" s="101">
        <f>IF(N131="zákl. přenesená",J131,0)</f>
        <v>0</v>
      </c>
      <c r="BH131" s="101">
        <f>IF(N131="sníž. přenesená",J131,0)</f>
        <v>0</v>
      </c>
      <c r="BI131" s="101">
        <f>IF(N131="nulová",J131,0)</f>
        <v>0</v>
      </c>
      <c r="BJ131" s="14" t="s">
        <v>80</v>
      </c>
      <c r="BK131" s="101">
        <f>ROUND(I131*H131,2)</f>
        <v>0</v>
      </c>
      <c r="BL131" s="14" t="s">
        <v>126</v>
      </c>
      <c r="BM131" s="100" t="s">
        <v>143</v>
      </c>
    </row>
    <row r="132" spans="1:65" s="24" customFormat="1" ht="16.5" customHeight="1">
      <c r="A132" s="21"/>
      <c r="B132" s="2"/>
      <c r="C132" s="123" t="s">
        <v>144</v>
      </c>
      <c r="D132" s="123" t="s">
        <v>121</v>
      </c>
      <c r="E132" s="124" t="s">
        <v>145</v>
      </c>
      <c r="F132" s="125" t="s">
        <v>146</v>
      </c>
      <c r="G132" s="126" t="s">
        <v>147</v>
      </c>
      <c r="H132" s="127">
        <v>146</v>
      </c>
      <c r="I132" s="3"/>
      <c r="J132" s="153">
        <f>ROUND(I132*H132,2)</f>
        <v>0</v>
      </c>
      <c r="K132" s="125" t="s">
        <v>125</v>
      </c>
      <c r="L132" s="2"/>
      <c r="M132" s="4" t="s">
        <v>1</v>
      </c>
      <c r="N132" s="96" t="s">
        <v>40</v>
      </c>
      <c r="O132" s="97"/>
      <c r="P132" s="98">
        <f>O132*H132</f>
        <v>0</v>
      </c>
      <c r="Q132" s="98">
        <v>0</v>
      </c>
      <c r="R132" s="98">
        <f>Q132*H132</f>
        <v>0</v>
      </c>
      <c r="S132" s="98">
        <v>0.20499999999999999</v>
      </c>
      <c r="T132" s="99">
        <f>S132*H132</f>
        <v>29.93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100" t="s">
        <v>126</v>
      </c>
      <c r="AT132" s="100" t="s">
        <v>121</v>
      </c>
      <c r="AU132" s="100" t="s">
        <v>84</v>
      </c>
      <c r="AY132" s="14" t="s">
        <v>119</v>
      </c>
      <c r="BE132" s="101">
        <f>IF(N132="základní",J132,0)</f>
        <v>0</v>
      </c>
      <c r="BF132" s="101">
        <f>IF(N132="snížená",J132,0)</f>
        <v>0</v>
      </c>
      <c r="BG132" s="101">
        <f>IF(N132="zákl. přenesená",J132,0)</f>
        <v>0</v>
      </c>
      <c r="BH132" s="101">
        <f>IF(N132="sníž. přenesená",J132,0)</f>
        <v>0</v>
      </c>
      <c r="BI132" s="101">
        <f>IF(N132="nulová",J132,0)</f>
        <v>0</v>
      </c>
      <c r="BJ132" s="14" t="s">
        <v>80</v>
      </c>
      <c r="BK132" s="101">
        <f>ROUND(I132*H132,2)</f>
        <v>0</v>
      </c>
      <c r="BL132" s="14" t="s">
        <v>126</v>
      </c>
      <c r="BM132" s="100" t="s">
        <v>148</v>
      </c>
    </row>
    <row r="133" spans="1:65" s="5" customFormat="1">
      <c r="B133" s="102"/>
      <c r="C133" s="128"/>
      <c r="D133" s="129" t="s">
        <v>128</v>
      </c>
      <c r="E133" s="130" t="s">
        <v>1</v>
      </c>
      <c r="F133" s="131" t="s">
        <v>354</v>
      </c>
      <c r="G133" s="128"/>
      <c r="H133" s="132">
        <v>146</v>
      </c>
      <c r="J133" s="128"/>
      <c r="K133" s="128"/>
      <c r="L133" s="102"/>
      <c r="M133" s="104"/>
      <c r="N133" s="105"/>
      <c r="O133" s="105"/>
      <c r="P133" s="105"/>
      <c r="Q133" s="105"/>
      <c r="R133" s="105"/>
      <c r="S133" s="105"/>
      <c r="T133" s="106"/>
      <c r="AT133" s="103" t="s">
        <v>128</v>
      </c>
      <c r="AU133" s="103" t="s">
        <v>84</v>
      </c>
      <c r="AV133" s="5" t="s">
        <v>84</v>
      </c>
      <c r="AW133" s="5" t="s">
        <v>31</v>
      </c>
      <c r="AX133" s="5" t="s">
        <v>80</v>
      </c>
      <c r="AY133" s="103" t="s">
        <v>119</v>
      </c>
    </row>
    <row r="134" spans="1:65" s="24" customFormat="1" ht="24.2" customHeight="1">
      <c r="A134" s="21"/>
      <c r="B134" s="2"/>
      <c r="C134" s="123" t="s">
        <v>149</v>
      </c>
      <c r="D134" s="123" t="s">
        <v>121</v>
      </c>
      <c r="E134" s="124" t="s">
        <v>150</v>
      </c>
      <c r="F134" s="125" t="s">
        <v>151</v>
      </c>
      <c r="G134" s="126" t="s">
        <v>147</v>
      </c>
      <c r="H134" s="127">
        <v>150</v>
      </c>
      <c r="I134" s="3"/>
      <c r="J134" s="153">
        <f>ROUND(I134*H134,2)</f>
        <v>0</v>
      </c>
      <c r="K134" s="125" t="s">
        <v>125</v>
      </c>
      <c r="L134" s="2"/>
      <c r="M134" s="4" t="s">
        <v>1</v>
      </c>
      <c r="N134" s="96" t="s">
        <v>40</v>
      </c>
      <c r="O134" s="97"/>
      <c r="P134" s="98">
        <f>O134*H134</f>
        <v>0</v>
      </c>
      <c r="Q134" s="98">
        <v>1.3999999999999999E-4</v>
      </c>
      <c r="R134" s="98">
        <f>Q134*H134</f>
        <v>2.0999999999999998E-2</v>
      </c>
      <c r="S134" s="98">
        <v>0</v>
      </c>
      <c r="T134" s="99">
        <f>S134*H134</f>
        <v>0</v>
      </c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R134" s="100" t="s">
        <v>126</v>
      </c>
      <c r="AT134" s="100" t="s">
        <v>121</v>
      </c>
      <c r="AU134" s="100" t="s">
        <v>84</v>
      </c>
      <c r="AY134" s="14" t="s">
        <v>119</v>
      </c>
      <c r="BE134" s="101">
        <f>IF(N134="základní",J134,0)</f>
        <v>0</v>
      </c>
      <c r="BF134" s="101">
        <f>IF(N134="snížená",J134,0)</f>
        <v>0</v>
      </c>
      <c r="BG134" s="101">
        <f>IF(N134="zákl. přenesená",J134,0)</f>
        <v>0</v>
      </c>
      <c r="BH134" s="101">
        <f>IF(N134="sníž. přenesená",J134,0)</f>
        <v>0</v>
      </c>
      <c r="BI134" s="101">
        <f>IF(N134="nulová",J134,0)</f>
        <v>0</v>
      </c>
      <c r="BJ134" s="14" t="s">
        <v>80</v>
      </c>
      <c r="BK134" s="101">
        <f>ROUND(I134*H134,2)</f>
        <v>0</v>
      </c>
      <c r="BL134" s="14" t="s">
        <v>126</v>
      </c>
      <c r="BM134" s="100" t="s">
        <v>152</v>
      </c>
    </row>
    <row r="135" spans="1:65" s="24" customFormat="1" ht="24.2" customHeight="1">
      <c r="A135" s="21"/>
      <c r="B135" s="2"/>
      <c r="C135" s="123" t="s">
        <v>153</v>
      </c>
      <c r="D135" s="123" t="s">
        <v>121</v>
      </c>
      <c r="E135" s="124" t="s">
        <v>154</v>
      </c>
      <c r="F135" s="125" t="s">
        <v>155</v>
      </c>
      <c r="G135" s="126" t="s">
        <v>147</v>
      </c>
      <c r="H135" s="127">
        <v>150</v>
      </c>
      <c r="I135" s="3"/>
      <c r="J135" s="153">
        <f>ROUND(I135*H135,2)</f>
        <v>0</v>
      </c>
      <c r="K135" s="125" t="s">
        <v>125</v>
      </c>
      <c r="L135" s="2"/>
      <c r="M135" s="4" t="s">
        <v>1</v>
      </c>
      <c r="N135" s="96" t="s">
        <v>40</v>
      </c>
      <c r="O135" s="97"/>
      <c r="P135" s="98">
        <f>O135*H135</f>
        <v>0</v>
      </c>
      <c r="Q135" s="98">
        <v>0</v>
      </c>
      <c r="R135" s="98">
        <f>Q135*H135</f>
        <v>0</v>
      </c>
      <c r="S135" s="98">
        <v>0</v>
      </c>
      <c r="T135" s="99">
        <f>S135*H135</f>
        <v>0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R135" s="100" t="s">
        <v>126</v>
      </c>
      <c r="AT135" s="100" t="s">
        <v>121</v>
      </c>
      <c r="AU135" s="100" t="s">
        <v>84</v>
      </c>
      <c r="AY135" s="14" t="s">
        <v>119</v>
      </c>
      <c r="BE135" s="101">
        <f>IF(N135="základní",J135,0)</f>
        <v>0</v>
      </c>
      <c r="BF135" s="101">
        <f>IF(N135="snížená",J135,0)</f>
        <v>0</v>
      </c>
      <c r="BG135" s="101">
        <f>IF(N135="zákl. přenesená",J135,0)</f>
        <v>0</v>
      </c>
      <c r="BH135" s="101">
        <f>IF(N135="sníž. přenesená",J135,0)</f>
        <v>0</v>
      </c>
      <c r="BI135" s="101">
        <f>IF(N135="nulová",J135,0)</f>
        <v>0</v>
      </c>
      <c r="BJ135" s="14" t="s">
        <v>80</v>
      </c>
      <c r="BK135" s="101">
        <f>ROUND(I135*H135,2)</f>
        <v>0</v>
      </c>
      <c r="BL135" s="14" t="s">
        <v>126</v>
      </c>
      <c r="BM135" s="100" t="s">
        <v>156</v>
      </c>
    </row>
    <row r="136" spans="1:65" s="24" customFormat="1" ht="33" customHeight="1">
      <c r="A136" s="21"/>
      <c r="B136" s="2"/>
      <c r="C136" s="123" t="s">
        <v>157</v>
      </c>
      <c r="D136" s="123" t="s">
        <v>121</v>
      </c>
      <c r="E136" s="124" t="s">
        <v>158</v>
      </c>
      <c r="F136" s="125" t="s">
        <v>159</v>
      </c>
      <c r="G136" s="126" t="s">
        <v>124</v>
      </c>
      <c r="H136" s="127">
        <v>20</v>
      </c>
      <c r="I136" s="3"/>
      <c r="J136" s="153">
        <f>ROUND(I136*H136,2)</f>
        <v>0</v>
      </c>
      <c r="K136" s="125" t="s">
        <v>125</v>
      </c>
      <c r="L136" s="2"/>
      <c r="M136" s="4" t="s">
        <v>1</v>
      </c>
      <c r="N136" s="96" t="s">
        <v>40</v>
      </c>
      <c r="O136" s="97"/>
      <c r="P136" s="98">
        <f>O136*H136</f>
        <v>0</v>
      </c>
      <c r="Q136" s="98">
        <v>0</v>
      </c>
      <c r="R136" s="98">
        <f>Q136*H136</f>
        <v>0</v>
      </c>
      <c r="S136" s="98">
        <v>0</v>
      </c>
      <c r="T136" s="99">
        <f>S136*H136</f>
        <v>0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R136" s="100" t="s">
        <v>126</v>
      </c>
      <c r="AT136" s="100" t="s">
        <v>121</v>
      </c>
      <c r="AU136" s="100" t="s">
        <v>84</v>
      </c>
      <c r="AY136" s="14" t="s">
        <v>119</v>
      </c>
      <c r="BE136" s="101">
        <f>IF(N136="základní",J136,0)</f>
        <v>0</v>
      </c>
      <c r="BF136" s="101">
        <f>IF(N136="snížená",J136,0)</f>
        <v>0</v>
      </c>
      <c r="BG136" s="101">
        <f>IF(N136="zákl. přenesená",J136,0)</f>
        <v>0</v>
      </c>
      <c r="BH136" s="101">
        <f>IF(N136="sníž. přenesená",J136,0)</f>
        <v>0</v>
      </c>
      <c r="BI136" s="101">
        <f>IF(N136="nulová",J136,0)</f>
        <v>0</v>
      </c>
      <c r="BJ136" s="14" t="s">
        <v>80</v>
      </c>
      <c r="BK136" s="101">
        <f>ROUND(I136*H136,2)</f>
        <v>0</v>
      </c>
      <c r="BL136" s="14" t="s">
        <v>126</v>
      </c>
      <c r="BM136" s="100" t="s">
        <v>160</v>
      </c>
    </row>
    <row r="137" spans="1:65" s="24" customFormat="1" ht="16.5" customHeight="1">
      <c r="A137" s="21"/>
      <c r="B137" s="2"/>
      <c r="C137" s="133" t="s">
        <v>161</v>
      </c>
      <c r="D137" s="133" t="s">
        <v>162</v>
      </c>
      <c r="E137" s="134" t="s">
        <v>163</v>
      </c>
      <c r="F137" s="135" t="s">
        <v>164</v>
      </c>
      <c r="G137" s="136" t="s">
        <v>165</v>
      </c>
      <c r="H137" s="137">
        <v>0.60899999999999999</v>
      </c>
      <c r="I137" s="6"/>
      <c r="J137" s="154">
        <f>ROUND(I137*H137,2)</f>
        <v>0</v>
      </c>
      <c r="K137" s="135" t="s">
        <v>125</v>
      </c>
      <c r="L137" s="107"/>
      <c r="M137" s="7" t="s">
        <v>1</v>
      </c>
      <c r="N137" s="108" t="s">
        <v>40</v>
      </c>
      <c r="O137" s="97"/>
      <c r="P137" s="98">
        <f>O137*H137</f>
        <v>0</v>
      </c>
      <c r="Q137" s="98">
        <v>1E-3</v>
      </c>
      <c r="R137" s="98">
        <f>Q137*H137</f>
        <v>6.0899999999999995E-4</v>
      </c>
      <c r="S137" s="98">
        <v>0</v>
      </c>
      <c r="T137" s="99">
        <f>S137*H137</f>
        <v>0</v>
      </c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R137" s="100" t="s">
        <v>153</v>
      </c>
      <c r="AT137" s="100" t="s">
        <v>162</v>
      </c>
      <c r="AU137" s="100" t="s">
        <v>84</v>
      </c>
      <c r="AY137" s="14" t="s">
        <v>119</v>
      </c>
      <c r="BE137" s="101">
        <f>IF(N137="základní",J137,0)</f>
        <v>0</v>
      </c>
      <c r="BF137" s="101">
        <f>IF(N137="snížená",J137,0)</f>
        <v>0</v>
      </c>
      <c r="BG137" s="101">
        <f>IF(N137="zákl. přenesená",J137,0)</f>
        <v>0</v>
      </c>
      <c r="BH137" s="101">
        <f>IF(N137="sníž. přenesená",J137,0)</f>
        <v>0</v>
      </c>
      <c r="BI137" s="101">
        <f>IF(N137="nulová",J137,0)</f>
        <v>0</v>
      </c>
      <c r="BJ137" s="14" t="s">
        <v>80</v>
      </c>
      <c r="BK137" s="101">
        <f>ROUND(I137*H137,2)</f>
        <v>0</v>
      </c>
      <c r="BL137" s="14" t="s">
        <v>126</v>
      </c>
      <c r="BM137" s="100" t="s">
        <v>166</v>
      </c>
    </row>
    <row r="138" spans="1:65" s="5" customFormat="1">
      <c r="B138" s="102"/>
      <c r="C138" s="128"/>
      <c r="D138" s="129" t="s">
        <v>128</v>
      </c>
      <c r="E138" s="130" t="s">
        <v>1</v>
      </c>
      <c r="F138" s="131" t="s">
        <v>355</v>
      </c>
      <c r="G138" s="128"/>
      <c r="H138" s="132">
        <v>9.6000000000000002E-2</v>
      </c>
      <c r="J138" s="128"/>
      <c r="K138" s="128"/>
      <c r="L138" s="102"/>
      <c r="M138" s="104"/>
      <c r="N138" s="105"/>
      <c r="O138" s="105"/>
      <c r="P138" s="105"/>
      <c r="Q138" s="105"/>
      <c r="R138" s="105"/>
      <c r="S138" s="105"/>
      <c r="T138" s="106"/>
      <c r="AT138" s="103" t="s">
        <v>128</v>
      </c>
      <c r="AU138" s="103" t="s">
        <v>84</v>
      </c>
      <c r="AV138" s="5" t="s">
        <v>84</v>
      </c>
      <c r="AW138" s="5" t="s">
        <v>31</v>
      </c>
      <c r="AX138" s="5" t="s">
        <v>80</v>
      </c>
      <c r="AY138" s="103" t="s">
        <v>119</v>
      </c>
    </row>
    <row r="139" spans="1:65" s="24" customFormat="1" ht="24.2" customHeight="1">
      <c r="A139" s="21"/>
      <c r="B139" s="2"/>
      <c r="C139" s="123" t="s">
        <v>167</v>
      </c>
      <c r="D139" s="123" t="s">
        <v>121</v>
      </c>
      <c r="E139" s="124" t="s">
        <v>168</v>
      </c>
      <c r="F139" s="125" t="s">
        <v>169</v>
      </c>
      <c r="G139" s="126" t="s">
        <v>124</v>
      </c>
      <c r="H139" s="127">
        <v>320</v>
      </c>
      <c r="I139" s="3"/>
      <c r="J139" s="153">
        <f>ROUND(I139*H139,2)</f>
        <v>0</v>
      </c>
      <c r="K139" s="125" t="s">
        <v>125</v>
      </c>
      <c r="L139" s="2"/>
      <c r="M139" s="4" t="s">
        <v>1</v>
      </c>
      <c r="N139" s="96" t="s">
        <v>40</v>
      </c>
      <c r="O139" s="97"/>
      <c r="P139" s="98">
        <f>O139*H139</f>
        <v>0</v>
      </c>
      <c r="Q139" s="98">
        <v>0</v>
      </c>
      <c r="R139" s="98">
        <f>Q139*H139</f>
        <v>0</v>
      </c>
      <c r="S139" s="98">
        <v>0</v>
      </c>
      <c r="T139" s="99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00" t="s">
        <v>126</v>
      </c>
      <c r="AT139" s="100" t="s">
        <v>121</v>
      </c>
      <c r="AU139" s="100" t="s">
        <v>84</v>
      </c>
      <c r="AY139" s="14" t="s">
        <v>119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14" t="s">
        <v>80</v>
      </c>
      <c r="BK139" s="101">
        <f>ROUND(I139*H139,2)</f>
        <v>0</v>
      </c>
      <c r="BL139" s="14" t="s">
        <v>126</v>
      </c>
      <c r="BM139" s="100" t="s">
        <v>170</v>
      </c>
    </row>
    <row r="140" spans="1:65" s="5" customFormat="1">
      <c r="B140" s="102"/>
      <c r="C140" s="128"/>
      <c r="D140" s="129" t="s">
        <v>128</v>
      </c>
      <c r="E140" s="130" t="s">
        <v>1</v>
      </c>
      <c r="F140" s="131" t="s">
        <v>356</v>
      </c>
      <c r="G140" s="128"/>
      <c r="H140" s="132">
        <v>320</v>
      </c>
      <c r="J140" s="128"/>
      <c r="K140" s="128"/>
      <c r="L140" s="102"/>
      <c r="M140" s="104"/>
      <c r="N140" s="105"/>
      <c r="O140" s="105"/>
      <c r="P140" s="105"/>
      <c r="Q140" s="105"/>
      <c r="R140" s="105"/>
      <c r="S140" s="105"/>
      <c r="T140" s="106"/>
      <c r="AT140" s="103" t="s">
        <v>128</v>
      </c>
      <c r="AU140" s="103" t="s">
        <v>84</v>
      </c>
      <c r="AV140" s="5" t="s">
        <v>84</v>
      </c>
      <c r="AW140" s="5" t="s">
        <v>31</v>
      </c>
      <c r="AX140" s="5" t="s">
        <v>80</v>
      </c>
      <c r="AY140" s="103" t="s">
        <v>119</v>
      </c>
    </row>
    <row r="141" spans="1:65" s="1" customFormat="1" ht="22.9" customHeight="1">
      <c r="B141" s="86"/>
      <c r="C141" s="138"/>
      <c r="D141" s="139" t="s">
        <v>74</v>
      </c>
      <c r="E141" s="140" t="s">
        <v>140</v>
      </c>
      <c r="F141" s="140" t="s">
        <v>171</v>
      </c>
      <c r="G141" s="138"/>
      <c r="H141" s="138"/>
      <c r="J141" s="152">
        <f>BK141</f>
        <v>0</v>
      </c>
      <c r="K141" s="138"/>
      <c r="L141" s="86"/>
      <c r="M141" s="89"/>
      <c r="N141" s="90"/>
      <c r="O141" s="90"/>
      <c r="P141" s="91">
        <f>SUM(P142:P179)</f>
        <v>0</v>
      </c>
      <c r="Q141" s="90"/>
      <c r="R141" s="91">
        <f>SUM(R142:R179)</f>
        <v>271.19388000000004</v>
      </c>
      <c r="S141" s="90"/>
      <c r="T141" s="92">
        <f>SUM(T142:T179)</f>
        <v>0</v>
      </c>
      <c r="AR141" s="87" t="s">
        <v>80</v>
      </c>
      <c r="AT141" s="93" t="s">
        <v>74</v>
      </c>
      <c r="AU141" s="93" t="s">
        <v>80</v>
      </c>
      <c r="AY141" s="87" t="s">
        <v>119</v>
      </c>
      <c r="BK141" s="94">
        <f>SUM(BK142:BK179)</f>
        <v>0</v>
      </c>
    </row>
    <row r="142" spans="1:65" s="24" customFormat="1" ht="16.5" customHeight="1">
      <c r="A142" s="21"/>
      <c r="B142" s="2"/>
      <c r="C142" s="123" t="s">
        <v>172</v>
      </c>
      <c r="D142" s="123" t="s">
        <v>121</v>
      </c>
      <c r="E142" s="124" t="s">
        <v>173</v>
      </c>
      <c r="F142" s="125" t="s">
        <v>174</v>
      </c>
      <c r="G142" s="126" t="s">
        <v>124</v>
      </c>
      <c r="H142" s="127">
        <v>88.5</v>
      </c>
      <c r="I142" s="3"/>
      <c r="J142" s="153">
        <f>ROUND(I142*H142,2)</f>
        <v>0</v>
      </c>
      <c r="K142" s="125" t="s">
        <v>125</v>
      </c>
      <c r="L142" s="2"/>
      <c r="M142" s="4" t="s">
        <v>1</v>
      </c>
      <c r="N142" s="96" t="s">
        <v>40</v>
      </c>
      <c r="O142" s="97"/>
      <c r="P142" s="98">
        <f>O142*H142</f>
        <v>0</v>
      </c>
      <c r="Q142" s="98">
        <v>0.23</v>
      </c>
      <c r="R142" s="98">
        <f>Q142*H142</f>
        <v>20.355</v>
      </c>
      <c r="S142" s="98">
        <v>0</v>
      </c>
      <c r="T142" s="99">
        <f>S142*H142</f>
        <v>0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R142" s="100" t="s">
        <v>126</v>
      </c>
      <c r="AT142" s="100" t="s">
        <v>121</v>
      </c>
      <c r="AU142" s="100" t="s">
        <v>84</v>
      </c>
      <c r="AY142" s="14" t="s">
        <v>119</v>
      </c>
      <c r="BE142" s="101">
        <f>IF(N142="základní",J142,0)</f>
        <v>0</v>
      </c>
      <c r="BF142" s="101">
        <f>IF(N142="snížená",J142,0)</f>
        <v>0</v>
      </c>
      <c r="BG142" s="101">
        <f>IF(N142="zákl. přenesená",J142,0)</f>
        <v>0</v>
      </c>
      <c r="BH142" s="101">
        <f>IF(N142="sníž. přenesená",J142,0)</f>
        <v>0</v>
      </c>
      <c r="BI142" s="101">
        <f>IF(N142="nulová",J142,0)</f>
        <v>0</v>
      </c>
      <c r="BJ142" s="14" t="s">
        <v>80</v>
      </c>
      <c r="BK142" s="101">
        <f>ROUND(I142*H142,2)</f>
        <v>0</v>
      </c>
      <c r="BL142" s="14" t="s">
        <v>126</v>
      </c>
      <c r="BM142" s="100" t="s">
        <v>175</v>
      </c>
    </row>
    <row r="143" spans="1:65" s="8" customFormat="1">
      <c r="B143" s="109"/>
      <c r="C143" s="141"/>
      <c r="D143" s="129" t="s">
        <v>128</v>
      </c>
      <c r="E143" s="142" t="s">
        <v>1</v>
      </c>
      <c r="F143" s="143" t="s">
        <v>176</v>
      </c>
      <c r="G143" s="141"/>
      <c r="H143" s="142" t="s">
        <v>1</v>
      </c>
      <c r="J143" s="141"/>
      <c r="K143" s="141"/>
      <c r="L143" s="109"/>
      <c r="M143" s="111"/>
      <c r="N143" s="112"/>
      <c r="O143" s="112"/>
      <c r="P143" s="112"/>
      <c r="Q143" s="112"/>
      <c r="R143" s="112"/>
      <c r="S143" s="112"/>
      <c r="T143" s="113"/>
      <c r="AT143" s="110" t="s">
        <v>128</v>
      </c>
      <c r="AU143" s="110" t="s">
        <v>84</v>
      </c>
      <c r="AV143" s="8" t="s">
        <v>80</v>
      </c>
      <c r="AW143" s="8" t="s">
        <v>31</v>
      </c>
      <c r="AX143" s="8" t="s">
        <v>75</v>
      </c>
      <c r="AY143" s="110" t="s">
        <v>119</v>
      </c>
    </row>
    <row r="144" spans="1:65" s="5" customFormat="1">
      <c r="B144" s="102"/>
      <c r="C144" s="128"/>
      <c r="D144" s="129" t="s">
        <v>128</v>
      </c>
      <c r="E144" s="130" t="s">
        <v>1</v>
      </c>
      <c r="F144" s="131" t="s">
        <v>357</v>
      </c>
      <c r="G144" s="128"/>
      <c r="H144" s="132">
        <v>76.5</v>
      </c>
      <c r="J144" s="128"/>
      <c r="K144" s="128"/>
      <c r="L144" s="102"/>
      <c r="M144" s="104"/>
      <c r="N144" s="105"/>
      <c r="O144" s="105"/>
      <c r="P144" s="105"/>
      <c r="Q144" s="105"/>
      <c r="R144" s="105"/>
      <c r="S144" s="105"/>
      <c r="T144" s="106"/>
      <c r="AT144" s="103" t="s">
        <v>128</v>
      </c>
      <c r="AU144" s="103" t="s">
        <v>84</v>
      </c>
      <c r="AV144" s="5" t="s">
        <v>84</v>
      </c>
      <c r="AW144" s="5" t="s">
        <v>31</v>
      </c>
      <c r="AX144" s="5" t="s">
        <v>75</v>
      </c>
      <c r="AY144" s="103" t="s">
        <v>119</v>
      </c>
    </row>
    <row r="145" spans="1:65" s="5" customFormat="1">
      <c r="B145" s="102"/>
      <c r="C145" s="128"/>
      <c r="D145" s="129" t="s">
        <v>128</v>
      </c>
      <c r="E145" s="130" t="s">
        <v>1</v>
      </c>
      <c r="F145" s="131" t="s">
        <v>358</v>
      </c>
      <c r="G145" s="128"/>
      <c r="H145" s="132">
        <v>12</v>
      </c>
      <c r="J145" s="128"/>
      <c r="K145" s="128"/>
      <c r="L145" s="102"/>
      <c r="M145" s="104"/>
      <c r="N145" s="105"/>
      <c r="O145" s="105"/>
      <c r="P145" s="105"/>
      <c r="Q145" s="105"/>
      <c r="R145" s="105"/>
      <c r="S145" s="105"/>
      <c r="T145" s="106"/>
      <c r="AT145" s="103" t="s">
        <v>128</v>
      </c>
      <c r="AU145" s="103" t="s">
        <v>84</v>
      </c>
      <c r="AV145" s="5" t="s">
        <v>84</v>
      </c>
      <c r="AW145" s="5" t="s">
        <v>31</v>
      </c>
      <c r="AX145" s="5" t="s">
        <v>75</v>
      </c>
      <c r="AY145" s="103" t="s">
        <v>119</v>
      </c>
    </row>
    <row r="146" spans="1:65" s="9" customFormat="1">
      <c r="B146" s="114"/>
      <c r="C146" s="144"/>
      <c r="D146" s="129" t="s">
        <v>128</v>
      </c>
      <c r="E146" s="145" t="s">
        <v>1</v>
      </c>
      <c r="F146" s="146" t="s">
        <v>177</v>
      </c>
      <c r="G146" s="144"/>
      <c r="H146" s="147">
        <v>88.5</v>
      </c>
      <c r="J146" s="144"/>
      <c r="K146" s="144"/>
      <c r="L146" s="114"/>
      <c r="M146" s="116"/>
      <c r="N146" s="117"/>
      <c r="O146" s="117"/>
      <c r="P146" s="117"/>
      <c r="Q146" s="117"/>
      <c r="R146" s="117"/>
      <c r="S146" s="117"/>
      <c r="T146" s="118"/>
      <c r="AT146" s="115" t="s">
        <v>128</v>
      </c>
      <c r="AU146" s="115" t="s">
        <v>84</v>
      </c>
      <c r="AV146" s="9" t="s">
        <v>126</v>
      </c>
      <c r="AW146" s="9" t="s">
        <v>31</v>
      </c>
      <c r="AX146" s="9" t="s">
        <v>80</v>
      </c>
      <c r="AY146" s="115" t="s">
        <v>119</v>
      </c>
    </row>
    <row r="147" spans="1:65" s="24" customFormat="1" ht="16.5" customHeight="1">
      <c r="A147" s="21"/>
      <c r="B147" s="2"/>
      <c r="C147" s="123" t="s">
        <v>178</v>
      </c>
      <c r="D147" s="123" t="s">
        <v>121</v>
      </c>
      <c r="E147" s="124" t="s">
        <v>179</v>
      </c>
      <c r="F147" s="125" t="s">
        <v>180</v>
      </c>
      <c r="G147" s="126" t="s">
        <v>124</v>
      </c>
      <c r="H147" s="127">
        <v>320</v>
      </c>
      <c r="I147" s="3"/>
      <c r="J147" s="153">
        <f>ROUND(I147*H147,2)</f>
        <v>0</v>
      </c>
      <c r="K147" s="125" t="s">
        <v>125</v>
      </c>
      <c r="L147" s="2"/>
      <c r="M147" s="4" t="s">
        <v>1</v>
      </c>
      <c r="N147" s="96" t="s">
        <v>40</v>
      </c>
      <c r="O147" s="97"/>
      <c r="P147" s="98">
        <f>O147*H147</f>
        <v>0</v>
      </c>
      <c r="Q147" s="98">
        <v>0.46</v>
      </c>
      <c r="R147" s="98">
        <f>Q147*H147</f>
        <v>147.20000000000002</v>
      </c>
      <c r="S147" s="98">
        <v>0</v>
      </c>
      <c r="T147" s="99">
        <f>S147*H147</f>
        <v>0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R147" s="100" t="s">
        <v>126</v>
      </c>
      <c r="AT147" s="100" t="s">
        <v>121</v>
      </c>
      <c r="AU147" s="100" t="s">
        <v>84</v>
      </c>
      <c r="AY147" s="14" t="s">
        <v>119</v>
      </c>
      <c r="BE147" s="101">
        <f>IF(N147="základní",J147,0)</f>
        <v>0</v>
      </c>
      <c r="BF147" s="101">
        <f>IF(N147="snížená",J147,0)</f>
        <v>0</v>
      </c>
      <c r="BG147" s="101">
        <f>IF(N147="zákl. přenesená",J147,0)</f>
        <v>0</v>
      </c>
      <c r="BH147" s="101">
        <f>IF(N147="sníž. přenesená",J147,0)</f>
        <v>0</v>
      </c>
      <c r="BI147" s="101">
        <f>IF(N147="nulová",J147,0)</f>
        <v>0</v>
      </c>
      <c r="BJ147" s="14" t="s">
        <v>80</v>
      </c>
      <c r="BK147" s="101">
        <f>ROUND(I147*H147,2)</f>
        <v>0</v>
      </c>
      <c r="BL147" s="14" t="s">
        <v>126</v>
      </c>
      <c r="BM147" s="100" t="s">
        <v>181</v>
      </c>
    </row>
    <row r="148" spans="1:65" s="5" customFormat="1">
      <c r="B148" s="102"/>
      <c r="C148" s="128"/>
      <c r="D148" s="129" t="s">
        <v>128</v>
      </c>
      <c r="E148" s="130" t="s">
        <v>1</v>
      </c>
      <c r="F148" s="131" t="s">
        <v>356</v>
      </c>
      <c r="G148" s="128"/>
      <c r="H148" s="132">
        <v>730</v>
      </c>
      <c r="J148" s="128"/>
      <c r="K148" s="128"/>
      <c r="L148" s="102"/>
      <c r="M148" s="104"/>
      <c r="N148" s="105"/>
      <c r="O148" s="105"/>
      <c r="P148" s="105"/>
      <c r="Q148" s="105"/>
      <c r="R148" s="105"/>
      <c r="S148" s="105"/>
      <c r="T148" s="106"/>
      <c r="AT148" s="103" t="s">
        <v>128</v>
      </c>
      <c r="AU148" s="103" t="s">
        <v>84</v>
      </c>
      <c r="AV148" s="5" t="s">
        <v>84</v>
      </c>
      <c r="AW148" s="5" t="s">
        <v>31</v>
      </c>
      <c r="AX148" s="5" t="s">
        <v>80</v>
      </c>
      <c r="AY148" s="103" t="s">
        <v>119</v>
      </c>
    </row>
    <row r="149" spans="1:65" s="24" customFormat="1" ht="16.5" customHeight="1">
      <c r="A149" s="21"/>
      <c r="B149" s="2"/>
      <c r="C149" s="123" t="s">
        <v>182</v>
      </c>
      <c r="D149" s="123" t="s">
        <v>121</v>
      </c>
      <c r="E149" s="124" t="s">
        <v>183</v>
      </c>
      <c r="F149" s="125" t="s">
        <v>184</v>
      </c>
      <c r="G149" s="126" t="s">
        <v>124</v>
      </c>
      <c r="H149" s="127">
        <v>15</v>
      </c>
      <c r="I149" s="3"/>
      <c r="J149" s="153">
        <f>ROUND(I149*H149,2)</f>
        <v>0</v>
      </c>
      <c r="K149" s="125" t="s">
        <v>125</v>
      </c>
      <c r="L149" s="2"/>
      <c r="M149" s="4" t="s">
        <v>1</v>
      </c>
      <c r="N149" s="96" t="s">
        <v>40</v>
      </c>
      <c r="O149" s="97"/>
      <c r="P149" s="98">
        <f>O149*H149</f>
        <v>0</v>
      </c>
      <c r="Q149" s="98">
        <v>0.57499999999999996</v>
      </c>
      <c r="R149" s="98">
        <f>Q149*H149</f>
        <v>8.625</v>
      </c>
      <c r="S149" s="98">
        <v>0</v>
      </c>
      <c r="T149" s="99">
        <f>S149*H149</f>
        <v>0</v>
      </c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R149" s="100" t="s">
        <v>126</v>
      </c>
      <c r="AT149" s="100" t="s">
        <v>121</v>
      </c>
      <c r="AU149" s="100" t="s">
        <v>84</v>
      </c>
      <c r="AY149" s="14" t="s">
        <v>119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4" t="s">
        <v>80</v>
      </c>
      <c r="BK149" s="101">
        <f>ROUND(I149*H149,2)</f>
        <v>0</v>
      </c>
      <c r="BL149" s="14" t="s">
        <v>126</v>
      </c>
      <c r="BM149" s="100" t="s">
        <v>185</v>
      </c>
    </row>
    <row r="150" spans="1:65" s="5" customFormat="1">
      <c r="B150" s="102"/>
      <c r="C150" s="128"/>
      <c r="D150" s="129" t="s">
        <v>128</v>
      </c>
      <c r="E150" s="130" t="s">
        <v>1</v>
      </c>
      <c r="F150" s="131">
        <v>15</v>
      </c>
      <c r="G150" s="128"/>
      <c r="H150" s="132">
        <v>15</v>
      </c>
      <c r="J150" s="128"/>
      <c r="K150" s="128"/>
      <c r="L150" s="102"/>
      <c r="M150" s="104"/>
      <c r="N150" s="105"/>
      <c r="O150" s="105"/>
      <c r="P150" s="105"/>
      <c r="Q150" s="105"/>
      <c r="R150" s="105"/>
      <c r="S150" s="105"/>
      <c r="T150" s="106"/>
      <c r="AT150" s="103" t="s">
        <v>128</v>
      </c>
      <c r="AU150" s="103" t="s">
        <v>84</v>
      </c>
      <c r="AV150" s="5" t="s">
        <v>84</v>
      </c>
      <c r="AW150" s="5" t="s">
        <v>31</v>
      </c>
      <c r="AX150" s="5" t="s">
        <v>80</v>
      </c>
      <c r="AY150" s="103" t="s">
        <v>119</v>
      </c>
    </row>
    <row r="151" spans="1:65" s="24" customFormat="1" ht="24.2" customHeight="1">
      <c r="A151" s="21"/>
      <c r="B151" s="2"/>
      <c r="C151" s="123" t="s">
        <v>8</v>
      </c>
      <c r="D151" s="123" t="s">
        <v>121</v>
      </c>
      <c r="E151" s="124" t="s">
        <v>186</v>
      </c>
      <c r="F151" s="125" t="s">
        <v>187</v>
      </c>
      <c r="G151" s="126" t="s">
        <v>124</v>
      </c>
      <c r="H151" s="127">
        <v>54</v>
      </c>
      <c r="I151" s="3"/>
      <c r="J151" s="153">
        <f>ROUND(I151*H151,2)</f>
        <v>0</v>
      </c>
      <c r="K151" s="125" t="s">
        <v>125</v>
      </c>
      <c r="L151" s="2"/>
      <c r="M151" s="4" t="s">
        <v>1</v>
      </c>
      <c r="N151" s="96" t="s">
        <v>40</v>
      </c>
      <c r="O151" s="97"/>
      <c r="P151" s="98">
        <f>O151*H151</f>
        <v>0</v>
      </c>
      <c r="Q151" s="98">
        <v>7.1000000000000002E-4</v>
      </c>
      <c r="R151" s="98">
        <f>Q151*H151</f>
        <v>3.8339999999999999E-2</v>
      </c>
      <c r="S151" s="98">
        <v>0</v>
      </c>
      <c r="T151" s="99">
        <f>S151*H151</f>
        <v>0</v>
      </c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R151" s="100" t="s">
        <v>126</v>
      </c>
      <c r="AT151" s="100" t="s">
        <v>121</v>
      </c>
      <c r="AU151" s="100" t="s">
        <v>84</v>
      </c>
      <c r="AY151" s="14" t="s">
        <v>119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4" t="s">
        <v>80</v>
      </c>
      <c r="BK151" s="101">
        <f>ROUND(I151*H151,2)</f>
        <v>0</v>
      </c>
      <c r="BL151" s="14" t="s">
        <v>126</v>
      </c>
      <c r="BM151" s="100" t="s">
        <v>188</v>
      </c>
    </row>
    <row r="152" spans="1:65" s="24" customFormat="1" ht="33" customHeight="1">
      <c r="A152" s="21"/>
      <c r="B152" s="2"/>
      <c r="C152" s="123" t="s">
        <v>189</v>
      </c>
      <c r="D152" s="123" t="s">
        <v>121</v>
      </c>
      <c r="E152" s="124" t="s">
        <v>190</v>
      </c>
      <c r="F152" s="125" t="s">
        <v>191</v>
      </c>
      <c r="G152" s="126" t="s">
        <v>124</v>
      </c>
      <c r="H152" s="127">
        <v>54</v>
      </c>
      <c r="I152" s="3"/>
      <c r="J152" s="153">
        <f>ROUND(I152*H152,2)</f>
        <v>0</v>
      </c>
      <c r="K152" s="125" t="s">
        <v>125</v>
      </c>
      <c r="L152" s="2"/>
      <c r="M152" s="4" t="s">
        <v>1</v>
      </c>
      <c r="N152" s="96" t="s">
        <v>40</v>
      </c>
      <c r="O152" s="97"/>
      <c r="P152" s="98">
        <f>O152*H152</f>
        <v>0</v>
      </c>
      <c r="Q152" s="98">
        <v>0.12966</v>
      </c>
      <c r="R152" s="98">
        <f>Q152*H152</f>
        <v>7.0016400000000001</v>
      </c>
      <c r="S152" s="98">
        <v>0</v>
      </c>
      <c r="T152" s="99">
        <f>S152*H152</f>
        <v>0</v>
      </c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R152" s="100" t="s">
        <v>126</v>
      </c>
      <c r="AT152" s="100" t="s">
        <v>121</v>
      </c>
      <c r="AU152" s="100" t="s">
        <v>84</v>
      </c>
      <c r="AY152" s="14" t="s">
        <v>119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14" t="s">
        <v>80</v>
      </c>
      <c r="BK152" s="101">
        <f>ROUND(I152*H152,2)</f>
        <v>0</v>
      </c>
      <c r="BL152" s="14" t="s">
        <v>126</v>
      </c>
      <c r="BM152" s="100" t="s">
        <v>192</v>
      </c>
    </row>
    <row r="153" spans="1:65" s="24" customFormat="1" ht="76.349999999999994" customHeight="1">
      <c r="A153" s="21"/>
      <c r="B153" s="2"/>
      <c r="C153" s="123" t="s">
        <v>193</v>
      </c>
      <c r="D153" s="123" t="s">
        <v>121</v>
      </c>
      <c r="E153" s="124" t="s">
        <v>194</v>
      </c>
      <c r="F153" s="125" t="s">
        <v>195</v>
      </c>
      <c r="G153" s="126" t="s">
        <v>124</v>
      </c>
      <c r="H153" s="127">
        <v>20</v>
      </c>
      <c r="I153" s="3"/>
      <c r="J153" s="153">
        <f>ROUND(I153*H153,2)</f>
        <v>0</v>
      </c>
      <c r="K153" s="125" t="s">
        <v>125</v>
      </c>
      <c r="L153" s="2"/>
      <c r="M153" s="4" t="s">
        <v>1</v>
      </c>
      <c r="N153" s="96" t="s">
        <v>40</v>
      </c>
      <c r="O153" s="97"/>
      <c r="P153" s="98">
        <f>O153*H153</f>
        <v>0</v>
      </c>
      <c r="Q153" s="98">
        <v>8.4250000000000005E-2</v>
      </c>
      <c r="R153" s="98">
        <f>Q153*H153</f>
        <v>1.6850000000000001</v>
      </c>
      <c r="S153" s="98">
        <v>0</v>
      </c>
      <c r="T153" s="99">
        <f>S153*H153</f>
        <v>0</v>
      </c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R153" s="100" t="s">
        <v>126</v>
      </c>
      <c r="AT153" s="100" t="s">
        <v>121</v>
      </c>
      <c r="AU153" s="100" t="s">
        <v>84</v>
      </c>
      <c r="AY153" s="14" t="s">
        <v>119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14" t="s">
        <v>80</v>
      </c>
      <c r="BK153" s="101">
        <f>ROUND(I153*H153,2)</f>
        <v>0</v>
      </c>
      <c r="BL153" s="14" t="s">
        <v>126</v>
      </c>
      <c r="BM153" s="100" t="s">
        <v>196</v>
      </c>
    </row>
    <row r="154" spans="1:65" s="5" customFormat="1">
      <c r="B154" s="102"/>
      <c r="C154" s="128"/>
      <c r="D154" s="129" t="s">
        <v>128</v>
      </c>
      <c r="E154" s="130" t="s">
        <v>1</v>
      </c>
      <c r="F154" s="131" t="s">
        <v>197</v>
      </c>
      <c r="G154" s="128"/>
      <c r="H154" s="132">
        <v>20</v>
      </c>
      <c r="J154" s="128"/>
      <c r="K154" s="128"/>
      <c r="L154" s="102"/>
      <c r="M154" s="104"/>
      <c r="N154" s="105"/>
      <c r="O154" s="105"/>
      <c r="P154" s="105"/>
      <c r="Q154" s="105"/>
      <c r="R154" s="105"/>
      <c r="S154" s="105"/>
      <c r="T154" s="106"/>
      <c r="AT154" s="103" t="s">
        <v>128</v>
      </c>
      <c r="AU154" s="103" t="s">
        <v>84</v>
      </c>
      <c r="AV154" s="5" t="s">
        <v>84</v>
      </c>
      <c r="AW154" s="5" t="s">
        <v>31</v>
      </c>
      <c r="AX154" s="5" t="s">
        <v>80</v>
      </c>
      <c r="AY154" s="103" t="s">
        <v>119</v>
      </c>
    </row>
    <row r="155" spans="1:65" s="24" customFormat="1" ht="76.349999999999994" customHeight="1">
      <c r="A155" s="21"/>
      <c r="B155" s="2"/>
      <c r="C155" s="123" t="s">
        <v>198</v>
      </c>
      <c r="D155" s="123" t="s">
        <v>121</v>
      </c>
      <c r="E155" s="124" t="s">
        <v>199</v>
      </c>
      <c r="F155" s="125" t="s">
        <v>200</v>
      </c>
      <c r="G155" s="126" t="s">
        <v>124</v>
      </c>
      <c r="H155" s="127">
        <v>320</v>
      </c>
      <c r="I155" s="3"/>
      <c r="J155" s="153">
        <f>ROUND(I155*H155,2)</f>
        <v>0</v>
      </c>
      <c r="K155" s="125" t="s">
        <v>125</v>
      </c>
      <c r="L155" s="2"/>
      <c r="M155" s="4" t="s">
        <v>1</v>
      </c>
      <c r="N155" s="96" t="s">
        <v>40</v>
      </c>
      <c r="O155" s="97"/>
      <c r="P155" s="98">
        <f>O155*H155</f>
        <v>0</v>
      </c>
      <c r="Q155" s="98">
        <v>8.4250000000000005E-2</v>
      </c>
      <c r="R155" s="98">
        <f>Q155*H155</f>
        <v>26.96</v>
      </c>
      <c r="S155" s="98">
        <v>0</v>
      </c>
      <c r="T155" s="99">
        <f>S155*H155</f>
        <v>0</v>
      </c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R155" s="100" t="s">
        <v>126</v>
      </c>
      <c r="AT155" s="100" t="s">
        <v>121</v>
      </c>
      <c r="AU155" s="100" t="s">
        <v>84</v>
      </c>
      <c r="AY155" s="14" t="s">
        <v>119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4" t="s">
        <v>80</v>
      </c>
      <c r="BK155" s="101">
        <f>ROUND(I155*H155,2)</f>
        <v>0</v>
      </c>
      <c r="BL155" s="14" t="s">
        <v>126</v>
      </c>
      <c r="BM155" s="100" t="s">
        <v>201</v>
      </c>
    </row>
    <row r="156" spans="1:65" s="5" customFormat="1">
      <c r="B156" s="102"/>
      <c r="C156" s="128"/>
      <c r="D156" s="129" t="s">
        <v>128</v>
      </c>
      <c r="E156" s="130" t="s">
        <v>1</v>
      </c>
      <c r="F156" s="131">
        <v>320</v>
      </c>
      <c r="G156" s="128"/>
      <c r="H156" s="132">
        <v>320</v>
      </c>
      <c r="J156" s="128"/>
      <c r="K156" s="128"/>
      <c r="L156" s="102"/>
      <c r="M156" s="104"/>
      <c r="N156" s="105"/>
      <c r="O156" s="105"/>
      <c r="P156" s="105"/>
      <c r="Q156" s="105"/>
      <c r="R156" s="105"/>
      <c r="S156" s="105"/>
      <c r="T156" s="106"/>
      <c r="AT156" s="103" t="s">
        <v>128</v>
      </c>
      <c r="AU156" s="103" t="s">
        <v>84</v>
      </c>
      <c r="AV156" s="5" t="s">
        <v>84</v>
      </c>
      <c r="AW156" s="5" t="s">
        <v>31</v>
      </c>
      <c r="AX156" s="5" t="s">
        <v>80</v>
      </c>
      <c r="AY156" s="103" t="s">
        <v>119</v>
      </c>
    </row>
    <row r="157" spans="1:65" s="24" customFormat="1" ht="21.75" customHeight="1">
      <c r="A157" s="21"/>
      <c r="B157" s="2"/>
      <c r="C157" s="133" t="s">
        <v>202</v>
      </c>
      <c r="D157" s="133" t="s">
        <v>162</v>
      </c>
      <c r="E157" s="134" t="s">
        <v>203</v>
      </c>
      <c r="F157" s="135" t="s">
        <v>204</v>
      </c>
      <c r="G157" s="136" t="s">
        <v>124</v>
      </c>
      <c r="H157" s="137">
        <v>336</v>
      </c>
      <c r="I157" s="6"/>
      <c r="J157" s="154">
        <f>ROUND(I157*H157,2)</f>
        <v>0</v>
      </c>
      <c r="K157" s="135" t="s">
        <v>125</v>
      </c>
      <c r="L157" s="107"/>
      <c r="M157" s="7" t="s">
        <v>1</v>
      </c>
      <c r="N157" s="108" t="s">
        <v>40</v>
      </c>
      <c r="O157" s="97"/>
      <c r="P157" s="98">
        <f>O157*H157</f>
        <v>0</v>
      </c>
      <c r="Q157" s="98">
        <v>0.13100000000000001</v>
      </c>
      <c r="R157" s="98">
        <f>Q157*H157</f>
        <v>44.016000000000005</v>
      </c>
      <c r="S157" s="98">
        <v>0</v>
      </c>
      <c r="T157" s="99">
        <f>S157*H157</f>
        <v>0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R157" s="100" t="s">
        <v>153</v>
      </c>
      <c r="AT157" s="100" t="s">
        <v>162</v>
      </c>
      <c r="AU157" s="100" t="s">
        <v>84</v>
      </c>
      <c r="AY157" s="14" t="s">
        <v>119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14" t="s">
        <v>80</v>
      </c>
      <c r="BK157" s="101">
        <f>ROUND(I157*H157,2)</f>
        <v>0</v>
      </c>
      <c r="BL157" s="14" t="s">
        <v>126</v>
      </c>
      <c r="BM157" s="100" t="s">
        <v>205</v>
      </c>
    </row>
    <row r="158" spans="1:65" s="5" customFormat="1">
      <c r="B158" s="102"/>
      <c r="C158" s="128"/>
      <c r="D158" s="129" t="s">
        <v>128</v>
      </c>
      <c r="E158" s="130" t="s">
        <v>1</v>
      </c>
      <c r="F158" s="131">
        <v>320</v>
      </c>
      <c r="G158" s="128"/>
      <c r="H158" s="132">
        <v>320</v>
      </c>
      <c r="J158" s="128"/>
      <c r="K158" s="128"/>
      <c r="L158" s="102"/>
      <c r="M158" s="104"/>
      <c r="N158" s="105"/>
      <c r="O158" s="105"/>
      <c r="P158" s="105"/>
      <c r="Q158" s="105"/>
      <c r="R158" s="105"/>
      <c r="S158" s="105"/>
      <c r="T158" s="106"/>
      <c r="AT158" s="103" t="s">
        <v>128</v>
      </c>
      <c r="AU158" s="103" t="s">
        <v>84</v>
      </c>
      <c r="AV158" s="5" t="s">
        <v>84</v>
      </c>
      <c r="AW158" s="5" t="s">
        <v>31</v>
      </c>
      <c r="AX158" s="5" t="s">
        <v>80</v>
      </c>
      <c r="AY158" s="103" t="s">
        <v>119</v>
      </c>
    </row>
    <row r="159" spans="1:65" s="5" customFormat="1">
      <c r="B159" s="102"/>
      <c r="C159" s="128"/>
      <c r="D159" s="129" t="s">
        <v>128</v>
      </c>
      <c r="E159" s="128"/>
      <c r="F159" s="131" t="s">
        <v>359</v>
      </c>
      <c r="G159" s="128"/>
      <c r="H159" s="132">
        <v>336</v>
      </c>
      <c r="J159" s="128"/>
      <c r="K159" s="128"/>
      <c r="L159" s="102"/>
      <c r="M159" s="104"/>
      <c r="N159" s="105"/>
      <c r="O159" s="105"/>
      <c r="P159" s="105"/>
      <c r="Q159" s="105"/>
      <c r="R159" s="105"/>
      <c r="S159" s="105"/>
      <c r="T159" s="106"/>
      <c r="AT159" s="103" t="s">
        <v>128</v>
      </c>
      <c r="AU159" s="103" t="s">
        <v>84</v>
      </c>
      <c r="AV159" s="5" t="s">
        <v>84</v>
      </c>
      <c r="AW159" s="5" t="s">
        <v>3</v>
      </c>
      <c r="AX159" s="5" t="s">
        <v>80</v>
      </c>
      <c r="AY159" s="103" t="s">
        <v>119</v>
      </c>
    </row>
    <row r="160" spans="1:65" s="24" customFormat="1" ht="24.2" customHeight="1">
      <c r="A160" s="21"/>
      <c r="B160" s="2"/>
      <c r="C160" s="133" t="s">
        <v>206</v>
      </c>
      <c r="D160" s="133" t="s">
        <v>162</v>
      </c>
      <c r="E160" s="134" t="s">
        <v>207</v>
      </c>
      <c r="F160" s="135" t="s">
        <v>208</v>
      </c>
      <c r="G160" s="136" t="s">
        <v>124</v>
      </c>
      <c r="H160" s="137">
        <v>2.1</v>
      </c>
      <c r="I160" s="6"/>
      <c r="J160" s="154">
        <f>ROUND(I160*H160,2)</f>
        <v>0</v>
      </c>
      <c r="K160" s="135" t="s">
        <v>125</v>
      </c>
      <c r="L160" s="107"/>
      <c r="M160" s="7" t="s">
        <v>1</v>
      </c>
      <c r="N160" s="108" t="s">
        <v>40</v>
      </c>
      <c r="O160" s="97"/>
      <c r="P160" s="98">
        <f>O160*H160</f>
        <v>0</v>
      </c>
      <c r="Q160" s="98">
        <v>0.13100000000000001</v>
      </c>
      <c r="R160" s="98">
        <f>Q160*H160</f>
        <v>0.27510000000000001</v>
      </c>
      <c r="S160" s="98">
        <v>0</v>
      </c>
      <c r="T160" s="99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00" t="s">
        <v>153</v>
      </c>
      <c r="AT160" s="100" t="s">
        <v>162</v>
      </c>
      <c r="AU160" s="100" t="s">
        <v>84</v>
      </c>
      <c r="AY160" s="14" t="s">
        <v>119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14" t="s">
        <v>80</v>
      </c>
      <c r="BK160" s="101">
        <f>ROUND(I160*H160,2)</f>
        <v>0</v>
      </c>
      <c r="BL160" s="14" t="s">
        <v>126</v>
      </c>
      <c r="BM160" s="100" t="s">
        <v>209</v>
      </c>
    </row>
    <row r="161" spans="1:65" s="5" customFormat="1">
      <c r="B161" s="102"/>
      <c r="C161" s="128"/>
      <c r="D161" s="129" t="s">
        <v>128</v>
      </c>
      <c r="E161" s="128"/>
      <c r="F161" s="131" t="s">
        <v>360</v>
      </c>
      <c r="G161" s="128"/>
      <c r="H161" s="132">
        <v>2.1</v>
      </c>
      <c r="J161" s="128"/>
      <c r="K161" s="128"/>
      <c r="L161" s="102"/>
      <c r="M161" s="104"/>
      <c r="N161" s="105"/>
      <c r="O161" s="105"/>
      <c r="P161" s="105"/>
      <c r="Q161" s="105"/>
      <c r="R161" s="105"/>
      <c r="S161" s="105"/>
      <c r="T161" s="106"/>
      <c r="AT161" s="103" t="s">
        <v>128</v>
      </c>
      <c r="AU161" s="103" t="s">
        <v>84</v>
      </c>
      <c r="AV161" s="5" t="s">
        <v>84</v>
      </c>
      <c r="AW161" s="5" t="s">
        <v>3</v>
      </c>
      <c r="AX161" s="5" t="s">
        <v>80</v>
      </c>
      <c r="AY161" s="103" t="s">
        <v>119</v>
      </c>
    </row>
    <row r="162" spans="1:65" s="24" customFormat="1" ht="37.9" customHeight="1">
      <c r="A162" s="21"/>
      <c r="B162" s="2"/>
      <c r="C162" s="123" t="s">
        <v>7</v>
      </c>
      <c r="D162" s="123" t="s">
        <v>121</v>
      </c>
      <c r="E162" s="124" t="s">
        <v>210</v>
      </c>
      <c r="F162" s="125" t="s">
        <v>211</v>
      </c>
      <c r="G162" s="126" t="s">
        <v>124</v>
      </c>
      <c r="H162" s="127">
        <v>9</v>
      </c>
      <c r="I162" s="3"/>
      <c r="J162" s="153">
        <f>ROUND(I162*H162,2)</f>
        <v>0</v>
      </c>
      <c r="K162" s="125" t="s">
        <v>125</v>
      </c>
      <c r="L162" s="2"/>
      <c r="M162" s="4" t="s">
        <v>1</v>
      </c>
      <c r="N162" s="96" t="s">
        <v>40</v>
      </c>
      <c r="O162" s="97"/>
      <c r="P162" s="98">
        <f>O162*H162</f>
        <v>0</v>
      </c>
      <c r="Q162" s="98">
        <v>0</v>
      </c>
      <c r="R162" s="98">
        <f>Q162*H162</f>
        <v>0</v>
      </c>
      <c r="S162" s="98">
        <v>0</v>
      </c>
      <c r="T162" s="99">
        <f>S162*H162</f>
        <v>0</v>
      </c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R162" s="100" t="s">
        <v>126</v>
      </c>
      <c r="AT162" s="100" t="s">
        <v>121</v>
      </c>
      <c r="AU162" s="100" t="s">
        <v>84</v>
      </c>
      <c r="AY162" s="14" t="s">
        <v>119</v>
      </c>
      <c r="BE162" s="101">
        <f>IF(N162="základní",J162,0)</f>
        <v>0</v>
      </c>
      <c r="BF162" s="101">
        <f>IF(N162="snížená",J162,0)</f>
        <v>0</v>
      </c>
      <c r="BG162" s="101">
        <f>IF(N162="zákl. přenesená",J162,0)</f>
        <v>0</v>
      </c>
      <c r="BH162" s="101">
        <f>IF(N162="sníž. přenesená",J162,0)</f>
        <v>0</v>
      </c>
      <c r="BI162" s="101">
        <f>IF(N162="nulová",J162,0)</f>
        <v>0</v>
      </c>
      <c r="BJ162" s="14" t="s">
        <v>80</v>
      </c>
      <c r="BK162" s="101">
        <f>ROUND(I162*H162,2)</f>
        <v>0</v>
      </c>
      <c r="BL162" s="14" t="s">
        <v>126</v>
      </c>
      <c r="BM162" s="100" t="s">
        <v>212</v>
      </c>
    </row>
    <row r="163" spans="1:65" s="24" customFormat="1" ht="76.349999999999994" customHeight="1">
      <c r="A163" s="21"/>
      <c r="B163" s="2"/>
      <c r="C163" s="123" t="s">
        <v>213</v>
      </c>
      <c r="D163" s="123" t="s">
        <v>121</v>
      </c>
      <c r="E163" s="124" t="s">
        <v>214</v>
      </c>
      <c r="F163" s="125" t="s">
        <v>215</v>
      </c>
      <c r="G163" s="126" t="s">
        <v>124</v>
      </c>
      <c r="H163" s="127">
        <v>40</v>
      </c>
      <c r="I163" s="3"/>
      <c r="J163" s="153">
        <f>ROUND(I163*H163,2)</f>
        <v>0</v>
      </c>
      <c r="K163" s="125" t="s">
        <v>125</v>
      </c>
      <c r="L163" s="2"/>
      <c r="M163" s="4" t="s">
        <v>1</v>
      </c>
      <c r="N163" s="96" t="s">
        <v>40</v>
      </c>
      <c r="O163" s="97"/>
      <c r="P163" s="98">
        <f>O163*H163</f>
        <v>0</v>
      </c>
      <c r="Q163" s="98">
        <v>8.5650000000000004E-2</v>
      </c>
      <c r="R163" s="98">
        <f>Q163*H163</f>
        <v>3.4260000000000002</v>
      </c>
      <c r="S163" s="98">
        <v>0</v>
      </c>
      <c r="T163" s="99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00" t="s">
        <v>126</v>
      </c>
      <c r="AT163" s="100" t="s">
        <v>121</v>
      </c>
      <c r="AU163" s="100" t="s">
        <v>84</v>
      </c>
      <c r="AY163" s="14" t="s">
        <v>119</v>
      </c>
      <c r="BE163" s="101">
        <f>IF(N163="základní",J163,0)</f>
        <v>0</v>
      </c>
      <c r="BF163" s="101">
        <f>IF(N163="snížená",J163,0)</f>
        <v>0</v>
      </c>
      <c r="BG163" s="101">
        <f>IF(N163="zákl. přenesená",J163,0)</f>
        <v>0</v>
      </c>
      <c r="BH163" s="101">
        <f>IF(N163="sníž. přenesená",J163,0)</f>
        <v>0</v>
      </c>
      <c r="BI163" s="101">
        <f>IF(N163="nulová",J163,0)</f>
        <v>0</v>
      </c>
      <c r="BJ163" s="14" t="s">
        <v>80</v>
      </c>
      <c r="BK163" s="101">
        <f>ROUND(I163*H163,2)</f>
        <v>0</v>
      </c>
      <c r="BL163" s="14" t="s">
        <v>126</v>
      </c>
      <c r="BM163" s="100" t="s">
        <v>216</v>
      </c>
    </row>
    <row r="164" spans="1:65" s="5" customFormat="1">
      <c r="B164" s="102"/>
      <c r="C164" s="128"/>
      <c r="D164" s="129" t="s">
        <v>128</v>
      </c>
      <c r="E164" s="130" t="s">
        <v>1</v>
      </c>
      <c r="F164" s="131" t="s">
        <v>361</v>
      </c>
      <c r="G164" s="128"/>
      <c r="H164" s="132">
        <v>40</v>
      </c>
      <c r="J164" s="128"/>
      <c r="K164" s="128"/>
      <c r="L164" s="102"/>
      <c r="M164" s="104"/>
      <c r="N164" s="105"/>
      <c r="O164" s="105"/>
      <c r="P164" s="105"/>
      <c r="Q164" s="105"/>
      <c r="R164" s="105"/>
      <c r="S164" s="105"/>
      <c r="T164" s="106"/>
      <c r="AT164" s="103" t="s">
        <v>128</v>
      </c>
      <c r="AU164" s="103" t="s">
        <v>84</v>
      </c>
      <c r="AV164" s="5" t="s">
        <v>84</v>
      </c>
      <c r="AW164" s="5" t="s">
        <v>31</v>
      </c>
      <c r="AX164" s="5" t="s">
        <v>80</v>
      </c>
      <c r="AY164" s="103" t="s">
        <v>119</v>
      </c>
    </row>
    <row r="165" spans="1:65" s="24" customFormat="1" ht="21.75" customHeight="1">
      <c r="A165" s="21"/>
      <c r="B165" s="2"/>
      <c r="C165" s="133" t="s">
        <v>217</v>
      </c>
      <c r="D165" s="133" t="s">
        <v>162</v>
      </c>
      <c r="E165" s="134" t="s">
        <v>218</v>
      </c>
      <c r="F165" s="135" t="s">
        <v>219</v>
      </c>
      <c r="G165" s="136" t="s">
        <v>124</v>
      </c>
      <c r="H165" s="137">
        <v>42</v>
      </c>
      <c r="I165" s="6"/>
      <c r="J165" s="154">
        <f>ROUND(I165*H165,2)</f>
        <v>0</v>
      </c>
      <c r="K165" s="135" t="s">
        <v>125</v>
      </c>
      <c r="L165" s="107"/>
      <c r="M165" s="7" t="s">
        <v>1</v>
      </c>
      <c r="N165" s="108" t="s">
        <v>40</v>
      </c>
      <c r="O165" s="97"/>
      <c r="P165" s="98">
        <f>O165*H165</f>
        <v>0</v>
      </c>
      <c r="Q165" s="98">
        <v>0.17599999999999999</v>
      </c>
      <c r="R165" s="98">
        <f>Q165*H165</f>
        <v>7.3919999999999995</v>
      </c>
      <c r="S165" s="98">
        <v>0</v>
      </c>
      <c r="T165" s="99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100" t="s">
        <v>153</v>
      </c>
      <c r="AT165" s="100" t="s">
        <v>162</v>
      </c>
      <c r="AU165" s="100" t="s">
        <v>84</v>
      </c>
      <c r="AY165" s="14" t="s">
        <v>119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14" t="s">
        <v>80</v>
      </c>
      <c r="BK165" s="101">
        <f>ROUND(I165*H165,2)</f>
        <v>0</v>
      </c>
      <c r="BL165" s="14" t="s">
        <v>126</v>
      </c>
      <c r="BM165" s="100" t="s">
        <v>220</v>
      </c>
    </row>
    <row r="166" spans="1:65" s="5" customFormat="1">
      <c r="B166" s="102"/>
      <c r="C166" s="128"/>
      <c r="D166" s="129" t="s">
        <v>128</v>
      </c>
      <c r="E166" s="130" t="s">
        <v>1</v>
      </c>
      <c r="F166" s="131">
        <v>40</v>
      </c>
      <c r="G166" s="128"/>
      <c r="H166" s="132">
        <v>40</v>
      </c>
      <c r="J166" s="128"/>
      <c r="K166" s="128"/>
      <c r="L166" s="102"/>
      <c r="M166" s="104"/>
      <c r="N166" s="105"/>
      <c r="O166" s="105"/>
      <c r="P166" s="105"/>
      <c r="Q166" s="105"/>
      <c r="R166" s="105"/>
      <c r="S166" s="105"/>
      <c r="T166" s="106"/>
      <c r="AT166" s="103" t="s">
        <v>128</v>
      </c>
      <c r="AU166" s="103" t="s">
        <v>84</v>
      </c>
      <c r="AV166" s="5" t="s">
        <v>84</v>
      </c>
      <c r="AW166" s="5" t="s">
        <v>31</v>
      </c>
      <c r="AX166" s="5" t="s">
        <v>80</v>
      </c>
      <c r="AY166" s="103" t="s">
        <v>119</v>
      </c>
    </row>
    <row r="167" spans="1:65" s="5" customFormat="1">
      <c r="B167" s="102"/>
      <c r="C167" s="128"/>
      <c r="D167" s="129" t="s">
        <v>128</v>
      </c>
      <c r="E167" s="128"/>
      <c r="F167" s="131" t="s">
        <v>362</v>
      </c>
      <c r="G167" s="128"/>
      <c r="H167" s="132">
        <v>42</v>
      </c>
      <c r="J167" s="128"/>
      <c r="K167" s="128"/>
      <c r="L167" s="102"/>
      <c r="M167" s="104"/>
      <c r="N167" s="105"/>
      <c r="O167" s="105"/>
      <c r="P167" s="105"/>
      <c r="Q167" s="105"/>
      <c r="R167" s="105"/>
      <c r="S167" s="105"/>
      <c r="T167" s="106"/>
      <c r="AT167" s="103" t="s">
        <v>128</v>
      </c>
      <c r="AU167" s="103" t="s">
        <v>84</v>
      </c>
      <c r="AV167" s="5" t="s">
        <v>84</v>
      </c>
      <c r="AW167" s="5" t="s">
        <v>3</v>
      </c>
      <c r="AX167" s="5" t="s">
        <v>80</v>
      </c>
      <c r="AY167" s="103" t="s">
        <v>119</v>
      </c>
    </row>
    <row r="168" spans="1:65" s="24" customFormat="1" ht="16.5" customHeight="1">
      <c r="A168" s="21"/>
      <c r="B168" s="2"/>
      <c r="C168" s="133" t="s">
        <v>221</v>
      </c>
      <c r="D168" s="133" t="s">
        <v>162</v>
      </c>
      <c r="E168" s="134" t="s">
        <v>222</v>
      </c>
      <c r="F168" s="135" t="s">
        <v>223</v>
      </c>
      <c r="G168" s="136" t="s">
        <v>124</v>
      </c>
      <c r="H168" s="137">
        <v>6.56</v>
      </c>
      <c r="I168" s="6"/>
      <c r="J168" s="154">
        <f>ROUND(I168*H168,2)</f>
        <v>0</v>
      </c>
      <c r="K168" s="135" t="s">
        <v>1</v>
      </c>
      <c r="L168" s="107"/>
      <c r="M168" s="7" t="s">
        <v>1</v>
      </c>
      <c r="N168" s="108" t="s">
        <v>40</v>
      </c>
      <c r="O168" s="97"/>
      <c r="P168" s="98">
        <f>O168*H168</f>
        <v>0</v>
      </c>
      <c r="Q168" s="98">
        <v>0.2</v>
      </c>
      <c r="R168" s="98">
        <f>Q168*H168</f>
        <v>1.3120000000000001</v>
      </c>
      <c r="S168" s="98">
        <v>0</v>
      </c>
      <c r="T168" s="99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00" t="s">
        <v>153</v>
      </c>
      <c r="AT168" s="100" t="s">
        <v>162</v>
      </c>
      <c r="AU168" s="100" t="s">
        <v>84</v>
      </c>
      <c r="AY168" s="14" t="s">
        <v>119</v>
      </c>
      <c r="BE168" s="101">
        <f>IF(N168="základní",J168,0)</f>
        <v>0</v>
      </c>
      <c r="BF168" s="101">
        <f>IF(N168="snížená",J168,0)</f>
        <v>0</v>
      </c>
      <c r="BG168" s="101">
        <f>IF(N168="zákl. přenesená",J168,0)</f>
        <v>0</v>
      </c>
      <c r="BH168" s="101">
        <f>IF(N168="sníž. přenesená",J168,0)</f>
        <v>0</v>
      </c>
      <c r="BI168" s="101">
        <f>IF(N168="nulová",J168,0)</f>
        <v>0</v>
      </c>
      <c r="BJ168" s="14" t="s">
        <v>80</v>
      </c>
      <c r="BK168" s="101">
        <f>ROUND(I168*H168,2)</f>
        <v>0</v>
      </c>
      <c r="BL168" s="14" t="s">
        <v>126</v>
      </c>
      <c r="BM168" s="100" t="s">
        <v>224</v>
      </c>
    </row>
    <row r="169" spans="1:65" s="5" customFormat="1">
      <c r="B169" s="102"/>
      <c r="C169" s="128"/>
      <c r="D169" s="129" t="s">
        <v>128</v>
      </c>
      <c r="E169" s="128"/>
      <c r="F169" s="131" t="s">
        <v>363</v>
      </c>
      <c r="G169" s="128"/>
      <c r="H169" s="132">
        <v>6.56</v>
      </c>
      <c r="J169" s="128"/>
      <c r="K169" s="128"/>
      <c r="L169" s="102"/>
      <c r="M169" s="104"/>
      <c r="N169" s="105"/>
      <c r="O169" s="105"/>
      <c r="P169" s="105"/>
      <c r="Q169" s="105"/>
      <c r="R169" s="105"/>
      <c r="S169" s="105"/>
      <c r="T169" s="106"/>
      <c r="AT169" s="103" t="s">
        <v>128</v>
      </c>
      <c r="AU169" s="103" t="s">
        <v>84</v>
      </c>
      <c r="AV169" s="5" t="s">
        <v>84</v>
      </c>
      <c r="AW169" s="5" t="s">
        <v>3</v>
      </c>
      <c r="AX169" s="5" t="s">
        <v>80</v>
      </c>
      <c r="AY169" s="103" t="s">
        <v>119</v>
      </c>
    </row>
    <row r="170" spans="1:65" s="24" customFormat="1" ht="24.2" customHeight="1">
      <c r="A170" s="21"/>
      <c r="B170" s="2"/>
      <c r="C170" s="133" t="s">
        <v>225</v>
      </c>
      <c r="D170" s="133" t="s">
        <v>162</v>
      </c>
      <c r="E170" s="134" t="s">
        <v>226</v>
      </c>
      <c r="F170" s="135" t="s">
        <v>227</v>
      </c>
      <c r="G170" s="136" t="s">
        <v>124</v>
      </c>
      <c r="H170" s="137">
        <v>6.72</v>
      </c>
      <c r="I170" s="6"/>
      <c r="J170" s="154">
        <f>ROUND(I170*H170,2)</f>
        <v>0</v>
      </c>
      <c r="K170" s="135" t="s">
        <v>125</v>
      </c>
      <c r="L170" s="107"/>
      <c r="M170" s="7" t="s">
        <v>1</v>
      </c>
      <c r="N170" s="108" t="s">
        <v>40</v>
      </c>
      <c r="O170" s="97"/>
      <c r="P170" s="98">
        <f>O170*H170</f>
        <v>0</v>
      </c>
      <c r="Q170" s="98">
        <v>0.17499999999999999</v>
      </c>
      <c r="R170" s="98">
        <f>Q170*H170</f>
        <v>1.1759999999999999</v>
      </c>
      <c r="S170" s="98">
        <v>0</v>
      </c>
      <c r="T170" s="99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00" t="s">
        <v>153</v>
      </c>
      <c r="AT170" s="100" t="s">
        <v>162</v>
      </c>
      <c r="AU170" s="100" t="s">
        <v>84</v>
      </c>
      <c r="AY170" s="14" t="s">
        <v>119</v>
      </c>
      <c r="BE170" s="101">
        <f>IF(N170="základní",J170,0)</f>
        <v>0</v>
      </c>
      <c r="BF170" s="101">
        <f>IF(N170="snížená",J170,0)</f>
        <v>0</v>
      </c>
      <c r="BG170" s="101">
        <f>IF(N170="zákl. přenesená",J170,0)</f>
        <v>0</v>
      </c>
      <c r="BH170" s="101">
        <f>IF(N170="sníž. přenesená",J170,0)</f>
        <v>0</v>
      </c>
      <c r="BI170" s="101">
        <f>IF(N170="nulová",J170,0)</f>
        <v>0</v>
      </c>
      <c r="BJ170" s="14" t="s">
        <v>80</v>
      </c>
      <c r="BK170" s="101">
        <f>ROUND(I170*H170,2)</f>
        <v>0</v>
      </c>
      <c r="BL170" s="14" t="s">
        <v>126</v>
      </c>
      <c r="BM170" s="100" t="s">
        <v>228</v>
      </c>
    </row>
    <row r="171" spans="1:65" s="5" customFormat="1">
      <c r="B171" s="102"/>
      <c r="C171" s="128"/>
      <c r="D171" s="129" t="s">
        <v>128</v>
      </c>
      <c r="E171" s="128"/>
      <c r="F171" s="131" t="s">
        <v>364</v>
      </c>
      <c r="G171" s="128"/>
      <c r="H171" s="132">
        <v>6.72</v>
      </c>
      <c r="J171" s="128"/>
      <c r="K171" s="128"/>
      <c r="L171" s="102"/>
      <c r="M171" s="104"/>
      <c r="N171" s="105"/>
      <c r="O171" s="105"/>
      <c r="P171" s="105"/>
      <c r="Q171" s="105"/>
      <c r="R171" s="105"/>
      <c r="S171" s="105"/>
      <c r="T171" s="106"/>
      <c r="AT171" s="103" t="s">
        <v>128</v>
      </c>
      <c r="AU171" s="103" t="s">
        <v>84</v>
      </c>
      <c r="AV171" s="5" t="s">
        <v>84</v>
      </c>
      <c r="AW171" s="5" t="s">
        <v>3</v>
      </c>
      <c r="AX171" s="5" t="s">
        <v>80</v>
      </c>
      <c r="AY171" s="103" t="s">
        <v>119</v>
      </c>
    </row>
    <row r="172" spans="1:65" s="24" customFormat="1" ht="37.9" customHeight="1">
      <c r="A172" s="21"/>
      <c r="B172" s="2"/>
      <c r="C172" s="123" t="s">
        <v>229</v>
      </c>
      <c r="D172" s="123" t="s">
        <v>121</v>
      </c>
      <c r="E172" s="124" t="s">
        <v>230</v>
      </c>
      <c r="F172" s="125" t="s">
        <v>231</v>
      </c>
      <c r="G172" s="126" t="s">
        <v>124</v>
      </c>
      <c r="H172" s="127">
        <v>42</v>
      </c>
      <c r="I172" s="3"/>
      <c r="J172" s="153">
        <f>ROUND(I172*H172,2)</f>
        <v>0</v>
      </c>
      <c r="K172" s="125" t="s">
        <v>125</v>
      </c>
      <c r="L172" s="2"/>
      <c r="M172" s="4" t="s">
        <v>1</v>
      </c>
      <c r="N172" s="96" t="s">
        <v>40</v>
      </c>
      <c r="O172" s="97"/>
      <c r="P172" s="98">
        <f>O172*H172</f>
        <v>0</v>
      </c>
      <c r="Q172" s="98">
        <v>0</v>
      </c>
      <c r="R172" s="98">
        <f>Q172*H172</f>
        <v>0</v>
      </c>
      <c r="S172" s="98">
        <v>0</v>
      </c>
      <c r="T172" s="99">
        <f>S172*H172</f>
        <v>0</v>
      </c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R172" s="100" t="s">
        <v>126</v>
      </c>
      <c r="AT172" s="100" t="s">
        <v>121</v>
      </c>
      <c r="AU172" s="100" t="s">
        <v>84</v>
      </c>
      <c r="AY172" s="14" t="s">
        <v>119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14" t="s">
        <v>80</v>
      </c>
      <c r="BK172" s="101">
        <f>ROUND(I172*H172,2)</f>
        <v>0</v>
      </c>
      <c r="BL172" s="14" t="s">
        <v>126</v>
      </c>
      <c r="BM172" s="100" t="s">
        <v>232</v>
      </c>
    </row>
    <row r="173" spans="1:65" s="5" customFormat="1">
      <c r="B173" s="102"/>
      <c r="C173" s="128"/>
      <c r="D173" s="129" t="s">
        <v>128</v>
      </c>
      <c r="E173" s="130" t="s">
        <v>1</v>
      </c>
      <c r="F173" s="131" t="s">
        <v>365</v>
      </c>
      <c r="G173" s="128"/>
      <c r="H173" s="132">
        <v>42</v>
      </c>
      <c r="J173" s="128"/>
      <c r="K173" s="128"/>
      <c r="L173" s="102"/>
      <c r="M173" s="104"/>
      <c r="N173" s="105"/>
      <c r="O173" s="105"/>
      <c r="P173" s="105"/>
      <c r="Q173" s="105"/>
      <c r="R173" s="105"/>
      <c r="S173" s="105"/>
      <c r="T173" s="106"/>
      <c r="AT173" s="103" t="s">
        <v>128</v>
      </c>
      <c r="AU173" s="103" t="s">
        <v>84</v>
      </c>
      <c r="AV173" s="5" t="s">
        <v>84</v>
      </c>
      <c r="AW173" s="5" t="s">
        <v>31</v>
      </c>
      <c r="AX173" s="5" t="s">
        <v>80</v>
      </c>
      <c r="AY173" s="103" t="s">
        <v>119</v>
      </c>
    </row>
    <row r="174" spans="1:65" s="24" customFormat="1" ht="24.2" customHeight="1">
      <c r="A174" s="21"/>
      <c r="B174" s="2"/>
      <c r="C174" s="123" t="s">
        <v>233</v>
      </c>
      <c r="D174" s="123" t="s">
        <v>121</v>
      </c>
      <c r="E174" s="124" t="s">
        <v>234</v>
      </c>
      <c r="F174" s="125" t="s">
        <v>235</v>
      </c>
      <c r="G174" s="126" t="s">
        <v>124</v>
      </c>
      <c r="H174" s="127">
        <v>10</v>
      </c>
      <c r="I174" s="3"/>
      <c r="J174" s="153">
        <f>ROUND(I174*H174,2)</f>
        <v>0</v>
      </c>
      <c r="K174" s="125" t="s">
        <v>125</v>
      </c>
      <c r="L174" s="2"/>
      <c r="M174" s="4" t="s">
        <v>1</v>
      </c>
      <c r="N174" s="96" t="s">
        <v>40</v>
      </c>
      <c r="O174" s="97"/>
      <c r="P174" s="98">
        <f>O174*H174</f>
        <v>0</v>
      </c>
      <c r="Q174" s="98">
        <v>8.0030000000000004E-2</v>
      </c>
      <c r="R174" s="98">
        <f>Q174*H174</f>
        <v>0.80030000000000001</v>
      </c>
      <c r="S174" s="98">
        <v>0</v>
      </c>
      <c r="T174" s="99">
        <f>S174*H174</f>
        <v>0</v>
      </c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R174" s="100" t="s">
        <v>126</v>
      </c>
      <c r="AT174" s="100" t="s">
        <v>121</v>
      </c>
      <c r="AU174" s="100" t="s">
        <v>84</v>
      </c>
      <c r="AY174" s="14" t="s">
        <v>119</v>
      </c>
      <c r="BE174" s="101">
        <f>IF(N174="základní",J174,0)</f>
        <v>0</v>
      </c>
      <c r="BF174" s="101">
        <f>IF(N174="snížená",J174,0)</f>
        <v>0</v>
      </c>
      <c r="BG174" s="101">
        <f>IF(N174="zákl. přenesená",J174,0)</f>
        <v>0</v>
      </c>
      <c r="BH174" s="101">
        <f>IF(N174="sníž. přenesená",J174,0)</f>
        <v>0</v>
      </c>
      <c r="BI174" s="101">
        <f>IF(N174="nulová",J174,0)</f>
        <v>0</v>
      </c>
      <c r="BJ174" s="14" t="s">
        <v>80</v>
      </c>
      <c r="BK174" s="101">
        <f>ROUND(I174*H174,2)</f>
        <v>0</v>
      </c>
      <c r="BL174" s="14" t="s">
        <v>126</v>
      </c>
      <c r="BM174" s="100" t="s">
        <v>236</v>
      </c>
    </row>
    <row r="175" spans="1:65" s="8" customFormat="1">
      <c r="B175" s="109"/>
      <c r="C175" s="141"/>
      <c r="D175" s="129" t="s">
        <v>128</v>
      </c>
      <c r="E175" s="142" t="s">
        <v>1</v>
      </c>
      <c r="F175" s="143" t="s">
        <v>237</v>
      </c>
      <c r="G175" s="141"/>
      <c r="H175" s="142" t="s">
        <v>1</v>
      </c>
      <c r="J175" s="141"/>
      <c r="K175" s="141"/>
      <c r="L175" s="109"/>
      <c r="M175" s="111"/>
      <c r="N175" s="112"/>
      <c r="O175" s="112"/>
      <c r="P175" s="112"/>
      <c r="Q175" s="112"/>
      <c r="R175" s="112"/>
      <c r="S175" s="112"/>
      <c r="T175" s="113"/>
      <c r="AT175" s="110" t="s">
        <v>128</v>
      </c>
      <c r="AU175" s="110" t="s">
        <v>84</v>
      </c>
      <c r="AV175" s="8" t="s">
        <v>80</v>
      </c>
      <c r="AW175" s="8" t="s">
        <v>31</v>
      </c>
      <c r="AX175" s="8" t="s">
        <v>75</v>
      </c>
      <c r="AY175" s="110" t="s">
        <v>119</v>
      </c>
    </row>
    <row r="176" spans="1:65" s="5" customFormat="1">
      <c r="B176" s="102"/>
      <c r="C176" s="128"/>
      <c r="D176" s="129" t="s">
        <v>128</v>
      </c>
      <c r="E176" s="130" t="s">
        <v>1</v>
      </c>
      <c r="F176" s="131">
        <v>10</v>
      </c>
      <c r="G176" s="128"/>
      <c r="H176" s="132">
        <v>10</v>
      </c>
      <c r="J176" s="128"/>
      <c r="K176" s="128"/>
      <c r="L176" s="102"/>
      <c r="M176" s="104"/>
      <c r="N176" s="105"/>
      <c r="O176" s="105"/>
      <c r="P176" s="105"/>
      <c r="Q176" s="105"/>
      <c r="R176" s="105"/>
      <c r="S176" s="105"/>
      <c r="T176" s="106"/>
      <c r="AT176" s="103" t="s">
        <v>128</v>
      </c>
      <c r="AU176" s="103" t="s">
        <v>84</v>
      </c>
      <c r="AV176" s="5" t="s">
        <v>84</v>
      </c>
      <c r="AW176" s="5" t="s">
        <v>31</v>
      </c>
      <c r="AX176" s="5" t="s">
        <v>80</v>
      </c>
      <c r="AY176" s="103" t="s">
        <v>119</v>
      </c>
    </row>
    <row r="177" spans="1:65" s="24" customFormat="1" ht="16.5" customHeight="1">
      <c r="A177" s="21"/>
      <c r="B177" s="2"/>
      <c r="C177" s="133" t="s">
        <v>238</v>
      </c>
      <c r="D177" s="133" t="s">
        <v>162</v>
      </c>
      <c r="E177" s="134" t="s">
        <v>239</v>
      </c>
      <c r="F177" s="135" t="s">
        <v>240</v>
      </c>
      <c r="G177" s="136" t="s">
        <v>124</v>
      </c>
      <c r="H177" s="137">
        <v>10.5</v>
      </c>
      <c r="I177" s="6"/>
      <c r="J177" s="154">
        <f>ROUND(I177*H177,2)</f>
        <v>0</v>
      </c>
      <c r="K177" s="135" t="s">
        <v>125</v>
      </c>
      <c r="L177" s="107"/>
      <c r="M177" s="7" t="s">
        <v>1</v>
      </c>
      <c r="N177" s="108" t="s">
        <v>40</v>
      </c>
      <c r="O177" s="97"/>
      <c r="P177" s="98">
        <f>O177*H177</f>
        <v>0</v>
      </c>
      <c r="Q177" s="98">
        <v>2.7E-2</v>
      </c>
      <c r="R177" s="98">
        <f>Q177*H177</f>
        <v>0.28349999999999997</v>
      </c>
      <c r="S177" s="98">
        <v>0</v>
      </c>
      <c r="T177" s="99">
        <f>S177*H177</f>
        <v>0</v>
      </c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R177" s="100" t="s">
        <v>153</v>
      </c>
      <c r="AT177" s="100" t="s">
        <v>162</v>
      </c>
      <c r="AU177" s="100" t="s">
        <v>84</v>
      </c>
      <c r="AY177" s="14" t="s">
        <v>119</v>
      </c>
      <c r="BE177" s="101">
        <f>IF(N177="základní",J177,0)</f>
        <v>0</v>
      </c>
      <c r="BF177" s="101">
        <f>IF(N177="snížená",J177,0)</f>
        <v>0</v>
      </c>
      <c r="BG177" s="101">
        <f>IF(N177="zákl. přenesená",J177,0)</f>
        <v>0</v>
      </c>
      <c r="BH177" s="101">
        <f>IF(N177="sníž. přenesená",J177,0)</f>
        <v>0</v>
      </c>
      <c r="BI177" s="101">
        <f>IF(N177="nulová",J177,0)</f>
        <v>0</v>
      </c>
      <c r="BJ177" s="14" t="s">
        <v>80</v>
      </c>
      <c r="BK177" s="101">
        <f>ROUND(I177*H177,2)</f>
        <v>0</v>
      </c>
      <c r="BL177" s="14" t="s">
        <v>126</v>
      </c>
      <c r="BM177" s="100" t="s">
        <v>241</v>
      </c>
    </row>
    <row r="178" spans="1:65" s="5" customFormat="1">
      <c r="B178" s="102"/>
      <c r="C178" s="128"/>
      <c r="D178" s="129" t="s">
        <v>128</v>
      </c>
      <c r="E178" s="128"/>
      <c r="F178" s="131" t="s">
        <v>366</v>
      </c>
      <c r="G178" s="128"/>
      <c r="H178" s="132">
        <v>10.5</v>
      </c>
      <c r="J178" s="128"/>
      <c r="K178" s="128"/>
      <c r="L178" s="102"/>
      <c r="M178" s="104"/>
      <c r="N178" s="105"/>
      <c r="O178" s="105"/>
      <c r="P178" s="105"/>
      <c r="Q178" s="105"/>
      <c r="R178" s="105"/>
      <c r="S178" s="105"/>
      <c r="T178" s="106"/>
      <c r="AT178" s="103" t="s">
        <v>128</v>
      </c>
      <c r="AU178" s="103" t="s">
        <v>84</v>
      </c>
      <c r="AV178" s="5" t="s">
        <v>84</v>
      </c>
      <c r="AW178" s="5" t="s">
        <v>3</v>
      </c>
      <c r="AX178" s="5" t="s">
        <v>80</v>
      </c>
      <c r="AY178" s="103" t="s">
        <v>119</v>
      </c>
    </row>
    <row r="179" spans="1:65" s="24" customFormat="1" ht="21.75" customHeight="1">
      <c r="A179" s="21"/>
      <c r="B179" s="2"/>
      <c r="C179" s="123" t="s">
        <v>242</v>
      </c>
      <c r="D179" s="123" t="s">
        <v>121</v>
      </c>
      <c r="E179" s="124" t="s">
        <v>243</v>
      </c>
      <c r="F179" s="125" t="s">
        <v>244</v>
      </c>
      <c r="G179" s="126" t="s">
        <v>147</v>
      </c>
      <c r="H179" s="127">
        <v>180</v>
      </c>
      <c r="I179" s="3"/>
      <c r="J179" s="153">
        <f>ROUND(I179*H179,2)</f>
        <v>0</v>
      </c>
      <c r="K179" s="125" t="s">
        <v>125</v>
      </c>
      <c r="L179" s="2"/>
      <c r="M179" s="4" t="s">
        <v>1</v>
      </c>
      <c r="N179" s="96" t="s">
        <v>40</v>
      </c>
      <c r="O179" s="97"/>
      <c r="P179" s="98">
        <f>O179*H179</f>
        <v>0</v>
      </c>
      <c r="Q179" s="98">
        <v>3.5999999999999999E-3</v>
      </c>
      <c r="R179" s="98">
        <f>Q179*H179</f>
        <v>0.64800000000000002</v>
      </c>
      <c r="S179" s="98">
        <v>0</v>
      </c>
      <c r="T179" s="99">
        <f>S179*H179</f>
        <v>0</v>
      </c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R179" s="100" t="s">
        <v>126</v>
      </c>
      <c r="AT179" s="100" t="s">
        <v>121</v>
      </c>
      <c r="AU179" s="100" t="s">
        <v>84</v>
      </c>
      <c r="AY179" s="14" t="s">
        <v>119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14" t="s">
        <v>80</v>
      </c>
      <c r="BK179" s="101">
        <f>ROUND(I179*H179,2)</f>
        <v>0</v>
      </c>
      <c r="BL179" s="14" t="s">
        <v>126</v>
      </c>
      <c r="BM179" s="100" t="s">
        <v>245</v>
      </c>
    </row>
    <row r="180" spans="1:65" s="1" customFormat="1" ht="22.9" customHeight="1">
      <c r="B180" s="86"/>
      <c r="C180" s="138"/>
      <c r="D180" s="139" t="s">
        <v>74</v>
      </c>
      <c r="E180" s="140" t="s">
        <v>153</v>
      </c>
      <c r="F180" s="140" t="s">
        <v>246</v>
      </c>
      <c r="G180" s="138"/>
      <c r="H180" s="138"/>
      <c r="J180" s="152">
        <f>BK180</f>
        <v>0</v>
      </c>
      <c r="K180" s="138"/>
      <c r="L180" s="86"/>
      <c r="M180" s="89"/>
      <c r="N180" s="90"/>
      <c r="O180" s="90"/>
      <c r="P180" s="91">
        <f>SUM(P181:P182)</f>
        <v>0</v>
      </c>
      <c r="Q180" s="90"/>
      <c r="R180" s="91">
        <f>SUM(R181:R182)</f>
        <v>2.0916800000000002</v>
      </c>
      <c r="S180" s="90"/>
      <c r="T180" s="92">
        <f>SUM(T181:T182)</f>
        <v>0</v>
      </c>
      <c r="AR180" s="87" t="s">
        <v>80</v>
      </c>
      <c r="AT180" s="93" t="s">
        <v>74</v>
      </c>
      <c r="AU180" s="93" t="s">
        <v>80</v>
      </c>
      <c r="AY180" s="87" t="s">
        <v>119</v>
      </c>
      <c r="BK180" s="94">
        <f>SUM(BK181:BK182)</f>
        <v>0</v>
      </c>
    </row>
    <row r="181" spans="1:65" s="24" customFormat="1" ht="24.2" customHeight="1">
      <c r="A181" s="21"/>
      <c r="B181" s="2"/>
      <c r="C181" s="123" t="s">
        <v>247</v>
      </c>
      <c r="D181" s="123" t="s">
        <v>121</v>
      </c>
      <c r="E181" s="124" t="s">
        <v>248</v>
      </c>
      <c r="F181" s="125" t="s">
        <v>249</v>
      </c>
      <c r="G181" s="126" t="s">
        <v>250</v>
      </c>
      <c r="H181" s="127">
        <v>2</v>
      </c>
      <c r="I181" s="3"/>
      <c r="J181" s="153">
        <f>ROUND(I181*H181,2)</f>
        <v>0</v>
      </c>
      <c r="K181" s="125" t="s">
        <v>125</v>
      </c>
      <c r="L181" s="2"/>
      <c r="M181" s="4" t="s">
        <v>1</v>
      </c>
      <c r="N181" s="96" t="s">
        <v>40</v>
      </c>
      <c r="O181" s="97"/>
      <c r="P181" s="98">
        <f>O181*H181</f>
        <v>0</v>
      </c>
      <c r="Q181" s="98">
        <v>0.42368</v>
      </c>
      <c r="R181" s="98">
        <f>Q181*H181</f>
        <v>0.84736</v>
      </c>
      <c r="S181" s="98">
        <v>0</v>
      </c>
      <c r="T181" s="99">
        <f>S181*H181</f>
        <v>0</v>
      </c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R181" s="100" t="s">
        <v>126</v>
      </c>
      <c r="AT181" s="100" t="s">
        <v>121</v>
      </c>
      <c r="AU181" s="100" t="s">
        <v>84</v>
      </c>
      <c r="AY181" s="14" t="s">
        <v>119</v>
      </c>
      <c r="BE181" s="101">
        <f>IF(N181="základní",J181,0)</f>
        <v>0</v>
      </c>
      <c r="BF181" s="101">
        <f>IF(N181="snížená",J181,0)</f>
        <v>0</v>
      </c>
      <c r="BG181" s="101">
        <f>IF(N181="zákl. přenesená",J181,0)</f>
        <v>0</v>
      </c>
      <c r="BH181" s="101">
        <f>IF(N181="sníž. přenesená",J181,0)</f>
        <v>0</v>
      </c>
      <c r="BI181" s="101">
        <f>IF(N181="nulová",J181,0)</f>
        <v>0</v>
      </c>
      <c r="BJ181" s="14" t="s">
        <v>80</v>
      </c>
      <c r="BK181" s="101">
        <f>ROUND(I181*H181,2)</f>
        <v>0</v>
      </c>
      <c r="BL181" s="14" t="s">
        <v>126</v>
      </c>
      <c r="BM181" s="100" t="s">
        <v>251</v>
      </c>
    </row>
    <row r="182" spans="1:65" s="24" customFormat="1" ht="33" customHeight="1">
      <c r="A182" s="21"/>
      <c r="B182" s="2"/>
      <c r="C182" s="123" t="s">
        <v>252</v>
      </c>
      <c r="D182" s="123" t="s">
        <v>121</v>
      </c>
      <c r="E182" s="124" t="s">
        <v>253</v>
      </c>
      <c r="F182" s="125" t="s">
        <v>254</v>
      </c>
      <c r="G182" s="126" t="s">
        <v>250</v>
      </c>
      <c r="H182" s="127">
        <v>4</v>
      </c>
      <c r="I182" s="3"/>
      <c r="J182" s="153">
        <f>ROUND(I182*H182,2)</f>
        <v>0</v>
      </c>
      <c r="K182" s="125" t="s">
        <v>125</v>
      </c>
      <c r="L182" s="2"/>
      <c r="M182" s="4" t="s">
        <v>1</v>
      </c>
      <c r="N182" s="96" t="s">
        <v>40</v>
      </c>
      <c r="O182" s="97"/>
      <c r="P182" s="98">
        <f>O182*H182</f>
        <v>0</v>
      </c>
      <c r="Q182" s="98">
        <v>0.31108000000000002</v>
      </c>
      <c r="R182" s="98">
        <f>Q182*H182</f>
        <v>1.2443200000000001</v>
      </c>
      <c r="S182" s="98">
        <v>0</v>
      </c>
      <c r="T182" s="99">
        <f>S182*H182</f>
        <v>0</v>
      </c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R182" s="100" t="s">
        <v>126</v>
      </c>
      <c r="AT182" s="100" t="s">
        <v>121</v>
      </c>
      <c r="AU182" s="100" t="s">
        <v>84</v>
      </c>
      <c r="AY182" s="14" t="s">
        <v>119</v>
      </c>
      <c r="BE182" s="101">
        <f>IF(N182="základní",J182,0)</f>
        <v>0</v>
      </c>
      <c r="BF182" s="101">
        <f>IF(N182="snížená",J182,0)</f>
        <v>0</v>
      </c>
      <c r="BG182" s="101">
        <f>IF(N182="zákl. přenesená",J182,0)</f>
        <v>0</v>
      </c>
      <c r="BH182" s="101">
        <f>IF(N182="sníž. přenesená",J182,0)</f>
        <v>0</v>
      </c>
      <c r="BI182" s="101">
        <f>IF(N182="nulová",J182,0)</f>
        <v>0</v>
      </c>
      <c r="BJ182" s="14" t="s">
        <v>80</v>
      </c>
      <c r="BK182" s="101">
        <f>ROUND(I182*H182,2)</f>
        <v>0</v>
      </c>
      <c r="BL182" s="14" t="s">
        <v>126</v>
      </c>
      <c r="BM182" s="100" t="s">
        <v>255</v>
      </c>
    </row>
    <row r="183" spans="1:65" s="1" customFormat="1" ht="22.9" customHeight="1">
      <c r="B183" s="86"/>
      <c r="C183" s="138"/>
      <c r="D183" s="139" t="s">
        <v>74</v>
      </c>
      <c r="E183" s="140" t="s">
        <v>157</v>
      </c>
      <c r="F183" s="140" t="s">
        <v>256</v>
      </c>
      <c r="G183" s="138"/>
      <c r="H183" s="138"/>
      <c r="J183" s="152">
        <f>BK183</f>
        <v>0</v>
      </c>
      <c r="K183" s="138"/>
      <c r="L183" s="86"/>
      <c r="M183" s="89"/>
      <c r="N183" s="90"/>
      <c r="O183" s="90"/>
      <c r="P183" s="91">
        <f>SUM(P184:P203)</f>
        <v>0</v>
      </c>
      <c r="Q183" s="90"/>
      <c r="R183" s="91">
        <f>SUM(R184:R203)</f>
        <v>66.850758200000001</v>
      </c>
      <c r="S183" s="90"/>
      <c r="T183" s="92">
        <f>SUM(T184:T203)</f>
        <v>0</v>
      </c>
      <c r="AR183" s="87" t="s">
        <v>80</v>
      </c>
      <c r="AT183" s="93" t="s">
        <v>74</v>
      </c>
      <c r="AU183" s="93" t="s">
        <v>80</v>
      </c>
      <c r="AY183" s="87" t="s">
        <v>119</v>
      </c>
      <c r="BK183" s="94">
        <f>SUM(BK184:BK203)</f>
        <v>0</v>
      </c>
    </row>
    <row r="184" spans="1:65" s="24" customFormat="1" ht="33" customHeight="1">
      <c r="A184" s="21"/>
      <c r="B184" s="2"/>
      <c r="C184" s="123" t="s">
        <v>257</v>
      </c>
      <c r="D184" s="123" t="s">
        <v>121</v>
      </c>
      <c r="E184" s="124" t="s">
        <v>258</v>
      </c>
      <c r="F184" s="125" t="s">
        <v>259</v>
      </c>
      <c r="G184" s="126" t="s">
        <v>147</v>
      </c>
      <c r="H184" s="127">
        <v>170</v>
      </c>
      <c r="I184" s="3"/>
      <c r="J184" s="153">
        <f>ROUND(I184*H184,2)</f>
        <v>0</v>
      </c>
      <c r="K184" s="125" t="s">
        <v>125</v>
      </c>
      <c r="L184" s="2"/>
      <c r="M184" s="4" t="s">
        <v>1</v>
      </c>
      <c r="N184" s="96" t="s">
        <v>40</v>
      </c>
      <c r="O184" s="97"/>
      <c r="P184" s="98">
        <f>O184*H184</f>
        <v>0</v>
      </c>
      <c r="Q184" s="98">
        <v>0.15540000000000001</v>
      </c>
      <c r="R184" s="98">
        <f>Q184*H184</f>
        <v>26.418000000000003</v>
      </c>
      <c r="S184" s="98">
        <v>0</v>
      </c>
      <c r="T184" s="99">
        <f>S184*H184</f>
        <v>0</v>
      </c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R184" s="100" t="s">
        <v>126</v>
      </c>
      <c r="AT184" s="100" t="s">
        <v>121</v>
      </c>
      <c r="AU184" s="100" t="s">
        <v>84</v>
      </c>
      <c r="AY184" s="14" t="s">
        <v>119</v>
      </c>
      <c r="BE184" s="101">
        <f>IF(N184="základní",J184,0)</f>
        <v>0</v>
      </c>
      <c r="BF184" s="101">
        <f>IF(N184="snížená",J184,0)</f>
        <v>0</v>
      </c>
      <c r="BG184" s="101">
        <f>IF(N184="zákl. přenesená",J184,0)</f>
        <v>0</v>
      </c>
      <c r="BH184" s="101">
        <f>IF(N184="sníž. přenesená",J184,0)</f>
        <v>0</v>
      </c>
      <c r="BI184" s="101">
        <f>IF(N184="nulová",J184,0)</f>
        <v>0</v>
      </c>
      <c r="BJ184" s="14" t="s">
        <v>80</v>
      </c>
      <c r="BK184" s="101">
        <f>ROUND(I184*H184,2)</f>
        <v>0</v>
      </c>
      <c r="BL184" s="14" t="s">
        <v>126</v>
      </c>
      <c r="BM184" s="100" t="s">
        <v>260</v>
      </c>
    </row>
    <row r="185" spans="1:65" s="5" customFormat="1">
      <c r="B185" s="102"/>
      <c r="C185" s="128"/>
      <c r="D185" s="129" t="s">
        <v>128</v>
      </c>
      <c r="E185" s="130" t="s">
        <v>1</v>
      </c>
      <c r="F185" s="131" t="s">
        <v>367</v>
      </c>
      <c r="G185" s="128"/>
      <c r="H185" s="132">
        <v>255</v>
      </c>
      <c r="J185" s="128"/>
      <c r="K185" s="128"/>
      <c r="L185" s="102"/>
      <c r="M185" s="104"/>
      <c r="N185" s="105"/>
      <c r="O185" s="105"/>
      <c r="P185" s="105"/>
      <c r="Q185" s="105"/>
      <c r="R185" s="105"/>
      <c r="S185" s="105"/>
      <c r="T185" s="106"/>
      <c r="AT185" s="103" t="s">
        <v>128</v>
      </c>
      <c r="AU185" s="103" t="s">
        <v>84</v>
      </c>
      <c r="AV185" s="5" t="s">
        <v>84</v>
      </c>
      <c r="AW185" s="5" t="s">
        <v>31</v>
      </c>
      <c r="AX185" s="5" t="s">
        <v>75</v>
      </c>
      <c r="AY185" s="103" t="s">
        <v>119</v>
      </c>
    </row>
    <row r="186" spans="1:65" s="5" customFormat="1">
      <c r="B186" s="102"/>
      <c r="C186" s="128"/>
      <c r="D186" s="129" t="s">
        <v>128</v>
      </c>
      <c r="E186" s="130" t="s">
        <v>1</v>
      </c>
      <c r="F186" s="131" t="s">
        <v>368</v>
      </c>
      <c r="G186" s="128"/>
      <c r="H186" s="132">
        <v>37</v>
      </c>
      <c r="J186" s="128"/>
      <c r="K186" s="128"/>
      <c r="L186" s="102"/>
      <c r="M186" s="104"/>
      <c r="N186" s="105"/>
      <c r="O186" s="105"/>
      <c r="P186" s="105"/>
      <c r="Q186" s="105"/>
      <c r="R186" s="105"/>
      <c r="S186" s="105"/>
      <c r="T186" s="106"/>
      <c r="AT186" s="103" t="s">
        <v>128</v>
      </c>
      <c r="AU186" s="103" t="s">
        <v>84</v>
      </c>
      <c r="AV186" s="5" t="s">
        <v>84</v>
      </c>
      <c r="AW186" s="5" t="s">
        <v>31</v>
      </c>
      <c r="AX186" s="5" t="s">
        <v>75</v>
      </c>
      <c r="AY186" s="103" t="s">
        <v>119</v>
      </c>
    </row>
    <row r="187" spans="1:65" s="5" customFormat="1">
      <c r="B187" s="102"/>
      <c r="C187" s="128"/>
      <c r="D187" s="129" t="s">
        <v>128</v>
      </c>
      <c r="E187" s="130" t="s">
        <v>1</v>
      </c>
      <c r="F187" s="131" t="s">
        <v>369</v>
      </c>
      <c r="G187" s="128"/>
      <c r="H187" s="132">
        <v>18</v>
      </c>
      <c r="J187" s="128"/>
      <c r="K187" s="128"/>
      <c r="L187" s="102"/>
      <c r="M187" s="104"/>
      <c r="N187" s="105"/>
      <c r="O187" s="105"/>
      <c r="P187" s="105"/>
      <c r="Q187" s="105"/>
      <c r="R187" s="105"/>
      <c r="S187" s="105"/>
      <c r="T187" s="106"/>
      <c r="AT187" s="103" t="s">
        <v>128</v>
      </c>
      <c r="AU187" s="103" t="s">
        <v>84</v>
      </c>
      <c r="AV187" s="5" t="s">
        <v>84</v>
      </c>
      <c r="AW187" s="5" t="s">
        <v>31</v>
      </c>
      <c r="AX187" s="5" t="s">
        <v>75</v>
      </c>
      <c r="AY187" s="103" t="s">
        <v>119</v>
      </c>
    </row>
    <row r="188" spans="1:65" s="9" customFormat="1">
      <c r="B188" s="114"/>
      <c r="C188" s="144"/>
      <c r="D188" s="129" t="s">
        <v>128</v>
      </c>
      <c r="E188" s="145" t="s">
        <v>1</v>
      </c>
      <c r="F188" s="146" t="s">
        <v>177</v>
      </c>
      <c r="G188" s="144"/>
      <c r="H188" s="147">
        <v>310</v>
      </c>
      <c r="J188" s="144"/>
      <c r="K188" s="144"/>
      <c r="L188" s="114"/>
      <c r="M188" s="116"/>
      <c r="N188" s="117"/>
      <c r="O188" s="117"/>
      <c r="P188" s="117"/>
      <c r="Q188" s="117"/>
      <c r="R188" s="117"/>
      <c r="S188" s="117"/>
      <c r="T188" s="118"/>
      <c r="AT188" s="115" t="s">
        <v>128</v>
      </c>
      <c r="AU188" s="115" t="s">
        <v>84</v>
      </c>
      <c r="AV188" s="9" t="s">
        <v>126</v>
      </c>
      <c r="AW188" s="9" t="s">
        <v>31</v>
      </c>
      <c r="AX188" s="9" t="s">
        <v>80</v>
      </c>
      <c r="AY188" s="115" t="s">
        <v>119</v>
      </c>
    </row>
    <row r="189" spans="1:65" s="24" customFormat="1" ht="24.2" customHeight="1">
      <c r="A189" s="21"/>
      <c r="B189" s="2"/>
      <c r="C189" s="133" t="s">
        <v>261</v>
      </c>
      <c r="D189" s="133" t="s">
        <v>162</v>
      </c>
      <c r="E189" s="134" t="s">
        <v>262</v>
      </c>
      <c r="F189" s="135" t="s">
        <v>263</v>
      </c>
      <c r="G189" s="136" t="s">
        <v>147</v>
      </c>
      <c r="H189" s="137">
        <v>21.42</v>
      </c>
      <c r="I189" s="6"/>
      <c r="J189" s="154">
        <f>ROUND(I189*H189,2)</f>
        <v>0</v>
      </c>
      <c r="K189" s="135" t="s">
        <v>125</v>
      </c>
      <c r="L189" s="107"/>
      <c r="M189" s="7" t="s">
        <v>1</v>
      </c>
      <c r="N189" s="108" t="s">
        <v>40</v>
      </c>
      <c r="O189" s="97"/>
      <c r="P189" s="98">
        <f>O189*H189</f>
        <v>0</v>
      </c>
      <c r="Q189" s="98">
        <v>4.8300000000000003E-2</v>
      </c>
      <c r="R189" s="98">
        <f>Q189*H189</f>
        <v>1.0345860000000002</v>
      </c>
      <c r="S189" s="98">
        <v>0</v>
      </c>
      <c r="T189" s="99">
        <f>S189*H189</f>
        <v>0</v>
      </c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R189" s="100" t="s">
        <v>153</v>
      </c>
      <c r="AT189" s="100" t="s">
        <v>162</v>
      </c>
      <c r="AU189" s="100" t="s">
        <v>84</v>
      </c>
      <c r="AY189" s="14" t="s">
        <v>119</v>
      </c>
      <c r="BE189" s="101">
        <f>IF(N189="základní",J189,0)</f>
        <v>0</v>
      </c>
      <c r="BF189" s="101">
        <f>IF(N189="snížená",J189,0)</f>
        <v>0</v>
      </c>
      <c r="BG189" s="101">
        <f>IF(N189="zákl. přenesená",J189,0)</f>
        <v>0</v>
      </c>
      <c r="BH189" s="101">
        <f>IF(N189="sníž. přenesená",J189,0)</f>
        <v>0</v>
      </c>
      <c r="BI189" s="101">
        <f>IF(N189="nulová",J189,0)</f>
        <v>0</v>
      </c>
      <c r="BJ189" s="14" t="s">
        <v>80</v>
      </c>
      <c r="BK189" s="101">
        <f>ROUND(I189*H189,2)</f>
        <v>0</v>
      </c>
      <c r="BL189" s="14" t="s">
        <v>126</v>
      </c>
      <c r="BM189" s="100" t="s">
        <v>264</v>
      </c>
    </row>
    <row r="190" spans="1:65" s="5" customFormat="1">
      <c r="B190" s="102"/>
      <c r="C190" s="128"/>
      <c r="D190" s="129" t="s">
        <v>128</v>
      </c>
      <c r="E190" s="130" t="s">
        <v>1</v>
      </c>
      <c r="F190" s="131">
        <v>21</v>
      </c>
      <c r="G190" s="128"/>
      <c r="H190" s="132">
        <v>21</v>
      </c>
      <c r="J190" s="128"/>
      <c r="K190" s="128"/>
      <c r="L190" s="102"/>
      <c r="M190" s="104"/>
      <c r="N190" s="105"/>
      <c r="O190" s="105"/>
      <c r="P190" s="105"/>
      <c r="Q190" s="105"/>
      <c r="R190" s="105"/>
      <c r="S190" s="105"/>
      <c r="T190" s="106"/>
      <c r="AT190" s="103" t="s">
        <v>128</v>
      </c>
      <c r="AU190" s="103" t="s">
        <v>84</v>
      </c>
      <c r="AV190" s="5" t="s">
        <v>84</v>
      </c>
      <c r="AW190" s="5" t="s">
        <v>31</v>
      </c>
      <c r="AX190" s="5" t="s">
        <v>80</v>
      </c>
      <c r="AY190" s="103" t="s">
        <v>119</v>
      </c>
    </row>
    <row r="191" spans="1:65" s="5" customFormat="1">
      <c r="B191" s="102"/>
      <c r="C191" s="128"/>
      <c r="D191" s="129" t="s">
        <v>128</v>
      </c>
      <c r="E191" s="128"/>
      <c r="F191" s="131" t="s">
        <v>370</v>
      </c>
      <c r="G191" s="128"/>
      <c r="H191" s="132">
        <v>21.42</v>
      </c>
      <c r="J191" s="128"/>
      <c r="K191" s="128"/>
      <c r="L191" s="102"/>
      <c r="M191" s="104"/>
      <c r="N191" s="105"/>
      <c r="O191" s="105"/>
      <c r="P191" s="105"/>
      <c r="Q191" s="105"/>
      <c r="R191" s="105"/>
      <c r="S191" s="105"/>
      <c r="T191" s="106"/>
      <c r="AT191" s="103" t="s">
        <v>128</v>
      </c>
      <c r="AU191" s="103" t="s">
        <v>84</v>
      </c>
      <c r="AV191" s="5" t="s">
        <v>84</v>
      </c>
      <c r="AW191" s="5" t="s">
        <v>3</v>
      </c>
      <c r="AX191" s="5" t="s">
        <v>80</v>
      </c>
      <c r="AY191" s="103" t="s">
        <v>119</v>
      </c>
    </row>
    <row r="192" spans="1:65" s="24" customFormat="1" ht="16.5" customHeight="1">
      <c r="A192" s="21"/>
      <c r="B192" s="2"/>
      <c r="C192" s="133" t="s">
        <v>265</v>
      </c>
      <c r="D192" s="133" t="s">
        <v>162</v>
      </c>
      <c r="E192" s="134" t="s">
        <v>266</v>
      </c>
      <c r="F192" s="135" t="s">
        <v>267</v>
      </c>
      <c r="G192" s="136" t="s">
        <v>147</v>
      </c>
      <c r="H192" s="137">
        <v>142.80000000000001</v>
      </c>
      <c r="I192" s="6"/>
      <c r="J192" s="154">
        <f>ROUND(I192*H192,2)</f>
        <v>0</v>
      </c>
      <c r="K192" s="135" t="s">
        <v>125</v>
      </c>
      <c r="L192" s="107"/>
      <c r="M192" s="7" t="s">
        <v>1</v>
      </c>
      <c r="N192" s="108" t="s">
        <v>40</v>
      </c>
      <c r="O192" s="97"/>
      <c r="P192" s="98">
        <f>O192*H192</f>
        <v>0</v>
      </c>
      <c r="Q192" s="98">
        <v>0.08</v>
      </c>
      <c r="R192" s="98">
        <f>Q192*H192</f>
        <v>11.424000000000001</v>
      </c>
      <c r="S192" s="98">
        <v>0</v>
      </c>
      <c r="T192" s="99">
        <f>S192*H192</f>
        <v>0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100" t="s">
        <v>153</v>
      </c>
      <c r="AT192" s="100" t="s">
        <v>162</v>
      </c>
      <c r="AU192" s="100" t="s">
        <v>84</v>
      </c>
      <c r="AY192" s="14" t="s">
        <v>119</v>
      </c>
      <c r="BE192" s="101">
        <f>IF(N192="základní",J192,0)</f>
        <v>0</v>
      </c>
      <c r="BF192" s="101">
        <f>IF(N192="snížená",J192,0)</f>
        <v>0</v>
      </c>
      <c r="BG192" s="101">
        <f>IF(N192="zákl. přenesená",J192,0)</f>
        <v>0</v>
      </c>
      <c r="BH192" s="101">
        <f>IF(N192="sníž. přenesená",J192,0)</f>
        <v>0</v>
      </c>
      <c r="BI192" s="101">
        <f>IF(N192="nulová",J192,0)</f>
        <v>0</v>
      </c>
      <c r="BJ192" s="14" t="s">
        <v>80</v>
      </c>
      <c r="BK192" s="101">
        <f>ROUND(I192*H192,2)</f>
        <v>0</v>
      </c>
      <c r="BL192" s="14" t="s">
        <v>126</v>
      </c>
      <c r="BM192" s="100" t="s">
        <v>268</v>
      </c>
    </row>
    <row r="193" spans="1:65" s="5" customFormat="1">
      <c r="B193" s="102"/>
      <c r="C193" s="128"/>
      <c r="D193" s="129" t="s">
        <v>128</v>
      </c>
      <c r="E193" s="128"/>
      <c r="F193" s="131" t="s">
        <v>371</v>
      </c>
      <c r="G193" s="128"/>
      <c r="H193" s="132">
        <v>142.80000000000001</v>
      </c>
      <c r="J193" s="128"/>
      <c r="K193" s="128"/>
      <c r="L193" s="102"/>
      <c r="M193" s="104"/>
      <c r="N193" s="105"/>
      <c r="O193" s="105"/>
      <c r="P193" s="105"/>
      <c r="Q193" s="105"/>
      <c r="R193" s="105"/>
      <c r="S193" s="105"/>
      <c r="T193" s="106"/>
      <c r="AT193" s="103" t="s">
        <v>128</v>
      </c>
      <c r="AU193" s="103" t="s">
        <v>84</v>
      </c>
      <c r="AV193" s="5" t="s">
        <v>84</v>
      </c>
      <c r="AW193" s="5" t="s">
        <v>3</v>
      </c>
      <c r="AX193" s="5" t="s">
        <v>80</v>
      </c>
      <c r="AY193" s="103" t="s">
        <v>119</v>
      </c>
    </row>
    <row r="194" spans="1:65" s="24" customFormat="1" ht="24.2" customHeight="1">
      <c r="A194" s="21"/>
      <c r="B194" s="2"/>
      <c r="C194" s="133" t="s">
        <v>269</v>
      </c>
      <c r="D194" s="133" t="s">
        <v>162</v>
      </c>
      <c r="E194" s="134" t="s">
        <v>270</v>
      </c>
      <c r="F194" s="135" t="s">
        <v>271</v>
      </c>
      <c r="G194" s="136" t="s">
        <v>147</v>
      </c>
      <c r="H194" s="137">
        <v>8.16</v>
      </c>
      <c r="I194" s="6"/>
      <c r="J194" s="154">
        <f>ROUND(I194*H194,2)</f>
        <v>0</v>
      </c>
      <c r="K194" s="135" t="s">
        <v>125</v>
      </c>
      <c r="L194" s="107"/>
      <c r="M194" s="7" t="s">
        <v>1</v>
      </c>
      <c r="N194" s="108" t="s">
        <v>40</v>
      </c>
      <c r="O194" s="97"/>
      <c r="P194" s="98">
        <f>O194*H194</f>
        <v>0</v>
      </c>
      <c r="Q194" s="98">
        <v>6.5670000000000006E-2</v>
      </c>
      <c r="R194" s="98">
        <f>Q194*H194</f>
        <v>0.5358672000000001</v>
      </c>
      <c r="S194" s="98">
        <v>0</v>
      </c>
      <c r="T194" s="99">
        <f>S194*H194</f>
        <v>0</v>
      </c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R194" s="100" t="s">
        <v>153</v>
      </c>
      <c r="AT194" s="100" t="s">
        <v>162</v>
      </c>
      <c r="AU194" s="100" t="s">
        <v>84</v>
      </c>
      <c r="AY194" s="14" t="s">
        <v>119</v>
      </c>
      <c r="BE194" s="101">
        <f>IF(N194="základní",J194,0)</f>
        <v>0</v>
      </c>
      <c r="BF194" s="101">
        <f>IF(N194="snížená",J194,0)</f>
        <v>0</v>
      </c>
      <c r="BG194" s="101">
        <f>IF(N194="zákl. přenesená",J194,0)</f>
        <v>0</v>
      </c>
      <c r="BH194" s="101">
        <f>IF(N194="sníž. přenesená",J194,0)</f>
        <v>0</v>
      </c>
      <c r="BI194" s="101">
        <f>IF(N194="nulová",J194,0)</f>
        <v>0</v>
      </c>
      <c r="BJ194" s="14" t="s">
        <v>80</v>
      </c>
      <c r="BK194" s="101">
        <f>ROUND(I194*H194,2)</f>
        <v>0</v>
      </c>
      <c r="BL194" s="14" t="s">
        <v>126</v>
      </c>
      <c r="BM194" s="100" t="s">
        <v>272</v>
      </c>
    </row>
    <row r="195" spans="1:65" s="5" customFormat="1">
      <c r="B195" s="102"/>
      <c r="C195" s="128"/>
      <c r="D195" s="129" t="s">
        <v>128</v>
      </c>
      <c r="E195" s="128"/>
      <c r="F195" s="131" t="s">
        <v>372</v>
      </c>
      <c r="G195" s="128"/>
      <c r="H195" s="132">
        <v>8.16</v>
      </c>
      <c r="J195" s="128"/>
      <c r="K195" s="128"/>
      <c r="L195" s="102"/>
      <c r="M195" s="104"/>
      <c r="N195" s="105"/>
      <c r="O195" s="105"/>
      <c r="P195" s="105"/>
      <c r="Q195" s="105"/>
      <c r="R195" s="105"/>
      <c r="S195" s="105"/>
      <c r="T195" s="106"/>
      <c r="AT195" s="103" t="s">
        <v>128</v>
      </c>
      <c r="AU195" s="103" t="s">
        <v>84</v>
      </c>
      <c r="AV195" s="5" t="s">
        <v>84</v>
      </c>
      <c r="AW195" s="5" t="s">
        <v>3</v>
      </c>
      <c r="AX195" s="5" t="s">
        <v>80</v>
      </c>
      <c r="AY195" s="103" t="s">
        <v>119</v>
      </c>
    </row>
    <row r="196" spans="1:65" s="24" customFormat="1" ht="33" customHeight="1">
      <c r="A196" s="21"/>
      <c r="B196" s="2"/>
      <c r="C196" s="123" t="s">
        <v>273</v>
      </c>
      <c r="D196" s="123" t="s">
        <v>121</v>
      </c>
      <c r="E196" s="124" t="s">
        <v>274</v>
      </c>
      <c r="F196" s="125" t="s">
        <v>275</v>
      </c>
      <c r="G196" s="126" t="s">
        <v>147</v>
      </c>
      <c r="H196" s="127">
        <v>40</v>
      </c>
      <c r="I196" s="3"/>
      <c r="J196" s="153">
        <f>ROUND(I196*H196,2)</f>
        <v>0</v>
      </c>
      <c r="K196" s="125" t="s">
        <v>125</v>
      </c>
      <c r="L196" s="2"/>
      <c r="M196" s="4" t="s">
        <v>1</v>
      </c>
      <c r="N196" s="96" t="s">
        <v>40</v>
      </c>
      <c r="O196" s="97"/>
      <c r="P196" s="98">
        <f>O196*H196</f>
        <v>0</v>
      </c>
      <c r="Q196" s="98">
        <v>0.1295</v>
      </c>
      <c r="R196" s="98">
        <f>Q196*H196</f>
        <v>5.18</v>
      </c>
      <c r="S196" s="98">
        <v>0</v>
      </c>
      <c r="T196" s="99">
        <f>S196*H196</f>
        <v>0</v>
      </c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R196" s="100" t="s">
        <v>126</v>
      </c>
      <c r="AT196" s="100" t="s">
        <v>121</v>
      </c>
      <c r="AU196" s="100" t="s">
        <v>84</v>
      </c>
      <c r="AY196" s="14" t="s">
        <v>119</v>
      </c>
      <c r="BE196" s="101">
        <f>IF(N196="základní",J196,0)</f>
        <v>0</v>
      </c>
      <c r="BF196" s="101">
        <f>IF(N196="snížená",J196,0)</f>
        <v>0</v>
      </c>
      <c r="BG196" s="101">
        <f>IF(N196="zákl. přenesená",J196,0)</f>
        <v>0</v>
      </c>
      <c r="BH196" s="101">
        <f>IF(N196="sníž. přenesená",J196,0)</f>
        <v>0</v>
      </c>
      <c r="BI196" s="101">
        <f>IF(N196="nulová",J196,0)</f>
        <v>0</v>
      </c>
      <c r="BJ196" s="14" t="s">
        <v>80</v>
      </c>
      <c r="BK196" s="101">
        <f>ROUND(I196*H196,2)</f>
        <v>0</v>
      </c>
      <c r="BL196" s="14" t="s">
        <v>126</v>
      </c>
      <c r="BM196" s="100" t="s">
        <v>276</v>
      </c>
    </row>
    <row r="197" spans="1:65" s="24" customFormat="1" ht="16.5" customHeight="1">
      <c r="A197" s="21"/>
      <c r="B197" s="2"/>
      <c r="C197" s="133" t="s">
        <v>277</v>
      </c>
      <c r="D197" s="133" t="s">
        <v>162</v>
      </c>
      <c r="E197" s="134" t="s">
        <v>278</v>
      </c>
      <c r="F197" s="135" t="s">
        <v>279</v>
      </c>
      <c r="G197" s="136" t="s">
        <v>147</v>
      </c>
      <c r="H197" s="137">
        <v>40.799999999999997</v>
      </c>
      <c r="I197" s="6"/>
      <c r="J197" s="154">
        <f>ROUND(I197*H197,2)</f>
        <v>0</v>
      </c>
      <c r="K197" s="135" t="s">
        <v>125</v>
      </c>
      <c r="L197" s="107"/>
      <c r="M197" s="7" t="s">
        <v>1</v>
      </c>
      <c r="N197" s="108" t="s">
        <v>40</v>
      </c>
      <c r="O197" s="97"/>
      <c r="P197" s="98">
        <f>O197*H197</f>
        <v>0</v>
      </c>
      <c r="Q197" s="98">
        <v>5.6120000000000003E-2</v>
      </c>
      <c r="R197" s="98">
        <f>Q197*H197</f>
        <v>2.2896960000000002</v>
      </c>
      <c r="S197" s="98">
        <v>0</v>
      </c>
      <c r="T197" s="99">
        <f>S197*H197</f>
        <v>0</v>
      </c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R197" s="100" t="s">
        <v>153</v>
      </c>
      <c r="AT197" s="100" t="s">
        <v>162</v>
      </c>
      <c r="AU197" s="100" t="s">
        <v>84</v>
      </c>
      <c r="AY197" s="14" t="s">
        <v>119</v>
      </c>
      <c r="BE197" s="101">
        <f>IF(N197="základní",J197,0)</f>
        <v>0</v>
      </c>
      <c r="BF197" s="101">
        <f>IF(N197="snížená",J197,0)</f>
        <v>0</v>
      </c>
      <c r="BG197" s="101">
        <f>IF(N197="zákl. přenesená",J197,0)</f>
        <v>0</v>
      </c>
      <c r="BH197" s="101">
        <f>IF(N197="sníž. přenesená",J197,0)</f>
        <v>0</v>
      </c>
      <c r="BI197" s="101">
        <f>IF(N197="nulová",J197,0)</f>
        <v>0</v>
      </c>
      <c r="BJ197" s="14" t="s">
        <v>80</v>
      </c>
      <c r="BK197" s="101">
        <f>ROUND(I197*H197,2)</f>
        <v>0</v>
      </c>
      <c r="BL197" s="14" t="s">
        <v>126</v>
      </c>
      <c r="BM197" s="100" t="s">
        <v>280</v>
      </c>
    </row>
    <row r="198" spans="1:65" s="5" customFormat="1">
      <c r="B198" s="102"/>
      <c r="C198" s="128"/>
      <c r="D198" s="129" t="s">
        <v>128</v>
      </c>
      <c r="E198" s="128"/>
      <c r="F198" s="131" t="s">
        <v>362</v>
      </c>
      <c r="G198" s="128"/>
      <c r="H198" s="132">
        <v>40.799999999999997</v>
      </c>
      <c r="J198" s="128"/>
      <c r="K198" s="128"/>
      <c r="L198" s="102"/>
      <c r="M198" s="104"/>
      <c r="N198" s="105"/>
      <c r="O198" s="105"/>
      <c r="P198" s="105"/>
      <c r="Q198" s="105"/>
      <c r="R198" s="105"/>
      <c r="S198" s="105"/>
      <c r="T198" s="106"/>
      <c r="AT198" s="103" t="s">
        <v>128</v>
      </c>
      <c r="AU198" s="103" t="s">
        <v>84</v>
      </c>
      <c r="AV198" s="5" t="s">
        <v>84</v>
      </c>
      <c r="AW198" s="5" t="s">
        <v>3</v>
      </c>
      <c r="AX198" s="5" t="s">
        <v>80</v>
      </c>
      <c r="AY198" s="103" t="s">
        <v>119</v>
      </c>
    </row>
    <row r="199" spans="1:65" s="24" customFormat="1" ht="24.2" customHeight="1">
      <c r="A199" s="21"/>
      <c r="B199" s="2"/>
      <c r="C199" s="123" t="s">
        <v>281</v>
      </c>
      <c r="D199" s="123" t="s">
        <v>121</v>
      </c>
      <c r="E199" s="124" t="s">
        <v>282</v>
      </c>
      <c r="F199" s="125" t="s">
        <v>283</v>
      </c>
      <c r="G199" s="126" t="s">
        <v>284</v>
      </c>
      <c r="H199" s="127">
        <v>8.85</v>
      </c>
      <c r="I199" s="3"/>
      <c r="J199" s="153">
        <f>ROUND(I199*H199,2)</f>
        <v>0</v>
      </c>
      <c r="K199" s="125" t="s">
        <v>125</v>
      </c>
      <c r="L199" s="2"/>
      <c r="M199" s="4" t="s">
        <v>1</v>
      </c>
      <c r="N199" s="96" t="s">
        <v>40</v>
      </c>
      <c r="O199" s="97"/>
      <c r="P199" s="98">
        <f>O199*H199</f>
        <v>0</v>
      </c>
      <c r="Q199" s="98">
        <v>2.2563399999999998</v>
      </c>
      <c r="R199" s="98">
        <f>Q199*H199</f>
        <v>19.968608999999997</v>
      </c>
      <c r="S199" s="98">
        <v>0</v>
      </c>
      <c r="T199" s="99">
        <f>S199*H199</f>
        <v>0</v>
      </c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R199" s="100" t="s">
        <v>126</v>
      </c>
      <c r="AT199" s="100" t="s">
        <v>121</v>
      </c>
      <c r="AU199" s="100" t="s">
        <v>84</v>
      </c>
      <c r="AY199" s="14" t="s">
        <v>119</v>
      </c>
      <c r="BE199" s="101">
        <f>IF(N199="základní",J199,0)</f>
        <v>0</v>
      </c>
      <c r="BF199" s="101">
        <f>IF(N199="snížená",J199,0)</f>
        <v>0</v>
      </c>
      <c r="BG199" s="101">
        <f>IF(N199="zákl. přenesená",J199,0)</f>
        <v>0</v>
      </c>
      <c r="BH199" s="101">
        <f>IF(N199="sníž. přenesená",J199,0)</f>
        <v>0</v>
      </c>
      <c r="BI199" s="101">
        <f>IF(N199="nulová",J199,0)</f>
        <v>0</v>
      </c>
      <c r="BJ199" s="14" t="s">
        <v>80</v>
      </c>
      <c r="BK199" s="101">
        <f>ROUND(I199*H199,2)</f>
        <v>0</v>
      </c>
      <c r="BL199" s="14" t="s">
        <v>126</v>
      </c>
      <c r="BM199" s="100" t="s">
        <v>285</v>
      </c>
    </row>
    <row r="200" spans="1:65" s="5" customFormat="1">
      <c r="B200" s="102"/>
      <c r="C200" s="128"/>
      <c r="D200" s="129" t="s">
        <v>128</v>
      </c>
      <c r="E200" s="130" t="s">
        <v>1</v>
      </c>
      <c r="F200" s="131" t="s">
        <v>373</v>
      </c>
      <c r="G200" s="128"/>
      <c r="H200" s="132">
        <v>7.65</v>
      </c>
      <c r="J200" s="128"/>
      <c r="K200" s="128"/>
      <c r="L200" s="102"/>
      <c r="M200" s="104"/>
      <c r="N200" s="105"/>
      <c r="O200" s="105"/>
      <c r="P200" s="105"/>
      <c r="Q200" s="105"/>
      <c r="R200" s="105"/>
      <c r="S200" s="105"/>
      <c r="T200" s="106"/>
      <c r="AT200" s="103" t="s">
        <v>128</v>
      </c>
      <c r="AU200" s="103" t="s">
        <v>84</v>
      </c>
      <c r="AV200" s="5" t="s">
        <v>84</v>
      </c>
      <c r="AW200" s="5" t="s">
        <v>31</v>
      </c>
      <c r="AX200" s="5" t="s">
        <v>75</v>
      </c>
      <c r="AY200" s="103" t="s">
        <v>119</v>
      </c>
    </row>
    <row r="201" spans="1:65" s="5" customFormat="1">
      <c r="B201" s="102"/>
      <c r="C201" s="128"/>
      <c r="D201" s="129" t="s">
        <v>128</v>
      </c>
      <c r="E201" s="130" t="s">
        <v>1</v>
      </c>
      <c r="F201" s="131" t="s">
        <v>374</v>
      </c>
      <c r="G201" s="128"/>
      <c r="H201" s="132">
        <v>1.2</v>
      </c>
      <c r="J201" s="128"/>
      <c r="K201" s="128"/>
      <c r="L201" s="102"/>
      <c r="M201" s="104"/>
      <c r="N201" s="105"/>
      <c r="O201" s="105"/>
      <c r="P201" s="105"/>
      <c r="Q201" s="105"/>
      <c r="R201" s="105"/>
      <c r="S201" s="105"/>
      <c r="T201" s="106"/>
      <c r="AT201" s="103" t="s">
        <v>128</v>
      </c>
      <c r="AU201" s="103" t="s">
        <v>84</v>
      </c>
      <c r="AV201" s="5" t="s">
        <v>84</v>
      </c>
      <c r="AW201" s="5" t="s">
        <v>31</v>
      </c>
      <c r="AX201" s="5" t="s">
        <v>75</v>
      </c>
      <c r="AY201" s="103" t="s">
        <v>119</v>
      </c>
    </row>
    <row r="202" spans="1:65" s="9" customFormat="1">
      <c r="B202" s="114"/>
      <c r="C202" s="144"/>
      <c r="D202" s="129" t="s">
        <v>128</v>
      </c>
      <c r="E202" s="145" t="s">
        <v>1</v>
      </c>
      <c r="F202" s="146" t="s">
        <v>177</v>
      </c>
      <c r="G202" s="144"/>
      <c r="H202" s="147">
        <v>8.85</v>
      </c>
      <c r="J202" s="144"/>
      <c r="K202" s="144"/>
      <c r="L202" s="114"/>
      <c r="M202" s="116"/>
      <c r="N202" s="117"/>
      <c r="O202" s="117"/>
      <c r="P202" s="117"/>
      <c r="Q202" s="117"/>
      <c r="R202" s="117"/>
      <c r="S202" s="117"/>
      <c r="T202" s="118"/>
      <c r="AT202" s="115" t="s">
        <v>128</v>
      </c>
      <c r="AU202" s="115" t="s">
        <v>84</v>
      </c>
      <c r="AV202" s="9" t="s">
        <v>126</v>
      </c>
      <c r="AW202" s="9" t="s">
        <v>31</v>
      </c>
      <c r="AX202" s="9" t="s">
        <v>80</v>
      </c>
      <c r="AY202" s="115" t="s">
        <v>119</v>
      </c>
    </row>
    <row r="203" spans="1:65" s="24" customFormat="1" ht="21.75" customHeight="1">
      <c r="A203" s="21"/>
      <c r="B203" s="2"/>
      <c r="C203" s="123" t="s">
        <v>286</v>
      </c>
      <c r="D203" s="123" t="s">
        <v>121</v>
      </c>
      <c r="E203" s="124" t="s">
        <v>287</v>
      </c>
      <c r="F203" s="125" t="s">
        <v>288</v>
      </c>
      <c r="G203" s="126" t="s">
        <v>147</v>
      </c>
      <c r="H203" s="127">
        <v>170</v>
      </c>
      <c r="I203" s="3"/>
      <c r="J203" s="153">
        <f>ROUND(I203*H203,2)</f>
        <v>0</v>
      </c>
      <c r="K203" s="125" t="s">
        <v>125</v>
      </c>
      <c r="L203" s="2"/>
      <c r="M203" s="4" t="s">
        <v>1</v>
      </c>
      <c r="N203" s="96" t="s">
        <v>40</v>
      </c>
      <c r="O203" s="97"/>
      <c r="P203" s="98">
        <f>O203*H203</f>
        <v>0</v>
      </c>
      <c r="Q203" s="98">
        <v>0</v>
      </c>
      <c r="R203" s="98">
        <f>Q203*H203</f>
        <v>0</v>
      </c>
      <c r="S203" s="98">
        <v>0</v>
      </c>
      <c r="T203" s="99">
        <f>S203*H203</f>
        <v>0</v>
      </c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R203" s="100" t="s">
        <v>126</v>
      </c>
      <c r="AT203" s="100" t="s">
        <v>121</v>
      </c>
      <c r="AU203" s="100" t="s">
        <v>84</v>
      </c>
      <c r="AY203" s="14" t="s">
        <v>119</v>
      </c>
      <c r="BE203" s="101">
        <f>IF(N203="základní",J203,0)</f>
        <v>0</v>
      </c>
      <c r="BF203" s="101">
        <f>IF(N203="snížená",J203,0)</f>
        <v>0</v>
      </c>
      <c r="BG203" s="101">
        <f>IF(N203="zákl. přenesená",J203,0)</f>
        <v>0</v>
      </c>
      <c r="BH203" s="101">
        <f>IF(N203="sníž. přenesená",J203,0)</f>
        <v>0</v>
      </c>
      <c r="BI203" s="101">
        <f>IF(N203="nulová",J203,0)</f>
        <v>0</v>
      </c>
      <c r="BJ203" s="14" t="s">
        <v>80</v>
      </c>
      <c r="BK203" s="101">
        <f>ROUND(I203*H203,2)</f>
        <v>0</v>
      </c>
      <c r="BL203" s="14" t="s">
        <v>126</v>
      </c>
      <c r="BM203" s="100" t="s">
        <v>289</v>
      </c>
    </row>
    <row r="204" spans="1:65" s="1" customFormat="1" ht="22.9" customHeight="1">
      <c r="B204" s="86"/>
      <c r="C204" s="138"/>
      <c r="D204" s="139" t="s">
        <v>74</v>
      </c>
      <c r="E204" s="140" t="s">
        <v>290</v>
      </c>
      <c r="F204" s="140" t="s">
        <v>291</v>
      </c>
      <c r="G204" s="138"/>
      <c r="H204" s="138"/>
      <c r="J204" s="152">
        <f>BK204</f>
        <v>0</v>
      </c>
      <c r="K204" s="138"/>
      <c r="L204" s="86"/>
      <c r="M204" s="89"/>
      <c r="N204" s="90"/>
      <c r="O204" s="90"/>
      <c r="P204" s="91">
        <f>SUM(P205:P218)</f>
        <v>0</v>
      </c>
      <c r="Q204" s="90"/>
      <c r="R204" s="91">
        <f>SUM(R205:R218)</f>
        <v>0</v>
      </c>
      <c r="S204" s="90"/>
      <c r="T204" s="92">
        <f>SUM(T205:T218)</f>
        <v>0</v>
      </c>
      <c r="AR204" s="87" t="s">
        <v>80</v>
      </c>
      <c r="AT204" s="93" t="s">
        <v>74</v>
      </c>
      <c r="AU204" s="93" t="s">
        <v>80</v>
      </c>
      <c r="AY204" s="87" t="s">
        <v>119</v>
      </c>
      <c r="BK204" s="94">
        <f>SUM(BK205:BK218)</f>
        <v>0</v>
      </c>
    </row>
    <row r="205" spans="1:65" s="24" customFormat="1" ht="21.75" customHeight="1">
      <c r="A205" s="21"/>
      <c r="B205" s="2"/>
      <c r="C205" s="123" t="s">
        <v>292</v>
      </c>
      <c r="D205" s="123" t="s">
        <v>121</v>
      </c>
      <c r="E205" s="124" t="s">
        <v>293</v>
      </c>
      <c r="F205" s="125" t="s">
        <v>294</v>
      </c>
      <c r="G205" s="126" t="s">
        <v>295</v>
      </c>
      <c r="H205" s="127">
        <v>122.3</v>
      </c>
      <c r="I205" s="3"/>
      <c r="J205" s="153">
        <f>ROUND(I205*H205,2)</f>
        <v>0</v>
      </c>
      <c r="K205" s="125" t="s">
        <v>125</v>
      </c>
      <c r="L205" s="2"/>
      <c r="M205" s="4" t="s">
        <v>1</v>
      </c>
      <c r="N205" s="96" t="s">
        <v>40</v>
      </c>
      <c r="O205" s="97"/>
      <c r="P205" s="98">
        <f>O205*H205</f>
        <v>0</v>
      </c>
      <c r="Q205" s="98">
        <v>0</v>
      </c>
      <c r="R205" s="98">
        <f>Q205*H205</f>
        <v>0</v>
      </c>
      <c r="S205" s="98">
        <v>0</v>
      </c>
      <c r="T205" s="99">
        <f>S205*H205</f>
        <v>0</v>
      </c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R205" s="100" t="s">
        <v>126</v>
      </c>
      <c r="AT205" s="100" t="s">
        <v>121</v>
      </c>
      <c r="AU205" s="100" t="s">
        <v>84</v>
      </c>
      <c r="AY205" s="14" t="s">
        <v>119</v>
      </c>
      <c r="BE205" s="101">
        <f>IF(N205="základní",J205,0)</f>
        <v>0</v>
      </c>
      <c r="BF205" s="101">
        <f>IF(N205="snížená",J205,0)</f>
        <v>0</v>
      </c>
      <c r="BG205" s="101">
        <f>IF(N205="zákl. přenesená",J205,0)</f>
        <v>0</v>
      </c>
      <c r="BH205" s="101">
        <f>IF(N205="sníž. přenesená",J205,0)</f>
        <v>0</v>
      </c>
      <c r="BI205" s="101">
        <f>IF(N205="nulová",J205,0)</f>
        <v>0</v>
      </c>
      <c r="BJ205" s="14" t="s">
        <v>80</v>
      </c>
      <c r="BK205" s="101">
        <f>ROUND(I205*H205,2)</f>
        <v>0</v>
      </c>
      <c r="BL205" s="14" t="s">
        <v>126</v>
      </c>
      <c r="BM205" s="100" t="s">
        <v>296</v>
      </c>
    </row>
    <row r="206" spans="1:65" s="5" customFormat="1">
      <c r="B206" s="102"/>
      <c r="C206" s="128"/>
      <c r="D206" s="129" t="s">
        <v>128</v>
      </c>
      <c r="E206" s="130" t="s">
        <v>82</v>
      </c>
      <c r="F206" s="131">
        <v>122.3</v>
      </c>
      <c r="G206" s="128"/>
      <c r="H206" s="132">
        <v>122.3</v>
      </c>
      <c r="J206" s="128"/>
      <c r="K206" s="128"/>
      <c r="L206" s="102"/>
      <c r="M206" s="104"/>
      <c r="N206" s="105"/>
      <c r="O206" s="105"/>
      <c r="P206" s="105"/>
      <c r="Q206" s="105"/>
      <c r="R206" s="105"/>
      <c r="S206" s="105"/>
      <c r="T206" s="106"/>
      <c r="AT206" s="103" t="s">
        <v>128</v>
      </c>
      <c r="AU206" s="103" t="s">
        <v>84</v>
      </c>
      <c r="AV206" s="5" t="s">
        <v>84</v>
      </c>
      <c r="AW206" s="5" t="s">
        <v>31</v>
      </c>
      <c r="AX206" s="5" t="s">
        <v>80</v>
      </c>
      <c r="AY206" s="103" t="s">
        <v>119</v>
      </c>
    </row>
    <row r="207" spans="1:65" s="24" customFormat="1" ht="24.2" customHeight="1">
      <c r="A207" s="21"/>
      <c r="B207" s="2"/>
      <c r="C207" s="123" t="s">
        <v>297</v>
      </c>
      <c r="D207" s="123" t="s">
        <v>121</v>
      </c>
      <c r="E207" s="124" t="s">
        <v>298</v>
      </c>
      <c r="F207" s="125" t="s">
        <v>299</v>
      </c>
      <c r="G207" s="126" t="s">
        <v>295</v>
      </c>
      <c r="H207" s="127">
        <v>1712.2</v>
      </c>
      <c r="I207" s="3"/>
      <c r="J207" s="153">
        <f>ROUND(I207*H207,2)</f>
        <v>0</v>
      </c>
      <c r="K207" s="125" t="s">
        <v>125</v>
      </c>
      <c r="L207" s="2"/>
      <c r="M207" s="4" t="s">
        <v>1</v>
      </c>
      <c r="N207" s="96" t="s">
        <v>40</v>
      </c>
      <c r="O207" s="97"/>
      <c r="P207" s="98">
        <f>O207*H207</f>
        <v>0</v>
      </c>
      <c r="Q207" s="98">
        <v>0</v>
      </c>
      <c r="R207" s="98">
        <f>Q207*H207</f>
        <v>0</v>
      </c>
      <c r="S207" s="98">
        <v>0</v>
      </c>
      <c r="T207" s="99">
        <f>S207*H207</f>
        <v>0</v>
      </c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R207" s="100" t="s">
        <v>126</v>
      </c>
      <c r="AT207" s="100" t="s">
        <v>121</v>
      </c>
      <c r="AU207" s="100" t="s">
        <v>84</v>
      </c>
      <c r="AY207" s="14" t="s">
        <v>119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14" t="s">
        <v>80</v>
      </c>
      <c r="BK207" s="101">
        <f>ROUND(I207*H207,2)</f>
        <v>0</v>
      </c>
      <c r="BL207" s="14" t="s">
        <v>126</v>
      </c>
      <c r="BM207" s="100" t="s">
        <v>300</v>
      </c>
    </row>
    <row r="208" spans="1:65" s="5" customFormat="1">
      <c r="B208" s="102"/>
      <c r="C208" s="128"/>
      <c r="D208" s="129" t="s">
        <v>128</v>
      </c>
      <c r="E208" s="130" t="s">
        <v>1</v>
      </c>
      <c r="F208" s="131" t="s">
        <v>301</v>
      </c>
      <c r="G208" s="128"/>
      <c r="H208" s="132">
        <v>1712.2</v>
      </c>
      <c r="J208" s="128"/>
      <c r="K208" s="128"/>
      <c r="L208" s="102"/>
      <c r="M208" s="104"/>
      <c r="N208" s="105"/>
      <c r="O208" s="105"/>
      <c r="P208" s="105"/>
      <c r="Q208" s="105"/>
      <c r="R208" s="105"/>
      <c r="S208" s="105"/>
      <c r="T208" s="106"/>
      <c r="AT208" s="103" t="s">
        <v>128</v>
      </c>
      <c r="AU208" s="103" t="s">
        <v>84</v>
      </c>
      <c r="AV208" s="5" t="s">
        <v>84</v>
      </c>
      <c r="AW208" s="5" t="s">
        <v>31</v>
      </c>
      <c r="AX208" s="5" t="s">
        <v>80</v>
      </c>
      <c r="AY208" s="103" t="s">
        <v>119</v>
      </c>
    </row>
    <row r="209" spans="1:65" s="24" customFormat="1" ht="21.75" customHeight="1">
      <c r="A209" s="21"/>
      <c r="B209" s="2"/>
      <c r="C209" s="123" t="s">
        <v>302</v>
      </c>
      <c r="D209" s="123" t="s">
        <v>121</v>
      </c>
      <c r="E209" s="124" t="s">
        <v>303</v>
      </c>
      <c r="F209" s="125" t="s">
        <v>304</v>
      </c>
      <c r="G209" s="126" t="s">
        <v>295</v>
      </c>
      <c r="H209" s="127">
        <v>136.91300000000001</v>
      </c>
      <c r="I209" s="3"/>
      <c r="J209" s="153">
        <f>ROUND(I209*H209,2)</f>
        <v>0</v>
      </c>
      <c r="K209" s="125" t="s">
        <v>125</v>
      </c>
      <c r="L209" s="2"/>
      <c r="M209" s="4" t="s">
        <v>1</v>
      </c>
      <c r="N209" s="96" t="s">
        <v>40</v>
      </c>
      <c r="O209" s="97"/>
      <c r="P209" s="98">
        <f>O209*H209</f>
        <v>0</v>
      </c>
      <c r="Q209" s="98">
        <v>0</v>
      </c>
      <c r="R209" s="98">
        <f>Q209*H209</f>
        <v>0</v>
      </c>
      <c r="S209" s="98">
        <v>0</v>
      </c>
      <c r="T209" s="99">
        <f>S209*H209</f>
        <v>0</v>
      </c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R209" s="100" t="s">
        <v>126</v>
      </c>
      <c r="AT209" s="100" t="s">
        <v>121</v>
      </c>
      <c r="AU209" s="100" t="s">
        <v>84</v>
      </c>
      <c r="AY209" s="14" t="s">
        <v>119</v>
      </c>
      <c r="BE209" s="101">
        <f>IF(N209="základní",J209,0)</f>
        <v>0</v>
      </c>
      <c r="BF209" s="101">
        <f>IF(N209="snížená",J209,0)</f>
        <v>0</v>
      </c>
      <c r="BG209" s="101">
        <f>IF(N209="zákl. přenesená",J209,0)</f>
        <v>0</v>
      </c>
      <c r="BH209" s="101">
        <f>IF(N209="sníž. přenesená",J209,0)</f>
        <v>0</v>
      </c>
      <c r="BI209" s="101">
        <f>IF(N209="nulová",J209,0)</f>
        <v>0</v>
      </c>
      <c r="BJ209" s="14" t="s">
        <v>80</v>
      </c>
      <c r="BK209" s="101">
        <f>ROUND(I209*H209,2)</f>
        <v>0</v>
      </c>
      <c r="BL209" s="14" t="s">
        <v>126</v>
      </c>
      <c r="BM209" s="100" t="s">
        <v>305</v>
      </c>
    </row>
    <row r="210" spans="1:65" s="5" customFormat="1">
      <c r="B210" s="102"/>
      <c r="C210" s="128"/>
      <c r="D210" s="129" t="s">
        <v>128</v>
      </c>
      <c r="E210" s="130" t="s">
        <v>85</v>
      </c>
      <c r="F210" s="131"/>
      <c r="G210" s="128"/>
      <c r="H210" s="132"/>
      <c r="J210" s="128"/>
      <c r="K210" s="128"/>
      <c r="L210" s="102"/>
      <c r="M210" s="104"/>
      <c r="N210" s="105"/>
      <c r="O210" s="105"/>
      <c r="P210" s="105"/>
      <c r="Q210" s="105"/>
      <c r="R210" s="105"/>
      <c r="S210" s="105"/>
      <c r="T210" s="106"/>
      <c r="AT210" s="103" t="s">
        <v>128</v>
      </c>
      <c r="AU210" s="103" t="s">
        <v>84</v>
      </c>
      <c r="AV210" s="5" t="s">
        <v>84</v>
      </c>
      <c r="AW210" s="5" t="s">
        <v>31</v>
      </c>
      <c r="AX210" s="5" t="s">
        <v>80</v>
      </c>
      <c r="AY210" s="103" t="s">
        <v>119</v>
      </c>
    </row>
    <row r="211" spans="1:65" s="24" customFormat="1" ht="24.2" customHeight="1">
      <c r="A211" s="21"/>
      <c r="B211" s="2"/>
      <c r="C211" s="123" t="s">
        <v>306</v>
      </c>
      <c r="D211" s="123" t="s">
        <v>121</v>
      </c>
      <c r="E211" s="124" t="s">
        <v>307</v>
      </c>
      <c r="F211" s="125" t="s">
        <v>308</v>
      </c>
      <c r="G211" s="126" t="s">
        <v>295</v>
      </c>
      <c r="H211" s="127">
        <v>1916.78</v>
      </c>
      <c r="I211" s="3"/>
      <c r="J211" s="153">
        <f>ROUND(I211*H211,2)</f>
        <v>0</v>
      </c>
      <c r="K211" s="125" t="s">
        <v>125</v>
      </c>
      <c r="L211" s="2"/>
      <c r="M211" s="4" t="s">
        <v>1</v>
      </c>
      <c r="N211" s="96" t="s">
        <v>40</v>
      </c>
      <c r="O211" s="97"/>
      <c r="P211" s="98">
        <f>O211*H211</f>
        <v>0</v>
      </c>
      <c r="Q211" s="98">
        <v>0</v>
      </c>
      <c r="R211" s="98">
        <f>Q211*H211</f>
        <v>0</v>
      </c>
      <c r="S211" s="98">
        <v>0</v>
      </c>
      <c r="T211" s="99">
        <f>S211*H211</f>
        <v>0</v>
      </c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R211" s="100" t="s">
        <v>126</v>
      </c>
      <c r="AT211" s="100" t="s">
        <v>121</v>
      </c>
      <c r="AU211" s="100" t="s">
        <v>84</v>
      </c>
      <c r="AY211" s="14" t="s">
        <v>119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4" t="s">
        <v>80</v>
      </c>
      <c r="BK211" s="101">
        <f>ROUND(I211*H211,2)</f>
        <v>0</v>
      </c>
      <c r="BL211" s="14" t="s">
        <v>126</v>
      </c>
      <c r="BM211" s="100" t="s">
        <v>309</v>
      </c>
    </row>
    <row r="212" spans="1:65" s="5" customFormat="1">
      <c r="B212" s="102"/>
      <c r="C212" s="128"/>
      <c r="D212" s="129" t="s">
        <v>128</v>
      </c>
      <c r="E212" s="130" t="s">
        <v>1</v>
      </c>
      <c r="F212" s="131" t="s">
        <v>310</v>
      </c>
      <c r="G212" s="128"/>
      <c r="H212" s="132"/>
      <c r="J212" s="128"/>
      <c r="K212" s="128"/>
      <c r="L212" s="102"/>
      <c r="M212" s="104"/>
      <c r="N212" s="105"/>
      <c r="O212" s="105"/>
      <c r="P212" s="105"/>
      <c r="Q212" s="105"/>
      <c r="R212" s="105"/>
      <c r="S212" s="105"/>
      <c r="T212" s="106"/>
      <c r="AT212" s="103" t="s">
        <v>128</v>
      </c>
      <c r="AU212" s="103" t="s">
        <v>84</v>
      </c>
      <c r="AV212" s="5" t="s">
        <v>84</v>
      </c>
      <c r="AW212" s="5" t="s">
        <v>31</v>
      </c>
      <c r="AX212" s="5" t="s">
        <v>80</v>
      </c>
      <c r="AY212" s="103" t="s">
        <v>119</v>
      </c>
    </row>
    <row r="213" spans="1:65" s="24" customFormat="1" ht="24.2" customHeight="1">
      <c r="A213" s="21"/>
      <c r="B213" s="2"/>
      <c r="C213" s="123" t="s">
        <v>311</v>
      </c>
      <c r="D213" s="123" t="s">
        <v>121</v>
      </c>
      <c r="E213" s="124" t="s">
        <v>312</v>
      </c>
      <c r="F213" s="125" t="s">
        <v>313</v>
      </c>
      <c r="G213" s="126" t="s">
        <v>295</v>
      </c>
      <c r="H213" s="127">
        <v>259.20999999999998</v>
      </c>
      <c r="I213" s="3"/>
      <c r="J213" s="153">
        <f>ROUND(I213*H213,2)</f>
        <v>0</v>
      </c>
      <c r="K213" s="125" t="s">
        <v>125</v>
      </c>
      <c r="L213" s="2"/>
      <c r="M213" s="4" t="s">
        <v>1</v>
      </c>
      <c r="N213" s="96" t="s">
        <v>40</v>
      </c>
      <c r="O213" s="97"/>
      <c r="P213" s="98">
        <f>O213*H213</f>
        <v>0</v>
      </c>
      <c r="Q213" s="98">
        <v>0</v>
      </c>
      <c r="R213" s="98">
        <f>Q213*H213</f>
        <v>0</v>
      </c>
      <c r="S213" s="98">
        <v>0</v>
      </c>
      <c r="T213" s="99">
        <f>S213*H213</f>
        <v>0</v>
      </c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R213" s="100" t="s">
        <v>126</v>
      </c>
      <c r="AT213" s="100" t="s">
        <v>121</v>
      </c>
      <c r="AU213" s="100" t="s">
        <v>84</v>
      </c>
      <c r="AY213" s="14" t="s">
        <v>119</v>
      </c>
      <c r="BE213" s="101">
        <f>IF(N213="základní",J213,0)</f>
        <v>0</v>
      </c>
      <c r="BF213" s="101">
        <f>IF(N213="snížená",J213,0)</f>
        <v>0</v>
      </c>
      <c r="BG213" s="101">
        <f>IF(N213="zákl. přenesená",J213,0)</f>
        <v>0</v>
      </c>
      <c r="BH213" s="101">
        <f>IF(N213="sníž. přenesená",J213,0)</f>
        <v>0</v>
      </c>
      <c r="BI213" s="101">
        <f>IF(N213="nulová",J213,0)</f>
        <v>0</v>
      </c>
      <c r="BJ213" s="14" t="s">
        <v>80</v>
      </c>
      <c r="BK213" s="101">
        <f>ROUND(I213*H213,2)</f>
        <v>0</v>
      </c>
      <c r="BL213" s="14" t="s">
        <v>126</v>
      </c>
      <c r="BM213" s="100" t="s">
        <v>314</v>
      </c>
    </row>
    <row r="214" spans="1:65" s="24" customFormat="1" ht="33" customHeight="1">
      <c r="A214" s="21"/>
      <c r="B214" s="2"/>
      <c r="C214" s="123" t="s">
        <v>315</v>
      </c>
      <c r="D214" s="123" t="s">
        <v>121</v>
      </c>
      <c r="E214" s="124" t="s">
        <v>316</v>
      </c>
      <c r="F214" s="125" t="s">
        <v>317</v>
      </c>
      <c r="G214" s="126" t="s">
        <v>295</v>
      </c>
      <c r="H214" s="127">
        <v>136.91300000000001</v>
      </c>
      <c r="I214" s="3"/>
      <c r="J214" s="153">
        <f>ROUND(I214*H214,2)</f>
        <v>0</v>
      </c>
      <c r="K214" s="125" t="s">
        <v>125</v>
      </c>
      <c r="L214" s="2"/>
      <c r="M214" s="4" t="s">
        <v>1</v>
      </c>
      <c r="N214" s="96" t="s">
        <v>40</v>
      </c>
      <c r="O214" s="97"/>
      <c r="P214" s="98">
        <f>O214*H214</f>
        <v>0</v>
      </c>
      <c r="Q214" s="98">
        <v>0</v>
      </c>
      <c r="R214" s="98">
        <f>Q214*H214</f>
        <v>0</v>
      </c>
      <c r="S214" s="98">
        <v>0</v>
      </c>
      <c r="T214" s="99">
        <f>S214*H214</f>
        <v>0</v>
      </c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R214" s="100" t="s">
        <v>126</v>
      </c>
      <c r="AT214" s="100" t="s">
        <v>121</v>
      </c>
      <c r="AU214" s="100" t="s">
        <v>84</v>
      </c>
      <c r="AY214" s="14" t="s">
        <v>119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14" t="s">
        <v>80</v>
      </c>
      <c r="BK214" s="101">
        <f>ROUND(I214*H214,2)</f>
        <v>0</v>
      </c>
      <c r="BL214" s="14" t="s">
        <v>126</v>
      </c>
      <c r="BM214" s="100" t="s">
        <v>318</v>
      </c>
    </row>
    <row r="215" spans="1:65" s="5" customFormat="1">
      <c r="B215" s="102"/>
      <c r="C215" s="128"/>
      <c r="D215" s="129" t="s">
        <v>128</v>
      </c>
      <c r="E215" s="130" t="s">
        <v>1</v>
      </c>
      <c r="F215" s="131" t="s">
        <v>85</v>
      </c>
      <c r="G215" s="128"/>
      <c r="H215" s="132"/>
      <c r="J215" s="128"/>
      <c r="K215" s="128"/>
      <c r="L215" s="102"/>
      <c r="M215" s="104"/>
      <c r="N215" s="105"/>
      <c r="O215" s="105"/>
      <c r="P215" s="105"/>
      <c r="Q215" s="105"/>
      <c r="R215" s="105"/>
      <c r="S215" s="105"/>
      <c r="T215" s="106"/>
      <c r="AT215" s="103" t="s">
        <v>128</v>
      </c>
      <c r="AU215" s="103" t="s">
        <v>84</v>
      </c>
      <c r="AV215" s="5" t="s">
        <v>84</v>
      </c>
      <c r="AW215" s="5" t="s">
        <v>31</v>
      </c>
      <c r="AX215" s="5" t="s">
        <v>80</v>
      </c>
      <c r="AY215" s="103" t="s">
        <v>119</v>
      </c>
    </row>
    <row r="216" spans="1:65" s="24" customFormat="1" ht="33" customHeight="1">
      <c r="A216" s="21"/>
      <c r="B216" s="2"/>
      <c r="C216" s="123" t="s">
        <v>319</v>
      </c>
      <c r="D216" s="123" t="s">
        <v>121</v>
      </c>
      <c r="E216" s="124" t="s">
        <v>320</v>
      </c>
      <c r="F216" s="125" t="s">
        <v>321</v>
      </c>
      <c r="G216" s="126" t="s">
        <v>295</v>
      </c>
      <c r="H216" s="127">
        <v>9.1999999999999993</v>
      </c>
      <c r="I216" s="3"/>
      <c r="J216" s="153">
        <f>ROUND(I216*H216,2)</f>
        <v>0</v>
      </c>
      <c r="K216" s="125" t="s">
        <v>125</v>
      </c>
      <c r="L216" s="2"/>
      <c r="M216" s="4" t="s">
        <v>1</v>
      </c>
      <c r="N216" s="96" t="s">
        <v>40</v>
      </c>
      <c r="O216" s="97"/>
      <c r="P216" s="98">
        <f>O216*H216</f>
        <v>0</v>
      </c>
      <c r="Q216" s="98">
        <v>0</v>
      </c>
      <c r="R216" s="98">
        <f>Q216*H216</f>
        <v>0</v>
      </c>
      <c r="S216" s="98">
        <v>0</v>
      </c>
      <c r="T216" s="99">
        <f>S216*H216</f>
        <v>0</v>
      </c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R216" s="100" t="s">
        <v>126</v>
      </c>
      <c r="AT216" s="100" t="s">
        <v>121</v>
      </c>
      <c r="AU216" s="100" t="s">
        <v>84</v>
      </c>
      <c r="AY216" s="14" t="s">
        <v>119</v>
      </c>
      <c r="BE216" s="101">
        <f>IF(N216="základní",J216,0)</f>
        <v>0</v>
      </c>
      <c r="BF216" s="101">
        <f>IF(N216="snížená",J216,0)</f>
        <v>0</v>
      </c>
      <c r="BG216" s="101">
        <f>IF(N216="zákl. přenesená",J216,0)</f>
        <v>0</v>
      </c>
      <c r="BH216" s="101">
        <f>IF(N216="sníž. přenesená",J216,0)</f>
        <v>0</v>
      </c>
      <c r="BI216" s="101">
        <f>IF(N216="nulová",J216,0)</f>
        <v>0</v>
      </c>
      <c r="BJ216" s="14" t="s">
        <v>80</v>
      </c>
      <c r="BK216" s="101">
        <f>ROUND(I216*H216,2)</f>
        <v>0</v>
      </c>
      <c r="BL216" s="14" t="s">
        <v>126</v>
      </c>
      <c r="BM216" s="100" t="s">
        <v>322</v>
      </c>
    </row>
    <row r="217" spans="1:65" s="24" customFormat="1" ht="44.25" customHeight="1">
      <c r="A217" s="21"/>
      <c r="B217" s="2"/>
      <c r="C217" s="123" t="s">
        <v>323</v>
      </c>
      <c r="D217" s="123" t="s">
        <v>121</v>
      </c>
      <c r="E217" s="124" t="s">
        <v>324</v>
      </c>
      <c r="F217" s="125" t="s">
        <v>325</v>
      </c>
      <c r="G217" s="126" t="s">
        <v>295</v>
      </c>
      <c r="H217" s="127">
        <v>113.1</v>
      </c>
      <c r="I217" s="3"/>
      <c r="J217" s="153">
        <f>ROUND(I217*H217,2)</f>
        <v>0</v>
      </c>
      <c r="K217" s="125" t="s">
        <v>125</v>
      </c>
      <c r="L217" s="2"/>
      <c r="M217" s="4" t="s">
        <v>1</v>
      </c>
      <c r="N217" s="96" t="s">
        <v>40</v>
      </c>
      <c r="O217" s="97"/>
      <c r="P217" s="98">
        <f>O217*H217</f>
        <v>0</v>
      </c>
      <c r="Q217" s="98">
        <v>0</v>
      </c>
      <c r="R217" s="98">
        <f>Q217*H217</f>
        <v>0</v>
      </c>
      <c r="S217" s="98">
        <v>0</v>
      </c>
      <c r="T217" s="99">
        <f>S217*H217</f>
        <v>0</v>
      </c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R217" s="100" t="s">
        <v>126</v>
      </c>
      <c r="AT217" s="100" t="s">
        <v>121</v>
      </c>
      <c r="AU217" s="100" t="s">
        <v>84</v>
      </c>
      <c r="AY217" s="14" t="s">
        <v>119</v>
      </c>
      <c r="BE217" s="101">
        <f>IF(N217="základní",J217,0)</f>
        <v>0</v>
      </c>
      <c r="BF217" s="101">
        <f>IF(N217="snížená",J217,0)</f>
        <v>0</v>
      </c>
      <c r="BG217" s="101">
        <f>IF(N217="zákl. přenesená",J217,0)</f>
        <v>0</v>
      </c>
      <c r="BH217" s="101">
        <f>IF(N217="sníž. přenesená",J217,0)</f>
        <v>0</v>
      </c>
      <c r="BI217" s="101">
        <f>IF(N217="nulová",J217,0)</f>
        <v>0</v>
      </c>
      <c r="BJ217" s="14" t="s">
        <v>80</v>
      </c>
      <c r="BK217" s="101">
        <f>ROUND(I217*H217,2)</f>
        <v>0</v>
      </c>
      <c r="BL217" s="14" t="s">
        <v>126</v>
      </c>
      <c r="BM217" s="100" t="s">
        <v>326</v>
      </c>
    </row>
    <row r="218" spans="1:65" s="5" customFormat="1">
      <c r="B218" s="102"/>
      <c r="C218" s="128"/>
      <c r="D218" s="129" t="s">
        <v>128</v>
      </c>
      <c r="E218" s="130" t="s">
        <v>1</v>
      </c>
      <c r="F218" s="131"/>
      <c r="G218" s="128"/>
      <c r="H218" s="132"/>
      <c r="J218" s="128"/>
      <c r="K218" s="128"/>
      <c r="L218" s="102"/>
      <c r="M218" s="104"/>
      <c r="N218" s="105"/>
      <c r="O218" s="105"/>
      <c r="P218" s="105"/>
      <c r="Q218" s="105"/>
      <c r="R218" s="105"/>
      <c r="S218" s="105"/>
      <c r="T218" s="106"/>
      <c r="AT218" s="103" t="s">
        <v>128</v>
      </c>
      <c r="AU218" s="103" t="s">
        <v>84</v>
      </c>
      <c r="AV218" s="5" t="s">
        <v>84</v>
      </c>
      <c r="AW218" s="5" t="s">
        <v>31</v>
      </c>
      <c r="AX218" s="5" t="s">
        <v>80</v>
      </c>
      <c r="AY218" s="103" t="s">
        <v>119</v>
      </c>
    </row>
    <row r="219" spans="1:65" s="1" customFormat="1" ht="22.9" customHeight="1">
      <c r="B219" s="86"/>
      <c r="C219" s="138"/>
      <c r="D219" s="139" t="s">
        <v>74</v>
      </c>
      <c r="E219" s="140" t="s">
        <v>327</v>
      </c>
      <c r="F219" s="140" t="s">
        <v>328</v>
      </c>
      <c r="G219" s="138"/>
      <c r="H219" s="138"/>
      <c r="J219" s="152">
        <f>BK219+J221+J223</f>
        <v>0</v>
      </c>
      <c r="K219" s="138"/>
      <c r="L219" s="86"/>
      <c r="M219" s="89"/>
      <c r="N219" s="90"/>
      <c r="O219" s="90"/>
      <c r="P219" s="91">
        <f>P220</f>
        <v>0</v>
      </c>
      <c r="Q219" s="90"/>
      <c r="R219" s="91">
        <f>R220</f>
        <v>0</v>
      </c>
      <c r="S219" s="90"/>
      <c r="T219" s="92">
        <f>T220</f>
        <v>0</v>
      </c>
      <c r="AR219" s="87" t="s">
        <v>80</v>
      </c>
      <c r="AT219" s="93" t="s">
        <v>74</v>
      </c>
      <c r="AU219" s="93" t="s">
        <v>80</v>
      </c>
      <c r="AY219" s="87" t="s">
        <v>119</v>
      </c>
      <c r="BK219" s="94">
        <f>BK220</f>
        <v>0</v>
      </c>
    </row>
    <row r="220" spans="1:65" s="24" customFormat="1" ht="24.2" customHeight="1">
      <c r="A220" s="21"/>
      <c r="B220" s="2"/>
      <c r="C220" s="123" t="s">
        <v>329</v>
      </c>
      <c r="D220" s="123" t="s">
        <v>121</v>
      </c>
      <c r="E220" s="124" t="s">
        <v>330</v>
      </c>
      <c r="F220" s="125" t="s">
        <v>331</v>
      </c>
      <c r="G220" s="126" t="s">
        <v>295</v>
      </c>
      <c r="H220" s="127">
        <v>382.53</v>
      </c>
      <c r="I220" s="3"/>
      <c r="J220" s="153">
        <f>ROUND(I220*H220,2)</f>
        <v>0</v>
      </c>
      <c r="K220" s="125" t="s">
        <v>125</v>
      </c>
      <c r="L220" s="2"/>
      <c r="M220" s="4" t="s">
        <v>1</v>
      </c>
      <c r="N220" s="96" t="s">
        <v>40</v>
      </c>
      <c r="O220" s="97"/>
      <c r="P220" s="98">
        <f>O220*H220</f>
        <v>0</v>
      </c>
      <c r="Q220" s="98">
        <v>0</v>
      </c>
      <c r="R220" s="98">
        <f>Q220*H220</f>
        <v>0</v>
      </c>
      <c r="S220" s="98">
        <v>0</v>
      </c>
      <c r="T220" s="99">
        <f>S220*H220</f>
        <v>0</v>
      </c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R220" s="100" t="s">
        <v>126</v>
      </c>
      <c r="AT220" s="100" t="s">
        <v>121</v>
      </c>
      <c r="AU220" s="100" t="s">
        <v>84</v>
      </c>
      <c r="AY220" s="14" t="s">
        <v>119</v>
      </c>
      <c r="BE220" s="101">
        <f>IF(N220="základní",J220,0)</f>
        <v>0</v>
      </c>
      <c r="BF220" s="101">
        <f>IF(N220="snížená",J220,0)</f>
        <v>0</v>
      </c>
      <c r="BG220" s="101">
        <f>IF(N220="zákl. přenesená",J220,0)</f>
        <v>0</v>
      </c>
      <c r="BH220" s="101">
        <f>IF(N220="sníž. přenesená",J220,0)</f>
        <v>0</v>
      </c>
      <c r="BI220" s="101">
        <f>IF(N220="nulová",J220,0)</f>
        <v>0</v>
      </c>
      <c r="BJ220" s="14" t="s">
        <v>80</v>
      </c>
      <c r="BK220" s="101">
        <f>ROUND(I220*H220,2)</f>
        <v>0</v>
      </c>
      <c r="BL220" s="14" t="s">
        <v>126</v>
      </c>
      <c r="BM220" s="100" t="s">
        <v>332</v>
      </c>
    </row>
    <row r="221" spans="1:65" s="221" customFormat="1" ht="24.2" customHeight="1">
      <c r="A221" s="215"/>
      <c r="B221" s="2"/>
      <c r="C221" s="123">
        <v>49</v>
      </c>
      <c r="D221" s="123" t="s">
        <v>121</v>
      </c>
      <c r="E221" s="124" t="s">
        <v>375</v>
      </c>
      <c r="F221" s="125" t="s">
        <v>376</v>
      </c>
      <c r="G221" s="126" t="s">
        <v>295</v>
      </c>
      <c r="H221" s="127">
        <v>44.16</v>
      </c>
      <c r="I221" s="3"/>
      <c r="J221" s="153">
        <f>ROUND(I221*H221,2)</f>
        <v>0</v>
      </c>
      <c r="K221" s="125" t="s">
        <v>377</v>
      </c>
      <c r="L221" s="216"/>
      <c r="M221" s="217" t="s">
        <v>1</v>
      </c>
      <c r="N221" s="218" t="s">
        <v>40</v>
      </c>
      <c r="O221" s="219">
        <v>0.376</v>
      </c>
      <c r="P221" s="219">
        <f>O221*H221</f>
        <v>16.60416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R221" s="222" t="s">
        <v>126</v>
      </c>
      <c r="AT221" s="222" t="s">
        <v>121</v>
      </c>
      <c r="AU221" s="222" t="s">
        <v>84</v>
      </c>
      <c r="AY221" s="223" t="s">
        <v>119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223" t="s">
        <v>80</v>
      </c>
      <c r="BK221" s="224">
        <f>ROUND(I221*H221,2)</f>
        <v>0</v>
      </c>
      <c r="BL221" s="223" t="s">
        <v>126</v>
      </c>
      <c r="BM221" s="222" t="s">
        <v>378</v>
      </c>
    </row>
    <row r="222" spans="1:65" s="225" customFormat="1" ht="12">
      <c r="B222" s="226"/>
      <c r="C222" s="128"/>
      <c r="D222" s="129" t="s">
        <v>128</v>
      </c>
      <c r="E222" s="130" t="s">
        <v>1</v>
      </c>
      <c r="F222" s="131" t="s">
        <v>379</v>
      </c>
      <c r="G222" s="128"/>
      <c r="H222" s="132">
        <v>44.16</v>
      </c>
      <c r="I222" s="237"/>
      <c r="J222" s="128"/>
      <c r="K222" s="128"/>
      <c r="L222" s="226"/>
      <c r="M222" s="228"/>
      <c r="N222" s="229"/>
      <c r="O222" s="229"/>
      <c r="P222" s="229"/>
      <c r="Q222" s="229"/>
      <c r="R222" s="229"/>
      <c r="S222" s="229"/>
      <c r="T222" s="230"/>
      <c r="AT222" s="227" t="s">
        <v>128</v>
      </c>
      <c r="AU222" s="227" t="s">
        <v>84</v>
      </c>
      <c r="AV222" s="225" t="s">
        <v>84</v>
      </c>
      <c r="AW222" s="225" t="s">
        <v>31</v>
      </c>
      <c r="AX222" s="225" t="s">
        <v>75</v>
      </c>
      <c r="AY222" s="227" t="s">
        <v>119</v>
      </c>
    </row>
    <row r="223" spans="1:65" s="221" customFormat="1" ht="24.2" customHeight="1">
      <c r="A223" s="215"/>
      <c r="B223" s="2"/>
      <c r="C223" s="123">
        <v>50</v>
      </c>
      <c r="D223" s="123" t="s">
        <v>121</v>
      </c>
      <c r="E223" s="124" t="s">
        <v>375</v>
      </c>
      <c r="F223" s="125" t="s">
        <v>376</v>
      </c>
      <c r="G223" s="126" t="s">
        <v>295</v>
      </c>
      <c r="H223" s="127">
        <v>44.16</v>
      </c>
      <c r="I223" s="3"/>
      <c r="J223" s="153">
        <f>ROUND(I223*H223,2)</f>
        <v>0</v>
      </c>
      <c r="K223" s="125" t="s">
        <v>377</v>
      </c>
      <c r="L223" s="216"/>
      <c r="M223" s="217" t="s">
        <v>1</v>
      </c>
      <c r="N223" s="218" t="s">
        <v>40</v>
      </c>
      <c r="O223" s="219">
        <v>0.376</v>
      </c>
      <c r="P223" s="219">
        <f>O223*H223</f>
        <v>16.60416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R223" s="222" t="s">
        <v>126</v>
      </c>
      <c r="AT223" s="222" t="s">
        <v>121</v>
      </c>
      <c r="AU223" s="222" t="s">
        <v>84</v>
      </c>
      <c r="AY223" s="223" t="s">
        <v>119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23" t="s">
        <v>80</v>
      </c>
      <c r="BK223" s="224">
        <f>ROUND(I223*H223,2)</f>
        <v>0</v>
      </c>
      <c r="BL223" s="223" t="s">
        <v>126</v>
      </c>
      <c r="BM223" s="222" t="s">
        <v>380</v>
      </c>
    </row>
    <row r="224" spans="1:65" s="231" customFormat="1">
      <c r="B224" s="232"/>
      <c r="C224" s="141"/>
      <c r="D224" s="129" t="s">
        <v>128</v>
      </c>
      <c r="E224" s="142" t="s">
        <v>1</v>
      </c>
      <c r="F224" s="143" t="s">
        <v>381</v>
      </c>
      <c r="G224" s="141"/>
      <c r="H224" s="142" t="s">
        <v>1</v>
      </c>
      <c r="J224" s="141"/>
      <c r="K224" s="141"/>
      <c r="L224" s="232"/>
      <c r="M224" s="234"/>
      <c r="N224" s="235"/>
      <c r="O224" s="235"/>
      <c r="P224" s="235"/>
      <c r="Q224" s="235"/>
      <c r="R224" s="235"/>
      <c r="S224" s="235"/>
      <c r="T224" s="236"/>
      <c r="AT224" s="233" t="s">
        <v>128</v>
      </c>
      <c r="AU224" s="233" t="s">
        <v>84</v>
      </c>
      <c r="AV224" s="231" t="s">
        <v>80</v>
      </c>
      <c r="AW224" s="231" t="s">
        <v>31</v>
      </c>
      <c r="AX224" s="231" t="s">
        <v>75</v>
      </c>
      <c r="AY224" s="233" t="s">
        <v>119</v>
      </c>
    </row>
    <row r="225" spans="1:65" s="1" customFormat="1" ht="25.9" customHeight="1">
      <c r="B225" s="86"/>
      <c r="C225" s="138"/>
      <c r="D225" s="139" t="s">
        <v>74</v>
      </c>
      <c r="E225" s="148" t="s">
        <v>333</v>
      </c>
      <c r="F225" s="148" t="s">
        <v>334</v>
      </c>
      <c r="G225" s="138"/>
      <c r="H225" s="138"/>
      <c r="J225" s="151">
        <f>J226+J229+J231</f>
        <v>0</v>
      </c>
      <c r="K225" s="138"/>
      <c r="L225" s="86"/>
      <c r="M225" s="89"/>
      <c r="N225" s="90"/>
      <c r="O225" s="90"/>
      <c r="P225" s="91">
        <f>P226+P229+P231</f>
        <v>0</v>
      </c>
      <c r="Q225" s="90"/>
      <c r="R225" s="91">
        <f>R226+R229+R231</f>
        <v>0</v>
      </c>
      <c r="S225" s="90"/>
      <c r="T225" s="92">
        <f>T226+T229+T231</f>
        <v>0</v>
      </c>
      <c r="AR225" s="87" t="s">
        <v>140</v>
      </c>
      <c r="AT225" s="93" t="s">
        <v>74</v>
      </c>
      <c r="AU225" s="93" t="s">
        <v>75</v>
      </c>
      <c r="AY225" s="87" t="s">
        <v>119</v>
      </c>
      <c r="BK225" s="94">
        <f>BK226+BK229+BK231</f>
        <v>0</v>
      </c>
    </row>
    <row r="226" spans="1:65" s="1" customFormat="1" ht="22.9" customHeight="1">
      <c r="B226" s="86"/>
      <c r="C226" s="138"/>
      <c r="D226" s="139" t="s">
        <v>74</v>
      </c>
      <c r="E226" s="140" t="s">
        <v>335</v>
      </c>
      <c r="F226" s="140" t="s">
        <v>336</v>
      </c>
      <c r="G226" s="138"/>
      <c r="H226" s="138"/>
      <c r="J226" s="152">
        <f>BK226</f>
        <v>0</v>
      </c>
      <c r="K226" s="138"/>
      <c r="L226" s="86"/>
      <c r="M226" s="89"/>
      <c r="N226" s="90"/>
      <c r="O226" s="90"/>
      <c r="P226" s="91">
        <f>SUM(P227:P228)</f>
        <v>0</v>
      </c>
      <c r="Q226" s="90"/>
      <c r="R226" s="91">
        <f>SUM(R227:R228)</f>
        <v>0</v>
      </c>
      <c r="S226" s="90"/>
      <c r="T226" s="92">
        <f>SUM(T227:T228)</f>
        <v>0</v>
      </c>
      <c r="AR226" s="87" t="s">
        <v>140</v>
      </c>
      <c r="AT226" s="93" t="s">
        <v>74</v>
      </c>
      <c r="AU226" s="93" t="s">
        <v>80</v>
      </c>
      <c r="AY226" s="87" t="s">
        <v>119</v>
      </c>
      <c r="BK226" s="94">
        <f>SUM(BK227:BK228)</f>
        <v>0</v>
      </c>
    </row>
    <row r="227" spans="1:65" s="24" customFormat="1" ht="16.5" customHeight="1">
      <c r="A227" s="21"/>
      <c r="B227" s="2"/>
      <c r="C227" s="123">
        <v>51</v>
      </c>
      <c r="D227" s="123" t="s">
        <v>121</v>
      </c>
      <c r="E227" s="124" t="s">
        <v>337</v>
      </c>
      <c r="F227" s="125" t="s">
        <v>338</v>
      </c>
      <c r="G227" s="126" t="s">
        <v>339</v>
      </c>
      <c r="H227" s="127">
        <v>1</v>
      </c>
      <c r="I227" s="3"/>
      <c r="J227" s="153">
        <f>ROUND(I227*H227,2)</f>
        <v>0</v>
      </c>
      <c r="K227" s="125" t="s">
        <v>125</v>
      </c>
      <c r="L227" s="2"/>
      <c r="M227" s="4" t="s">
        <v>1</v>
      </c>
      <c r="N227" s="96" t="s">
        <v>40</v>
      </c>
      <c r="O227" s="97"/>
      <c r="P227" s="98">
        <f>O227*H227</f>
        <v>0</v>
      </c>
      <c r="Q227" s="98">
        <v>0</v>
      </c>
      <c r="R227" s="98">
        <f>Q227*H227</f>
        <v>0</v>
      </c>
      <c r="S227" s="98">
        <v>0</v>
      </c>
      <c r="T227" s="99">
        <f>S227*H227</f>
        <v>0</v>
      </c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R227" s="100" t="s">
        <v>340</v>
      </c>
      <c r="AT227" s="100" t="s">
        <v>121</v>
      </c>
      <c r="AU227" s="100" t="s">
        <v>84</v>
      </c>
      <c r="AY227" s="14" t="s">
        <v>119</v>
      </c>
      <c r="BE227" s="101">
        <f>IF(N227="základní",J227,0)</f>
        <v>0</v>
      </c>
      <c r="BF227" s="101">
        <f>IF(N227="snížená",J227,0)</f>
        <v>0</v>
      </c>
      <c r="BG227" s="101">
        <f>IF(N227="zákl. přenesená",J227,0)</f>
        <v>0</v>
      </c>
      <c r="BH227" s="101">
        <f>IF(N227="sníž. přenesená",J227,0)</f>
        <v>0</v>
      </c>
      <c r="BI227" s="101">
        <f>IF(N227="nulová",J227,0)</f>
        <v>0</v>
      </c>
      <c r="BJ227" s="14" t="s">
        <v>80</v>
      </c>
      <c r="BK227" s="101">
        <f>ROUND(I227*H227,2)</f>
        <v>0</v>
      </c>
      <c r="BL227" s="14" t="s">
        <v>340</v>
      </c>
      <c r="BM227" s="100" t="s">
        <v>341</v>
      </c>
    </row>
    <row r="228" spans="1:65" s="24" customFormat="1" ht="16.5" customHeight="1">
      <c r="A228" s="21"/>
      <c r="B228" s="2"/>
      <c r="C228" s="123">
        <v>52</v>
      </c>
      <c r="D228" s="123" t="s">
        <v>121</v>
      </c>
      <c r="E228" s="124" t="s">
        <v>342</v>
      </c>
      <c r="F228" s="125" t="s">
        <v>343</v>
      </c>
      <c r="G228" s="126" t="s">
        <v>339</v>
      </c>
      <c r="H228" s="127">
        <v>1</v>
      </c>
      <c r="I228" s="3"/>
      <c r="J228" s="153">
        <f>ROUND(I228*H228,2)</f>
        <v>0</v>
      </c>
      <c r="K228" s="125" t="s">
        <v>125</v>
      </c>
      <c r="L228" s="2"/>
      <c r="M228" s="4" t="s">
        <v>1</v>
      </c>
      <c r="N228" s="96" t="s">
        <v>40</v>
      </c>
      <c r="O228" s="97"/>
      <c r="P228" s="98">
        <f>O228*H228</f>
        <v>0</v>
      </c>
      <c r="Q228" s="98">
        <v>0</v>
      </c>
      <c r="R228" s="98">
        <f>Q228*H228</f>
        <v>0</v>
      </c>
      <c r="S228" s="98">
        <v>0</v>
      </c>
      <c r="T228" s="99">
        <f>S228*H228</f>
        <v>0</v>
      </c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R228" s="100" t="s">
        <v>340</v>
      </c>
      <c r="AT228" s="100" t="s">
        <v>121</v>
      </c>
      <c r="AU228" s="100" t="s">
        <v>84</v>
      </c>
      <c r="AY228" s="14" t="s">
        <v>119</v>
      </c>
      <c r="BE228" s="101">
        <f>IF(N228="základní",J228,0)</f>
        <v>0</v>
      </c>
      <c r="BF228" s="101">
        <f>IF(N228="snížená",J228,0)</f>
        <v>0</v>
      </c>
      <c r="BG228" s="101">
        <f>IF(N228="zákl. přenesená",J228,0)</f>
        <v>0</v>
      </c>
      <c r="BH228" s="101">
        <f>IF(N228="sníž. přenesená",J228,0)</f>
        <v>0</v>
      </c>
      <c r="BI228" s="101">
        <f>IF(N228="nulová",J228,0)</f>
        <v>0</v>
      </c>
      <c r="BJ228" s="14" t="s">
        <v>80</v>
      </c>
      <c r="BK228" s="101">
        <f>ROUND(I228*H228,2)</f>
        <v>0</v>
      </c>
      <c r="BL228" s="14" t="s">
        <v>340</v>
      </c>
      <c r="BM228" s="100" t="s">
        <v>344</v>
      </c>
    </row>
    <row r="229" spans="1:65" s="1" customFormat="1" ht="22.9" customHeight="1">
      <c r="B229" s="86"/>
      <c r="C229" s="138"/>
      <c r="D229" s="139" t="s">
        <v>74</v>
      </c>
      <c r="E229" s="140" t="s">
        <v>345</v>
      </c>
      <c r="F229" s="140" t="s">
        <v>346</v>
      </c>
      <c r="G229" s="138"/>
      <c r="H229" s="138"/>
      <c r="J229" s="152">
        <f>BK229</f>
        <v>0</v>
      </c>
      <c r="K229" s="138"/>
      <c r="L229" s="86"/>
      <c r="M229" s="89"/>
      <c r="N229" s="90"/>
      <c r="O229" s="90"/>
      <c r="P229" s="91">
        <f>P230</f>
        <v>0</v>
      </c>
      <c r="Q229" s="90"/>
      <c r="R229" s="91">
        <f>R230</f>
        <v>0</v>
      </c>
      <c r="S229" s="90"/>
      <c r="T229" s="92">
        <f>T230</f>
        <v>0</v>
      </c>
      <c r="AR229" s="87" t="s">
        <v>140</v>
      </c>
      <c r="AT229" s="93" t="s">
        <v>74</v>
      </c>
      <c r="AU229" s="93" t="s">
        <v>80</v>
      </c>
      <c r="AY229" s="87" t="s">
        <v>119</v>
      </c>
      <c r="BK229" s="94">
        <f>BK230</f>
        <v>0</v>
      </c>
    </row>
    <row r="230" spans="1:65" s="24" customFormat="1" ht="16.5" customHeight="1">
      <c r="A230" s="21"/>
      <c r="B230" s="2"/>
      <c r="C230" s="123">
        <v>53</v>
      </c>
      <c r="D230" s="123" t="s">
        <v>121</v>
      </c>
      <c r="E230" s="124" t="s">
        <v>347</v>
      </c>
      <c r="F230" s="125" t="s">
        <v>346</v>
      </c>
      <c r="G230" s="126" t="s">
        <v>339</v>
      </c>
      <c r="H230" s="127">
        <v>1</v>
      </c>
      <c r="I230" s="3"/>
      <c r="J230" s="153">
        <f>ROUND(I230*H230,2)</f>
        <v>0</v>
      </c>
      <c r="K230" s="125" t="s">
        <v>125</v>
      </c>
      <c r="L230" s="2"/>
      <c r="M230" s="4" t="s">
        <v>1</v>
      </c>
      <c r="N230" s="96" t="s">
        <v>40</v>
      </c>
      <c r="O230" s="97"/>
      <c r="P230" s="98">
        <f>O230*H230</f>
        <v>0</v>
      </c>
      <c r="Q230" s="98">
        <v>0</v>
      </c>
      <c r="R230" s="98">
        <f>Q230*H230</f>
        <v>0</v>
      </c>
      <c r="S230" s="98">
        <v>0</v>
      </c>
      <c r="T230" s="99">
        <f>S230*H230</f>
        <v>0</v>
      </c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R230" s="100" t="s">
        <v>340</v>
      </c>
      <c r="AT230" s="100" t="s">
        <v>121</v>
      </c>
      <c r="AU230" s="100" t="s">
        <v>84</v>
      </c>
      <c r="AY230" s="14" t="s">
        <v>119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4" t="s">
        <v>80</v>
      </c>
      <c r="BK230" s="101">
        <f>ROUND(I230*H230,2)</f>
        <v>0</v>
      </c>
      <c r="BL230" s="14" t="s">
        <v>340</v>
      </c>
      <c r="BM230" s="100" t="s">
        <v>348</v>
      </c>
    </row>
    <row r="231" spans="1:65" s="1" customFormat="1" ht="22.9" customHeight="1">
      <c r="B231" s="86"/>
      <c r="C231" s="138"/>
      <c r="D231" s="139" t="s">
        <v>74</v>
      </c>
      <c r="E231" s="140" t="s">
        <v>349</v>
      </c>
      <c r="F231" s="140" t="s">
        <v>350</v>
      </c>
      <c r="G231" s="138"/>
      <c r="H231" s="138"/>
      <c r="J231" s="152">
        <f>BK231</f>
        <v>0</v>
      </c>
      <c r="K231" s="138"/>
      <c r="L231" s="86"/>
      <c r="M231" s="89"/>
      <c r="N231" s="90"/>
      <c r="O231" s="90"/>
      <c r="P231" s="91">
        <f>P232</f>
        <v>0</v>
      </c>
      <c r="Q231" s="90"/>
      <c r="R231" s="91">
        <f>R232</f>
        <v>0</v>
      </c>
      <c r="S231" s="90"/>
      <c r="T231" s="92">
        <f>T232</f>
        <v>0</v>
      </c>
      <c r="AR231" s="87" t="s">
        <v>140</v>
      </c>
      <c r="AT231" s="93" t="s">
        <v>74</v>
      </c>
      <c r="AU231" s="93" t="s">
        <v>80</v>
      </c>
      <c r="AY231" s="87" t="s">
        <v>119</v>
      </c>
      <c r="BK231" s="94">
        <f>BK232</f>
        <v>0</v>
      </c>
    </row>
    <row r="232" spans="1:65" s="24" customFormat="1" ht="16.5" customHeight="1">
      <c r="A232" s="21"/>
      <c r="B232" s="2"/>
      <c r="C232" s="123">
        <v>54</v>
      </c>
      <c r="D232" s="123" t="s">
        <v>121</v>
      </c>
      <c r="E232" s="124" t="s">
        <v>351</v>
      </c>
      <c r="F232" s="125" t="s">
        <v>352</v>
      </c>
      <c r="G232" s="126" t="s">
        <v>339</v>
      </c>
      <c r="H232" s="127">
        <v>1</v>
      </c>
      <c r="I232" s="3"/>
      <c r="J232" s="153">
        <f>ROUND(I232*H232,2)</f>
        <v>0</v>
      </c>
      <c r="K232" s="125" t="s">
        <v>125</v>
      </c>
      <c r="L232" s="2"/>
      <c r="M232" s="10" t="s">
        <v>1</v>
      </c>
      <c r="N232" s="119" t="s">
        <v>40</v>
      </c>
      <c r="O232" s="120"/>
      <c r="P232" s="121">
        <f>O232*H232</f>
        <v>0</v>
      </c>
      <c r="Q232" s="121">
        <v>0</v>
      </c>
      <c r="R232" s="121">
        <f>Q232*H232</f>
        <v>0</v>
      </c>
      <c r="S232" s="121">
        <v>0</v>
      </c>
      <c r="T232" s="122">
        <f>S232*H232</f>
        <v>0</v>
      </c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R232" s="100" t="s">
        <v>340</v>
      </c>
      <c r="AT232" s="100" t="s">
        <v>121</v>
      </c>
      <c r="AU232" s="100" t="s">
        <v>84</v>
      </c>
      <c r="AY232" s="14" t="s">
        <v>119</v>
      </c>
      <c r="BE232" s="101">
        <f>IF(N232="základní",J232,0)</f>
        <v>0</v>
      </c>
      <c r="BF232" s="101">
        <f>IF(N232="snížená",J232,0)</f>
        <v>0</v>
      </c>
      <c r="BG232" s="101">
        <f>IF(N232="zákl. přenesená",J232,0)</f>
        <v>0</v>
      </c>
      <c r="BH232" s="101">
        <f>IF(N232="sníž. přenesená",J232,0)</f>
        <v>0</v>
      </c>
      <c r="BI232" s="101">
        <f>IF(N232="nulová",J232,0)</f>
        <v>0</v>
      </c>
      <c r="BJ232" s="14" t="s">
        <v>80</v>
      </c>
      <c r="BK232" s="101">
        <f>ROUND(I232*H232,2)</f>
        <v>0</v>
      </c>
      <c r="BL232" s="14" t="s">
        <v>340</v>
      </c>
      <c r="BM232" s="100" t="s">
        <v>353</v>
      </c>
    </row>
    <row r="233" spans="1:65" s="24" customFormat="1" ht="6.95" customHeight="1">
      <c r="A233" s="21"/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2"/>
      <c r="M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</sheetData>
  <sheetProtection algorithmName="SHA-512" hashValue="DMvyVCyrtXK8dlf2DAFoR3/LGcrU9WmEEuKwb7WLNu2dMuLpJb3/S6KrVxeF5YxEJkBxZuwU8xrWuKgBC/S1mQ==" saltValue="dzmtO8W9JAqtw+IUzjvWtg==" spinCount="100000" sheet="1" objects="1" scenarios="1"/>
  <autoFilter ref="C122:K232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Mesto1027 - Oprava chodní...</vt:lpstr>
      <vt:lpstr>'Mesto1027 - Oprava chodní...'!Názvy_tisku</vt:lpstr>
      <vt:lpstr>'Rekapitulace stavby'!Názvy_tisku</vt:lpstr>
      <vt:lpstr>'Mesto1027 - Oprava chodní...'!Oblast_tisku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2021-07-16T05:50:47Z</dcterms:created>
  <dcterms:modified xsi:type="dcterms:W3CDTF">2022-09-22T08:10:21Z</dcterms:modified>
</cp:coreProperties>
</file>