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65416" yWindow="65416" windowWidth="38640" windowHeight="21120" activeTab="0"/>
  </bookViews>
  <sheets>
    <sheet name="KOMPLETNÍ REKAPITULACE" sheetId="11" r:id="rId1"/>
    <sheet name="D.1.1_STAVBA - REKAPITULACE" sheetId="9" r:id="rId2"/>
    <sheet name="D.1.1_STAVBA" sheetId="10" r:id="rId3"/>
    <sheet name="D.1.2_VZT - REKAPITULACE" sheetId="12" r:id="rId4"/>
    <sheet name="D.1.2_VZT" sheetId="8" r:id="rId5"/>
    <sheet name="D.1.3_VTP - REKAPITULACE" sheetId="5" r:id="rId6"/>
    <sheet name="D.1.3_VTP" sheetId="6" r:id="rId7"/>
    <sheet name="D.1.4_SILNOPROUD_A_MaR - REK." sheetId="4" r:id="rId8"/>
    <sheet name="D.1.4_SILNOPROUD_A_MaR" sheetId="1" r:id="rId9"/>
  </sheets>
  <externalReferences>
    <externalReference r:id="rId12"/>
    <externalReference r:id="rId13"/>
  </externalReferences>
  <definedNames>
    <definedName name="CenaCelkemVypocet" localSheetId="1">'D.1.1_STAVBA - REKAPITULACE'!$I$42</definedName>
    <definedName name="CenaCelkemVypocet" localSheetId="3">'D.1.2_VZT - REKAPITULACE'!$I$42</definedName>
    <definedName name="CenaCelkemVypocet" localSheetId="5">'D.1.3_VTP - REKAPITULACE'!$I$42</definedName>
    <definedName name="CenaCelkemVypocet" localSheetId="7">'D.1.4_SILNOPROUD_A_MaR - REK.'!$I$42</definedName>
    <definedName name="CenaCelkemVypocet" localSheetId="0">'KOMPLETNÍ REKAPITULACE'!$I$42</definedName>
    <definedName name="DPHSni" localSheetId="2">'[1]REKAPITULACE'!$G$24</definedName>
    <definedName name="DPHSni" localSheetId="1">'D.1.1_STAVBA - REKAPITULACE'!$G$24</definedName>
    <definedName name="DPHSni" localSheetId="3">'D.1.2_VZT - REKAPITULACE'!$G$24</definedName>
    <definedName name="DPHSni" localSheetId="0">'KOMPLETNÍ REKAPITULACE'!$G$24</definedName>
    <definedName name="DPHSni">'D.1.4_SILNOPROUD_A_MaR - REK.'!$G$24</definedName>
    <definedName name="DPHZakl" localSheetId="2">'[1]REKAPITULACE'!$G$26</definedName>
    <definedName name="DPHZakl" localSheetId="1">'D.1.1_STAVBA - REKAPITULACE'!$G$26</definedName>
    <definedName name="DPHZakl" localSheetId="3">'D.1.2_VZT - REKAPITULACE'!$G$26</definedName>
    <definedName name="DPHZakl" localSheetId="0">'KOMPLETNÍ REKAPITULACE'!$G$26</definedName>
    <definedName name="DPHZakl">'D.1.4_SILNOPROUD_A_MaR - REK.'!$G$26</definedName>
    <definedName name="ewgregreger">'D.1.3_VTP - REKAPITULACE'!$G$25</definedName>
    <definedName name="fgwrtčřt">'D.1.3_VTP - REKAPITULACE'!$G$24</definedName>
    <definedName name="gsgfsg">'D.1.3_VTP - REKAPITULACE'!$G$23</definedName>
    <definedName name="Mena" localSheetId="2">'[1]REKAPITULACE'!$J$29</definedName>
    <definedName name="Mena" localSheetId="1">'D.1.1_STAVBA - REKAPITULACE'!$J$29</definedName>
    <definedName name="Mena" localSheetId="3">'D.1.2_VZT - REKAPITULACE'!$J$29</definedName>
    <definedName name="Mena" localSheetId="0">'KOMPLETNÍ REKAPITULACE'!$J$29</definedName>
    <definedName name="Mena">'D.1.4_SILNOPROUD_A_MaR - REK.'!$J$29</definedName>
    <definedName name="_xlnm.Print_Area" localSheetId="4">'D.1.2_VZT'!$A$1:$G$208</definedName>
    <definedName name="_xlnm.Print_Area" localSheetId="6">'D.1.3_VTP'!$A$1:$G$100</definedName>
    <definedName name="_xlnm.Print_Area" localSheetId="8">'D.1.4_SILNOPROUD_A_MaR'!$A$1:$G$77</definedName>
    <definedName name="_xlnm.Print_Area" localSheetId="7">'D.1.4_SILNOPROUD_A_MaR - REK.'!$B$1:$J$52</definedName>
    <definedName name="SazbaDPH1" localSheetId="1">'D.1.1_STAVBA - REKAPITULACE'!$E$23</definedName>
    <definedName name="SazbaDPH1" localSheetId="3">'D.1.2_VZT - REKAPITULACE'!$E$23</definedName>
    <definedName name="SazbaDPH1" localSheetId="5">'D.1.3_VTP - REKAPITULACE'!$E$23</definedName>
    <definedName name="SazbaDPH1" localSheetId="7">'D.1.4_SILNOPROUD_A_MaR - REK.'!$E$23</definedName>
    <definedName name="SazbaDPH1" localSheetId="0">'KOMPLETNÍ REKAPITULACE'!$E$23</definedName>
    <definedName name="SazbaDPH2" localSheetId="1">'D.1.1_STAVBA - REKAPITULACE'!$E$25</definedName>
    <definedName name="SazbaDPH2" localSheetId="3">'D.1.2_VZT - REKAPITULACE'!$E$25</definedName>
    <definedName name="SazbaDPH2" localSheetId="5">'D.1.3_VTP - REKAPITULACE'!$E$25</definedName>
    <definedName name="SazbaDPH2" localSheetId="7">'D.1.4_SILNOPROUD_A_MaR - REK.'!$E$25</definedName>
    <definedName name="SazbaDPH2" localSheetId="0">'KOMPLETNÍ REKAPITULACE'!$E$25</definedName>
    <definedName name="twtščtš">'D.1.3_VTP - REKAPITULACE'!$G$26</definedName>
    <definedName name="vfvf">'D.1.3_VTP - REKAPITULACE'!$J$29</definedName>
    <definedName name="ZakladDPHSni" localSheetId="2">'[1]REKAPITULACE'!$G$23</definedName>
    <definedName name="ZakladDPHSni" localSheetId="1">'D.1.1_STAVBA - REKAPITULACE'!$G$23</definedName>
    <definedName name="ZakladDPHSni" localSheetId="3">'D.1.2_VZT - REKAPITULACE'!$G$23</definedName>
    <definedName name="ZakladDPHSni" localSheetId="0">'KOMPLETNÍ REKAPITULACE'!$G$23</definedName>
    <definedName name="ZakladDPHSni">'D.1.4_SILNOPROUD_A_MaR - REK.'!$G$23</definedName>
    <definedName name="ZakladDPHSniVypocet" localSheetId="1">'D.1.1_STAVBA - REKAPITULACE'!$F$42</definedName>
    <definedName name="ZakladDPHSniVypocet" localSheetId="3">'D.1.2_VZT - REKAPITULACE'!$F$42</definedName>
    <definedName name="ZakladDPHSniVypocet" localSheetId="5">'D.1.3_VTP - REKAPITULACE'!$F$42</definedName>
    <definedName name="ZakladDPHSniVypocet" localSheetId="7">'D.1.4_SILNOPROUD_A_MaR - REK.'!$F$42</definedName>
    <definedName name="ZakladDPHSniVypocet" localSheetId="0">'KOMPLETNÍ REKAPITULACE'!$F$42</definedName>
    <definedName name="ZakladDPHZakl" localSheetId="2">'[1]REKAPITULACE'!$G$25</definedName>
    <definedName name="ZakladDPHZakl" localSheetId="1">'D.1.1_STAVBA - REKAPITULACE'!$G$25</definedName>
    <definedName name="ZakladDPHZakl" localSheetId="3">'D.1.2_VZT - REKAPITULACE'!$G$25</definedName>
    <definedName name="ZakladDPHZakl" localSheetId="0">'KOMPLETNÍ REKAPITULACE'!$G$25</definedName>
    <definedName name="ZakladDPHZakl">'D.1.4_SILNOPROUD_A_MaR - REK.'!$G$25</definedName>
    <definedName name="ZakladDPHZaklVypocet" localSheetId="1">'D.1.1_STAVBA - REKAPITULACE'!$G$42</definedName>
    <definedName name="ZakladDPHZaklVypocet" localSheetId="3">'D.1.2_VZT - REKAPITULACE'!$G$42</definedName>
    <definedName name="ZakladDPHZaklVypocet" localSheetId="5">'D.1.3_VTP - REKAPITULACE'!$G$42</definedName>
    <definedName name="ZakladDPHZaklVypocet" localSheetId="7">'D.1.4_SILNOPROUD_A_MaR - REK.'!$G$42</definedName>
    <definedName name="ZakladDPHZaklVypocet" localSheetId="0">'KOMPLETNÍ REKAPITULACE'!$G$42</definedName>
    <definedName name="Zaokrouhleni" localSheetId="2">'[1]REKAPITULACE'!$G$27</definedName>
    <definedName name="Zaokrouhleni" localSheetId="1">'D.1.1_STAVBA - REKAPITULACE'!$G$27</definedName>
    <definedName name="Zaokrouhleni" localSheetId="3">'D.1.2_VZT - REKAPITULACE'!$G$27</definedName>
    <definedName name="Zaokrouhleni" localSheetId="0">'KOMPLETNÍ REKAPITULACE'!$G$27</definedName>
    <definedName name="Zaokrouhleni">'D.1.4_SILNOPROUD_A_MaR - REK.'!$G$27</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Radim Štěpánek</author>
  </authors>
  <commentList>
    <comment ref="D11" authorId="0">
      <text>
        <r>
          <rPr>
            <sz val="9"/>
            <rFont val="Tahoma"/>
            <family val="2"/>
          </rPr>
          <t>Název</t>
        </r>
      </text>
    </comment>
    <comment ref="I11" authorId="0">
      <text>
        <r>
          <rPr>
            <sz val="9"/>
            <rFont val="Tahoma"/>
            <family val="2"/>
          </rPr>
          <t>IČO</t>
        </r>
      </text>
    </comment>
    <comment ref="D12" authorId="0">
      <text>
        <r>
          <rPr>
            <sz val="9"/>
            <rFont val="Tahoma"/>
            <family val="2"/>
          </rPr>
          <t>Ulice</t>
        </r>
      </text>
    </comment>
    <comment ref="I12" authorId="0">
      <text>
        <r>
          <rPr>
            <sz val="9"/>
            <rFont val="Tahoma"/>
            <family val="2"/>
          </rPr>
          <t>IČO</t>
        </r>
      </text>
    </comment>
    <comment ref="C13" authorId="0">
      <text>
        <r>
          <rPr>
            <sz val="9"/>
            <rFont val="Tahoma"/>
            <family val="2"/>
          </rPr>
          <t>PSČ</t>
        </r>
      </text>
    </comment>
    <comment ref="D13" authorId="0">
      <text>
        <r>
          <rPr>
            <sz val="9"/>
            <rFont val="Tahoma"/>
            <family val="2"/>
          </rPr>
          <t>Ulice</t>
        </r>
      </text>
    </comment>
  </commentList>
</comments>
</file>

<file path=xl/comments2.xml><?xml version="1.0" encoding="utf-8"?>
<comments xmlns="http://schemas.openxmlformats.org/spreadsheetml/2006/main">
  <authors>
    <author>Radim Štěpánek</author>
  </authors>
  <commentList>
    <comment ref="D11" authorId="0">
      <text>
        <r>
          <rPr>
            <sz val="9"/>
            <rFont val="Tahoma"/>
            <family val="2"/>
          </rPr>
          <t>Název</t>
        </r>
      </text>
    </comment>
    <comment ref="I11" authorId="0">
      <text>
        <r>
          <rPr>
            <sz val="9"/>
            <rFont val="Tahoma"/>
            <family val="2"/>
          </rPr>
          <t>IČO</t>
        </r>
      </text>
    </comment>
    <comment ref="D12" authorId="0">
      <text>
        <r>
          <rPr>
            <sz val="9"/>
            <rFont val="Tahoma"/>
            <family val="2"/>
          </rPr>
          <t>Ulice</t>
        </r>
      </text>
    </comment>
    <comment ref="I12" authorId="0">
      <text>
        <r>
          <rPr>
            <sz val="9"/>
            <rFont val="Tahoma"/>
            <family val="2"/>
          </rPr>
          <t>IČO</t>
        </r>
      </text>
    </comment>
    <comment ref="C13" authorId="0">
      <text>
        <r>
          <rPr>
            <sz val="9"/>
            <rFont val="Tahoma"/>
            <family val="2"/>
          </rPr>
          <t>PSČ</t>
        </r>
      </text>
    </comment>
    <comment ref="D13" authorId="0">
      <text>
        <r>
          <rPr>
            <sz val="9"/>
            <rFont val="Tahoma"/>
            <family val="2"/>
          </rPr>
          <t>Ulice</t>
        </r>
      </text>
    </comment>
  </commentList>
</comments>
</file>

<file path=xl/comments4.xml><?xml version="1.0" encoding="utf-8"?>
<comments xmlns="http://schemas.openxmlformats.org/spreadsheetml/2006/main">
  <authors>
    <author>Radim Štěpánek</author>
  </authors>
  <commentList>
    <comment ref="D11" authorId="0">
      <text>
        <r>
          <rPr>
            <sz val="9"/>
            <rFont val="Tahoma"/>
            <family val="2"/>
          </rPr>
          <t>Název</t>
        </r>
      </text>
    </comment>
    <comment ref="I11" authorId="0">
      <text>
        <r>
          <rPr>
            <sz val="9"/>
            <rFont val="Tahoma"/>
            <family val="2"/>
          </rPr>
          <t>IČO</t>
        </r>
      </text>
    </comment>
    <comment ref="D12" authorId="0">
      <text>
        <r>
          <rPr>
            <sz val="9"/>
            <rFont val="Tahoma"/>
            <family val="2"/>
          </rPr>
          <t>Ulice</t>
        </r>
      </text>
    </comment>
    <comment ref="I12" authorId="0">
      <text>
        <r>
          <rPr>
            <sz val="9"/>
            <rFont val="Tahoma"/>
            <family val="2"/>
          </rPr>
          <t>IČO</t>
        </r>
      </text>
    </comment>
    <comment ref="C13" authorId="0">
      <text>
        <r>
          <rPr>
            <sz val="9"/>
            <rFont val="Tahoma"/>
            <family val="2"/>
          </rPr>
          <t>PSČ</t>
        </r>
      </text>
    </comment>
    <comment ref="D13" authorId="0">
      <text>
        <r>
          <rPr>
            <sz val="9"/>
            <rFont val="Tahoma"/>
            <family val="2"/>
          </rPr>
          <t>Ulice</t>
        </r>
      </text>
    </comment>
  </commentList>
</comments>
</file>

<file path=xl/comments6.xml><?xml version="1.0" encoding="utf-8"?>
<comments xmlns="http://schemas.openxmlformats.org/spreadsheetml/2006/main">
  <authors>
    <author>Radim Štěpánek</author>
  </authors>
  <commentList>
    <comment ref="D11" authorId="0">
      <text>
        <r>
          <rPr>
            <sz val="9"/>
            <rFont val="Tahoma"/>
            <family val="2"/>
          </rPr>
          <t>Název</t>
        </r>
      </text>
    </comment>
    <comment ref="I11" authorId="0">
      <text>
        <r>
          <rPr>
            <sz val="9"/>
            <rFont val="Tahoma"/>
            <family val="2"/>
          </rPr>
          <t>IČO</t>
        </r>
      </text>
    </comment>
    <comment ref="D12" authorId="0">
      <text>
        <r>
          <rPr>
            <sz val="9"/>
            <rFont val="Tahoma"/>
            <family val="2"/>
          </rPr>
          <t>Ulice</t>
        </r>
      </text>
    </comment>
    <comment ref="I12" authorId="0">
      <text>
        <r>
          <rPr>
            <sz val="9"/>
            <rFont val="Tahoma"/>
            <family val="2"/>
          </rPr>
          <t>IČO</t>
        </r>
      </text>
    </comment>
    <comment ref="C13" authorId="0">
      <text>
        <r>
          <rPr>
            <sz val="9"/>
            <rFont val="Tahoma"/>
            <family val="2"/>
          </rPr>
          <t>PSČ</t>
        </r>
      </text>
    </comment>
    <comment ref="D13" authorId="0">
      <text>
        <r>
          <rPr>
            <sz val="9"/>
            <rFont val="Tahoma"/>
            <family val="2"/>
          </rPr>
          <t>Ulice</t>
        </r>
      </text>
    </comment>
  </commentList>
</comments>
</file>

<file path=xl/comments8.xml><?xml version="1.0" encoding="utf-8"?>
<comments xmlns="http://schemas.openxmlformats.org/spreadsheetml/2006/main">
  <authors>
    <author>Radim Štěpánek</author>
  </authors>
  <commentList>
    <comment ref="D11" authorId="0">
      <text>
        <r>
          <rPr>
            <sz val="9"/>
            <rFont val="Tahoma"/>
            <family val="2"/>
          </rPr>
          <t>Název</t>
        </r>
      </text>
    </comment>
    <comment ref="I11" authorId="0">
      <text>
        <r>
          <rPr>
            <sz val="9"/>
            <rFont val="Tahoma"/>
            <family val="2"/>
          </rPr>
          <t>IČO</t>
        </r>
      </text>
    </comment>
    <comment ref="D12" authorId="0">
      <text>
        <r>
          <rPr>
            <sz val="9"/>
            <rFont val="Tahoma"/>
            <family val="2"/>
          </rPr>
          <t>Ulice</t>
        </r>
      </text>
    </comment>
    <comment ref="I12" authorId="0">
      <text>
        <r>
          <rPr>
            <sz val="9"/>
            <rFont val="Tahoma"/>
            <family val="2"/>
          </rPr>
          <t>IČO</t>
        </r>
      </text>
    </comment>
    <comment ref="C13" authorId="0">
      <text>
        <r>
          <rPr>
            <sz val="9"/>
            <rFont val="Tahoma"/>
            <family val="2"/>
          </rPr>
          <t>PSČ</t>
        </r>
      </text>
    </comment>
    <comment ref="D13" authorId="0">
      <text>
        <r>
          <rPr>
            <sz val="9"/>
            <rFont val="Tahoma"/>
            <family val="2"/>
          </rPr>
          <t>Ulice</t>
        </r>
      </text>
    </comment>
  </commentList>
</comments>
</file>

<file path=xl/sharedStrings.xml><?xml version="1.0" encoding="utf-8"?>
<sst xmlns="http://schemas.openxmlformats.org/spreadsheetml/2006/main" count="1519" uniqueCount="613">
  <si>
    <t>Pozice</t>
  </si>
  <si>
    <t>Popis</t>
  </si>
  <si>
    <t>Množství</t>
  </si>
  <si>
    <t>Jednotka</t>
  </si>
  <si>
    <t>Úprava silového rozvaděče v rozvodně a natažení nového přívodu do strojovny VZT</t>
  </si>
  <si>
    <t>Úprava rozvaděče</t>
  </si>
  <si>
    <t>Pojistkový odpojovač 3f</t>
  </si>
  <si>
    <t>ks</t>
  </si>
  <si>
    <t>hod</t>
  </si>
  <si>
    <t>m</t>
  </si>
  <si>
    <t>Bezhalogenová tuhá hrdlovaná trubka s nízkou mechanickou odolností
- průměr 32
- včetně potřebného příslušenství</t>
  </si>
  <si>
    <t>Vodič pro pospojování
CYA 10</t>
  </si>
  <si>
    <t>Provedení revizních zkoušek
dle ČSN 331500</t>
  </si>
  <si>
    <t>kpl</t>
  </si>
  <si>
    <t>Montáž, jednotková cena</t>
  </si>
  <si>
    <t>Dodávka, jednotková cena</t>
  </si>
  <si>
    <t>Cena celkem</t>
  </si>
  <si>
    <t>Zakreslení skutečných stabvů</t>
  </si>
  <si>
    <t>Pojistková vložka 80A</t>
  </si>
  <si>
    <t>Kabel silový, izolace PVC
CYKY-J 5×16
- natažení kabele včetně nezbytných průrazů a zednických prací</t>
  </si>
  <si>
    <t>Kabelový žlab perforovaný vč. dílů a příslušenství, galvanický zinek
rozměr 62/50</t>
  </si>
  <si>
    <t>Ohebná trubka bezhalogenová se střední mechanickou odolností
- průměr 32
- včetně potřebného příslušenství</t>
  </si>
  <si>
    <t>Montáž a zapojení komponent VZT, včetně kabeláže</t>
  </si>
  <si>
    <t>Montáže</t>
  </si>
  <si>
    <t>Zapojení motorů ventilátorů</t>
  </si>
  <si>
    <t>Zapojení cirkulačního čerpadla</t>
  </si>
  <si>
    <t>Zapojení trojcestného ventilu</t>
  </si>
  <si>
    <t>Dodávky a montáže</t>
  </si>
  <si>
    <t>Kabel pro automatizaci 
JYTY 2x1</t>
  </si>
  <si>
    <t>Kabel pro automatizaci 
JYTY 3x1</t>
  </si>
  <si>
    <t>Kabel pro automatizaci 
JYTY 7x1</t>
  </si>
  <si>
    <t>Silový kabel 
CYKY-J 3×1,5</t>
  </si>
  <si>
    <t>Silový kabel 
CYKY-J 4×2,5</t>
  </si>
  <si>
    <t xml:space="preserve">Silový kabel stíněný 
YSLCY-JZ 4x1,5 </t>
  </si>
  <si>
    <t xml:space="preserve">Silový kabel stíněný 
YSLCY-JZ 4x2,5 </t>
  </si>
  <si>
    <t>Vodič pospojování
CYA 6 zž</t>
  </si>
  <si>
    <t>Kabelový žlab vč. Dílů a příslušenství, galvanický zinek
rozměr 62/50</t>
  </si>
  <si>
    <t>Trubka tuhá hrdlovaná s nízkou mechanickou odolností
- průměr 20
- včetně potřebného příslušenství</t>
  </si>
  <si>
    <t>Ohebná trubka se střední mechanickou odolností
- průměr 20
- včetně potřebného příslušenství</t>
  </si>
  <si>
    <t>Zkoušky v rámci montáže
- oživení a odladění systému MaR doložené protokolem</t>
  </si>
  <si>
    <t>Uvedení do provozu doložené protokolem</t>
  </si>
  <si>
    <t>Zaučení obsluhy
vypracování manuálu, školení doložené protokolem</t>
  </si>
  <si>
    <t>Spolupráce s revizním technikem</t>
  </si>
  <si>
    <t>Revize
provedení revize, vypracování protokolu
doložené revizní zprávou</t>
  </si>
  <si>
    <t>Montáž rozvaděče
- včetně dodávky montážního a instalačního materiálu</t>
  </si>
  <si>
    <t>Montáž komponent VZT
- tepolotní čidla
- servopohony
- čidla dP
- včetně dodávky montážního a instalačního materiálu</t>
  </si>
  <si>
    <t>Montáž a zapojení frekvenčního měniče k rotačnímu rekuperátoru
- včetně zapojení motoru rekuperátoru
- včetně nastavení parametrů
- včetně dodávky montážního a instalačního materiálu</t>
  </si>
  <si>
    <t>Nadřazená regulace MaR</t>
  </si>
  <si>
    <t>Řídící systém</t>
  </si>
  <si>
    <t>Volně programovatelná jednotka pro systémy VVK a jiné aplikace s místním webovým serverem.
16 AI, 32 DI, 8 AO a 32 DO
Ethernet
ModBUS RS485</t>
  </si>
  <si>
    <t>Dotykový ovládací terminál
- 7'' barevný</t>
  </si>
  <si>
    <t>Rozvaděč RM1
Nástěnný rozvaděč kompletně vyzbrojený š. 800, v.1000, h.250, IP54,  vč.přístrojů (relé, přepínače, signálky, jističe, stykače, tepelné ochrany,  svorky atd) dle dodavatelské dokumentace. Řídící systém dle specifikace. Napojovaná zeřízení viz technická zpráva.</t>
  </si>
  <si>
    <t>Snímače</t>
  </si>
  <si>
    <t>NASÁVANÁ VENKOVNÍ TEPLOTA
Snímač teploty do VZT potrubí
rozsah 0-40°C, Ni1000, délka 280mm,
krytí IP54</t>
  </si>
  <si>
    <t>SUMÁRNÍ TEPLOTA A VLHKOST FOUKANÁ DO MÍSTNOSTÍ
Snímač teploty a vlhkosti do VZT potrubí 
rozsah teploty 0-40°C, 0-10VDC, 
délka 235mm,
rozsah R.H. 5-95%,  
výstup 0-10VDC,
krytí IP54</t>
  </si>
  <si>
    <t>SUMÁRNÍ TEPLOTA A VLHKOST NASÁVANÁ Z MÍSTNOSTÍ
Snímač teploty a vlhkosti do VZT potrubí 
rozsah teploty 0-40°C, 0-10VDC, 
délka 235mm,
rozsah R.H. 5-95%,  
výstup 0-10VDC,
krytí IP54</t>
  </si>
  <si>
    <r>
      <t>SNÍMÁNÍ KONCENTRACE CO</t>
    </r>
    <r>
      <rPr>
        <vertAlign val="subscript"/>
        <sz val="11"/>
        <rFont val="Calibri"/>
        <family val="2"/>
        <scheme val="minor"/>
      </rPr>
      <t>2</t>
    </r>
    <r>
      <rPr>
        <sz val="11"/>
        <rFont val="Calibri"/>
        <family val="2"/>
        <scheme val="minor"/>
      </rPr>
      <t xml:space="preserve"> NA ODTAHU
Potrubní čidlo pro snímání koncentrace CO2 ve vzduchu. 
Měřící rozsah 0...2000ppm a výstupní signál 0...10V.</t>
    </r>
  </si>
  <si>
    <t>PROSTOROVÉ ČIDLO TEPLOTY
Teplotní rozsah 0...50 °C
Třída krytí IP30
- výměna za stávající čidla</t>
  </si>
  <si>
    <t>Zapojení</t>
  </si>
  <si>
    <t>Zapojení regulátoru průtoku na přívodu do místnosti</t>
  </si>
  <si>
    <t>Zapojení regulátorů průtoku na odvodu z místností</t>
  </si>
  <si>
    <t>Kabeláž a instalace</t>
  </si>
  <si>
    <t>Kabel pro automatizaci 
J-Y(St)Y 2×2×0,58
- modBUS komunikace s rozvaděčem VZT</t>
  </si>
  <si>
    <t>Kabel sdělovací, STP, kat.5
- připojení rozvaděče do místní LAN sítě</t>
  </si>
  <si>
    <t>Prověření stávající kabeláže k teplotním čidlům</t>
  </si>
  <si>
    <t>Kabelový žlab vč. dílů a příslušenství, galvanický zinek
rozměr 62/50</t>
  </si>
  <si>
    <t>Ostatní</t>
  </si>
  <si>
    <t>Montáž a zapojení komponentů chlazení dle návodu dodaného výrobce VZT</t>
  </si>
  <si>
    <r>
      <t>Uživatelské programové vybavení
programovací nástroj vč. uživatelského SW
SW vč. instalace do ŘS
(soupis datových bodů zařízení)
(</t>
    </r>
    <r>
      <rPr>
        <b/>
        <sz val="11"/>
        <color theme="1"/>
        <rFont val="Calibri"/>
        <family val="2"/>
        <scheme val="minor"/>
      </rPr>
      <t>kpl...komplet prací</t>
    </r>
    <r>
      <rPr>
        <sz val="11"/>
        <color theme="1"/>
        <rFont val="Calibri"/>
        <family val="2"/>
        <scheme val="minor"/>
      </rPr>
      <t>, doložené protokolem)
- včetně webserveru a uživatelských obrazovek
- včetně SW pro komunikaci s rozvaděčem RM2</t>
    </r>
  </si>
  <si>
    <t>Protipožární malta, odolnost EI45, balení 20kg
- pro prostupu přes požární úseky</t>
  </si>
  <si>
    <t>kg</t>
  </si>
  <si>
    <t>#RTSROZP#</t>
  </si>
  <si>
    <t>Soupis stavebních prací, dodávek a služeb</t>
  </si>
  <si>
    <t>Stavba:</t>
  </si>
  <si>
    <t>Zajištění mikroklimatu pro společenský sál Zámku Žerotínů ve Valašském Meziříčí</t>
  </si>
  <si>
    <t>Objekt:</t>
  </si>
  <si>
    <t>Zadavatel</t>
  </si>
  <si>
    <t>Město Valašské Meziříčí</t>
  </si>
  <si>
    <t>IČO:</t>
  </si>
  <si>
    <t>Náměstí 7/5</t>
  </si>
  <si>
    <t>DIČ:</t>
  </si>
  <si>
    <t>757 01</t>
  </si>
  <si>
    <t>Valašské Meziříčí 1</t>
  </si>
  <si>
    <t>Projektant:</t>
  </si>
  <si>
    <t>PRODIG-TCV s.r.o.</t>
  </si>
  <si>
    <t>25871501</t>
  </si>
  <si>
    <t>352</t>
  </si>
  <si>
    <t>CZ25871501</t>
  </si>
  <si>
    <t>75621</t>
  </si>
  <si>
    <t>Ratiboř</t>
  </si>
  <si>
    <t>Zhotovitel:</t>
  </si>
  <si>
    <t>Ratiboř 352</t>
  </si>
  <si>
    <t>756 21</t>
  </si>
  <si>
    <t>Vypracoval:</t>
  </si>
  <si>
    <t>Rozpis ceny</t>
  </si>
  <si>
    <t>Celkem</t>
  </si>
  <si>
    <t>HSV</t>
  </si>
  <si>
    <t>PSV</t>
  </si>
  <si>
    <t>MON</t>
  </si>
  <si>
    <t>VN</t>
  </si>
  <si>
    <t>Vedlejší náklady</t>
  </si>
  <si>
    <t>ON</t>
  </si>
  <si>
    <t>Ostatní náklady</t>
  </si>
  <si>
    <t>Rekapitulace daní</t>
  </si>
  <si>
    <t>Základ pro sníženou DPH</t>
  </si>
  <si>
    <t>%</t>
  </si>
  <si>
    <t xml:space="preserve">Snížená DPH </t>
  </si>
  <si>
    <t>Základ pro základní DPH</t>
  </si>
  <si>
    <t xml:space="preserve">Základní DPH </t>
  </si>
  <si>
    <t>Zaokrouhlení</t>
  </si>
  <si>
    <t>Cena celkem bez DPH</t>
  </si>
  <si>
    <t>Cena celkem s DPH</t>
  </si>
  <si>
    <t>CZK</t>
  </si>
  <si>
    <t>v</t>
  </si>
  <si>
    <t>dne</t>
  </si>
  <si>
    <t>Za zhotovitele</t>
  </si>
  <si>
    <t>Za objednatele</t>
  </si>
  <si>
    <t>Rekapitulace dílčích částí</t>
  </si>
  <si>
    <t>#CASTI&gt;&gt;</t>
  </si>
  <si>
    <t>Číslo</t>
  </si>
  <si>
    <t>Název</t>
  </si>
  <si>
    <t>DPH celkem</t>
  </si>
  <si>
    <t>Stavba</t>
  </si>
  <si>
    <t>SO 01</t>
  </si>
  <si>
    <t>ZŠ, MŠ a praktická škola Vsetín - realizace úspor energie na p.č. 6472, 6474/1 - k.ú. Vsetín</t>
  </si>
  <si>
    <t>D.1.4.2d</t>
  </si>
  <si>
    <t>Vzduchotechnika - úprava vytápění</t>
  </si>
  <si>
    <t>Celkem za stavbu</t>
  </si>
  <si>
    <t>Rekapitulace dílů</t>
  </si>
  <si>
    <t>Typ dílu</t>
  </si>
  <si>
    <t>D.1.4</t>
  </si>
  <si>
    <t>Silnoproud a měření a regulace</t>
  </si>
  <si>
    <t>Nadřazená regulace regulace MaR</t>
  </si>
  <si>
    <t>Výkaz výměr:</t>
  </si>
  <si>
    <t>D.1.3</t>
  </si>
  <si>
    <t>Vytápění</t>
  </si>
  <si>
    <t>Stavební přípomoci</t>
  </si>
  <si>
    <t>713</t>
  </si>
  <si>
    <t>Izolace tepelné</t>
  </si>
  <si>
    <t>732</t>
  </si>
  <si>
    <t>Strojovny</t>
  </si>
  <si>
    <t>733</t>
  </si>
  <si>
    <t>Rozvod potrubí</t>
  </si>
  <si>
    <t>734</t>
  </si>
  <si>
    <t>Armatury</t>
  </si>
  <si>
    <t>767</t>
  </si>
  <si>
    <t>Konstrukce zámečnické</t>
  </si>
  <si>
    <t>783</t>
  </si>
  <si>
    <t>Nátěry</t>
  </si>
  <si>
    <t>798</t>
  </si>
  <si>
    <t>Ostatní práce</t>
  </si>
  <si>
    <t>Č. p.</t>
  </si>
  <si>
    <t>Popis položky</t>
  </si>
  <si>
    <t>MJ</t>
  </si>
  <si>
    <t>Cena/Mj</t>
  </si>
  <si>
    <t>Cena (Kč)</t>
  </si>
  <si>
    <t>95 - Dokončovací konstrukce na pozemních stavbách</t>
  </si>
  <si>
    <t>Díl</t>
  </si>
  <si>
    <t>STAVEBNÍ PŘÍPOMOCI</t>
  </si>
  <si>
    <t>95-1</t>
  </si>
  <si>
    <t xml:space="preserve">Hodinová zúčtovací sazba, práce v tarifní třídě 6.
Cena za kompletní dodávku a realizaci potřebných pomocných stavebních prací související s realizací tohoto projektu. Zejména zhotovení prostupů přes stěny, příčky, stropy nebo jiné stavební konstrukce, osazení chrániček, zapravení prostupů po montáži rozvodů, vrtání otvorů pro kotvy a hmoždiny,vyřezání drážek ve stěnách a jejich následné zapravení, oprava omítek , bělninových obkladů, povrchů podlah, podhledů v dotčených místech,  potrubními trasami.
</t>
  </si>
  <si>
    <t>Cena za</t>
  </si>
  <si>
    <t>Stavební přípomoci celkem</t>
  </si>
  <si>
    <t>Montáž izolace tepelné potrubí potrubními pouzdry s Al fólií s přesahem Al páskou 1x D do 50 mm</t>
  </si>
  <si>
    <t>Montáž izolace tepelné potrubí potrubními pouzdry s Al fólií s přesahem Al páskou 1x D do 100 mm</t>
  </si>
  <si>
    <t>Montáž izolace tepelné ohybů potrubními pouzdry s Al fólií s přesahem Al páskou 1x D do 50 mm</t>
  </si>
  <si>
    <t>713-1</t>
  </si>
  <si>
    <t>Potrubní pouzdro řezané s polepem ze zesílené AL fólie 27/30 (3/4")</t>
  </si>
  <si>
    <t>713-2</t>
  </si>
  <si>
    <t>Potrubní pouzdro řezané s polepem ze zesílené AL fólie 60/50 (2")</t>
  </si>
  <si>
    <t>Součet</t>
  </si>
  <si>
    <t>998713202</t>
  </si>
  <si>
    <t>Přesun hmot procentní pro izolace tepelné v objektech v do 12 m</t>
  </si>
  <si>
    <t>732-1</t>
  </si>
  <si>
    <t>Regulační uzel RU 1, 23.3 kW, 1.04 m3/h, Qvst. min 220 l/h, Qvst. Max 1 330 l/h, dPvst. Min 32.5kPa, Qvýst. Max 1 330 l/h, dP výst.  0.6 kPa  kPa</t>
  </si>
  <si>
    <t>732-2</t>
  </si>
  <si>
    <t xml:space="preserve">Elektromechanický pohon,  24 V, 0-10 V </t>
  </si>
  <si>
    <t>732-3</t>
  </si>
  <si>
    <t>Montáž zařízení 732-1 až 732-2</t>
  </si>
  <si>
    <t>Demontáž čerpadla oběhového spirálního DN 40</t>
  </si>
  <si>
    <t>998732202</t>
  </si>
  <si>
    <t>Přesun hmot procentní pro strojovny v objektech v do 12 m</t>
  </si>
  <si>
    <t>Strojovny celkem</t>
  </si>
  <si>
    <t>733122205</t>
  </si>
  <si>
    <t>Potrubí z uhlíkové oceli hladké spojované lisováním D 28x1,5mm</t>
  </si>
  <si>
    <t>733190107</t>
  </si>
  <si>
    <t>Zkoušky těsnosti potrubí ocelové závitové do DN 40</t>
  </si>
  <si>
    <t>733110808</t>
  </si>
  <si>
    <t>Demontáž potrubí ocelového závitového do DN 50</t>
  </si>
  <si>
    <t>Přesun hmot procentní pro rozvody potrubí v objektech v do 12 m</t>
  </si>
  <si>
    <t>Rozvod potrubí celkem</t>
  </si>
  <si>
    <t>734209102</t>
  </si>
  <si>
    <t>Montáž armatury závitové s jedním závitem G 3/8</t>
  </si>
  <si>
    <t>734211120</t>
  </si>
  <si>
    <t>Ventil závitový odvzdušňovací G 1/2 PN 14 do 120°C automatický</t>
  </si>
  <si>
    <t>734261234</t>
  </si>
  <si>
    <t>Šroubení topenářské přímé G 3/4 PN 16 do 120°C</t>
  </si>
  <si>
    <t>734261235</t>
  </si>
  <si>
    <t>Šroubení topenářské přímé G 1 PN 16 do 120°C</t>
  </si>
  <si>
    <t>734261238</t>
  </si>
  <si>
    <t>Šroubení topenářské přímé G 2 PN 16 do 120°C</t>
  </si>
  <si>
    <t>734291123</t>
  </si>
  <si>
    <t>Kohout plnící a vypouštěcí G 1/2 PN 10 do 90°C závitový</t>
  </si>
  <si>
    <t>734411113</t>
  </si>
  <si>
    <t>Teploměr technický s pevným stonkem a jímkou zadní připojení průměr 80 mm délky 50 mm</t>
  </si>
  <si>
    <t>734-8</t>
  </si>
  <si>
    <t>Tlakově nezávislý 2-cestný regulační ventil, DN 10, 30 až 200 l/h</t>
  </si>
  <si>
    <t>734200811</t>
  </si>
  <si>
    <t>Demontáž armatury závitové s jedním závitem do G 1/2</t>
  </si>
  <si>
    <t>734200824</t>
  </si>
  <si>
    <t>Demontáž armatur závitové se dvěma závity do G 2</t>
  </si>
  <si>
    <t>734200832</t>
  </si>
  <si>
    <t>Demontáž armatur závitové se třemi závity do G 1</t>
  </si>
  <si>
    <t>Demontáž teploměru dvojkovového s ochranným pouzdrem</t>
  </si>
  <si>
    <t>Demontáž teploměru jímky</t>
  </si>
  <si>
    <t>Demontáž tlakoměru se spodním připojením</t>
  </si>
  <si>
    <t>Přesun hmot procentní pro armatury v objektech v do 12 m</t>
  </si>
  <si>
    <t>Armatury celkem</t>
  </si>
  <si>
    <t>767995111</t>
  </si>
  <si>
    <t>Montáž atypických zámečnických konstrukcí hmotnosti do 5 kg</t>
  </si>
  <si>
    <t>767995112</t>
  </si>
  <si>
    <t xml:space="preserve">Montáž typizovaných konstrukcí hmotnosti do 5 kg </t>
  </si>
  <si>
    <t>767-1</t>
  </si>
  <si>
    <t xml:space="preserve">Materiál pro uložení a uchycení potrubí </t>
  </si>
  <si>
    <t>767-2</t>
  </si>
  <si>
    <t>- systémové typizované upevňovací prvky z Pz oceli:</t>
  </si>
  <si>
    <t>- typizované prvky a šroubové spoje:</t>
  </si>
  <si>
    <t>- objímky s protihluk. vložkami z profil. EPDM pryže:</t>
  </si>
  <si>
    <t>- nosné profily s dostatečnou statickou únosností:</t>
  </si>
  <si>
    <t>- vč. potřebného spojovacího a mont. materiálu:</t>
  </si>
  <si>
    <t>- řezy a otvory zatřít zinkovým lakem:</t>
  </si>
  <si>
    <t xml:space="preserve">Pomocné ocelové konstrukce </t>
  </si>
  <si>
    <t>767-3</t>
  </si>
  <si>
    <t>- upevňovací prvky z černé oceli:</t>
  </si>
  <si>
    <t>- vč. potřebného kotvícího, spojovacího a mont. materiálu:</t>
  </si>
  <si>
    <t>998764201</t>
  </si>
  <si>
    <t>Přesun hmot procentní pro konstrukce klempířské v objektech v do 12 m</t>
  </si>
  <si>
    <t>998764202</t>
  </si>
  <si>
    <t>Konstrukce zámečnické celkem</t>
  </si>
  <si>
    <t xml:space="preserve">Nátěry </t>
  </si>
  <si>
    <t>Bezoplachové odrezivění zámečnických konstrukcí</t>
  </si>
  <si>
    <t>m2</t>
  </si>
  <si>
    <t>783301303</t>
  </si>
  <si>
    <t>Odmaštění zámečnických konstrukcí vodou ředitelným odmašťovačem</t>
  </si>
  <si>
    <t>783301313</t>
  </si>
  <si>
    <r>
      <t>Základní</t>
    </r>
    <r>
      <rPr>
        <sz val="10"/>
        <color rgb="FF000000"/>
        <rFont val="Calibri"/>
        <family val="2"/>
        <scheme val="minor"/>
      </rPr>
      <t> antikorozní jednonásobný syntetický samozákladující nátěr zámečnických konstrukcí</t>
    </r>
  </si>
  <si>
    <t>Krycí jednonásobný syntetický standardní nátěr zámečnických konstrukcí</t>
  </si>
  <si>
    <t>Nátěry celkem</t>
  </si>
  <si>
    <t>Ostatní dodávky</t>
  </si>
  <si>
    <t>798 00-9001</t>
  </si>
  <si>
    <t>Lešení, montážní plošiny, těžká technika - jeřábové práce</t>
  </si>
  <si>
    <t>798 00-9002</t>
  </si>
  <si>
    <t>Ozn. tras vedení se směrem toku a druhu média, rozměry a provedení dle ČSN 13 0072, upevnění lep.</t>
  </si>
  <si>
    <t>798 00-9003</t>
  </si>
  <si>
    <t xml:space="preserve">Provedení ochranného pospojování a uzemnění dle požadavků ČSN, pospojovat například: vstupy do objektu, potrubí, provést překlenutí měřidel, u  přírub. armatur použít vějířové podložky, a další </t>
  </si>
  <si>
    <t>798 00-9004</t>
  </si>
  <si>
    <t>Štítky popisné na zařízení - ML popisný systém (upínací těleso, šroub, deska 140x100)+ popisný štítek s textovým proužkem:</t>
  </si>
  <si>
    <t>798 00-9005</t>
  </si>
  <si>
    <t>Uvedení do provozu, provozní zkoušky, výchozí revize</t>
  </si>
  <si>
    <t>sou</t>
  </si>
  <si>
    <t>798 00-9006</t>
  </si>
  <si>
    <t xml:space="preserve">Protokolární zaškolení obsluhy </t>
  </si>
  <si>
    <t>798 00-9007</t>
  </si>
  <si>
    <t>Dokumentace skutečného provedení díla, 2x tiskem, 2x digitálně na CD - formát dwg, pdf, doc, xls</t>
  </si>
  <si>
    <t>798 00-9008</t>
  </si>
  <si>
    <t xml:space="preserve">Předávací dokumentace </t>
  </si>
  <si>
    <t>798 00-9009</t>
  </si>
  <si>
    <t>Koordinace, účast na kontrolních dnech, kompletační činnost</t>
  </si>
  <si>
    <t>798 00-9010</t>
  </si>
  <si>
    <t>Topná zkouška, po dohodě s investorem</t>
  </si>
  <si>
    <t>798 00-9011</t>
  </si>
  <si>
    <t xml:space="preserve">Barevné funkční schéma se zasklením a zarámováním </t>
  </si>
  <si>
    <t>798 00-9012</t>
  </si>
  <si>
    <t xml:space="preserve">Proplach potrubí </t>
  </si>
  <si>
    <t>798 00-9013</t>
  </si>
  <si>
    <t xml:space="preserve">Naplnění potrubí upravenou vodou </t>
  </si>
  <si>
    <t>798 00-9014</t>
  </si>
  <si>
    <t>Doprava</t>
  </si>
  <si>
    <t>798 00-9015</t>
  </si>
  <si>
    <t xml:space="preserve">Práce nezahrnuté v rozpočtu vzniklé během výstavby </t>
  </si>
  <si>
    <t>Ostatní dodávky celkem</t>
  </si>
  <si>
    <t>D.1.2</t>
  </si>
  <si>
    <t>Vzduchotechnika</t>
  </si>
  <si>
    <t>Valašské Meziříčí</t>
  </si>
  <si>
    <t>003</t>
  </si>
  <si>
    <t>Lešení</t>
  </si>
  <si>
    <t xml:space="preserve">751 </t>
  </si>
  <si>
    <t xml:space="preserve"> Vzduchotechnika</t>
  </si>
  <si>
    <t>003 - Lešení</t>
  </si>
  <si>
    <t>Část</t>
  </si>
  <si>
    <t>A01 - Zřízení (montáž) lešení</t>
  </si>
  <si>
    <t xml:space="preserve"> 946111118</t>
  </si>
  <si>
    <t>Montáž pojízdných věží trubkových/dílcových š přes 0,6 do 0,9 m dl do 3,2 m v přes 7,6 do 8,6 m</t>
  </si>
  <si>
    <t>kus</t>
  </si>
  <si>
    <t>B01 - Demontáž lešení</t>
  </si>
  <si>
    <t xml:space="preserve"> 946111818</t>
  </si>
  <si>
    <t>Demontáž pojízdných věží trubkových/dílcových š přes 0,6 do 0,9 m dl do 3,2 m v přes 7,6 do 8,6 m</t>
  </si>
  <si>
    <t xml:space="preserve"> 95250547</t>
  </si>
  <si>
    <t>Nájem za den věže pojízdné š 0,6-0,9m do dl 3,2m v 7,6-8,6m</t>
  </si>
  <si>
    <t>den</t>
  </si>
  <si>
    <t>Lešení celkem</t>
  </si>
  <si>
    <t>713 - Izolace tepelné</t>
  </si>
  <si>
    <t>A03 - Izolace tepelné těles - montáž</t>
  </si>
  <si>
    <t xml:space="preserve"> 713311111</t>
  </si>
  <si>
    <t>Montáž izolace tepelné těles plocha rovná 1x rohož</t>
  </si>
  <si>
    <r>
      <t>m</t>
    </r>
    <r>
      <rPr>
        <vertAlign val="superscript"/>
        <sz val="10"/>
        <rFont val="Calibri"/>
        <family val="2"/>
      </rPr>
      <t>2</t>
    </r>
  </si>
  <si>
    <t xml:space="preserve"> 713311121</t>
  </si>
  <si>
    <t>Montáž izolace tepelné těles plocha tvarová 1x rohož</t>
  </si>
  <si>
    <t>A04 - Izolace tepelné potrubí - montáž</t>
  </si>
  <si>
    <t xml:space="preserve"> 713411141</t>
  </si>
  <si>
    <t>Montáž izolace tepelné potrubí pásy nebo rohožemi s Al fólií staženými Al páskou 1x</t>
  </si>
  <si>
    <t xml:space="preserve"> 713411145</t>
  </si>
  <si>
    <t>Montáž izolace tepelné ohybů pásy nebo rohožemi s Al fólií staženými Al páskou 1x</t>
  </si>
  <si>
    <t xml:space="preserve">  63141795</t>
  </si>
  <si>
    <t>izolace plošná kaučuková samolepící tl. 12mm</t>
  </si>
  <si>
    <t xml:space="preserve">  27127201</t>
  </si>
  <si>
    <t xml:space="preserve"> rohož izolační z minerální vlny lamelová s Al fólií 65kg/m3 tl 60mm</t>
  </si>
  <si>
    <t>B04 - Odstranění tepelných izolací potrubí</t>
  </si>
  <si>
    <t>713410863</t>
  </si>
  <si>
    <t>Odstranění izolace tepelné potrubí pásy nebo rohožemi s AL fólií staženými AL páskou tl přes 50 mm</t>
  </si>
  <si>
    <t xml:space="preserve"> 713410873</t>
  </si>
  <si>
    <t>Odstranění izolace tepelné ohybů pásy nebo rohožemi s AL fólií staženými AL páskou tl přes 50 mm</t>
  </si>
  <si>
    <t>998713203</t>
  </si>
  <si>
    <t>Přesun hmot procentní pro izolace tepelné v objektech v přes 12 do 24 m</t>
  </si>
  <si>
    <t>998713292</t>
  </si>
  <si>
    <t>Příplatek k přesunu hmot procentní 713 za zvětšený přesun do 100 m</t>
  </si>
  <si>
    <t>997006512</t>
  </si>
  <si>
    <t>Vodorovné doprava suti s naložením a složením na skládku přes 100 m do 1 km</t>
  </si>
  <si>
    <t>t</t>
  </si>
  <si>
    <t>997006519</t>
  </si>
  <si>
    <t>Příplatek k vodorovnému přemístění suti na skládku ZKD 1 km přes 1 km</t>
  </si>
  <si>
    <t>94620240</t>
  </si>
  <si>
    <t>poplatek za uložení stavebního odpadu z izolačních materiálů zatříděného kódem 17 06 04</t>
  </si>
  <si>
    <t>997006</t>
  </si>
  <si>
    <t xml:space="preserve">Doprava materiálu </t>
  </si>
  <si>
    <t>Izolace tepelné celkem</t>
  </si>
  <si>
    <t>751 - Vzduchotechnika</t>
  </si>
  <si>
    <t>A02 - Distribuční příslušenství</t>
  </si>
  <si>
    <t>751311093</t>
  </si>
  <si>
    <t>Montáž vyústi čtyřhranné do čtyřhranného potrubí přes 0,080 do 0,150 m2</t>
  </si>
  <si>
    <t>Pozice 1.15 - 2 kusy</t>
  </si>
  <si>
    <t>Pozice 1.16 - 2 kusy</t>
  </si>
  <si>
    <t>Pozice 1.17 - 2 kusy</t>
  </si>
  <si>
    <t>751311096</t>
  </si>
  <si>
    <t>Montáž vyústi čtyřhranné do čtyřhranného potrubí přes 0,250 m2</t>
  </si>
  <si>
    <t>Pozice 1.18</t>
  </si>
  <si>
    <t>751344111</t>
  </si>
  <si>
    <t>Montáž tlumiče hluku pro kruhové potrubí D do 100 mm</t>
  </si>
  <si>
    <t>Pozice 1.09</t>
  </si>
  <si>
    <t>751344125</t>
  </si>
  <si>
    <t>Montáž tlumiče hluku pro čtyřhranné potrubí přes 0,600 m2</t>
  </si>
  <si>
    <t>Pozice 1.04</t>
  </si>
  <si>
    <t>751398055</t>
  </si>
  <si>
    <t>Montáž protidešťové žaluzie nebo žaluziové klapky na čtyřhranné potrubí přes 0,600 do 0,750 m2</t>
  </si>
  <si>
    <t>Pozice 1.05</t>
  </si>
  <si>
    <t>751398092</t>
  </si>
  <si>
    <t>Montáž regulátoru variabilního průtoku D přes 100 do 200 mm</t>
  </si>
  <si>
    <t>Pozice 1.11</t>
  </si>
  <si>
    <t>751398101</t>
  </si>
  <si>
    <t>Montáž uzavírací klapky do kruhového potrubí bez příruby D do 100 mm</t>
  </si>
  <si>
    <t>Pozice 1.08</t>
  </si>
  <si>
    <t>4297237</t>
  </si>
  <si>
    <t>Vyústka do čtyřhranného potrubí pozinkovaná - jednořadá -
s upínáním pomocí pružin bez upínacího rámečku - 500x170mm - verikální lamely</t>
  </si>
  <si>
    <t>Pozice 1.15</t>
  </si>
  <si>
    <t>Vyústka do čtyřhranného potrubí pozinkovaná - jednořadá -
s upínáním pomocí pružin bez upínacího rámečku - 500x200mm - verikální lamely</t>
  </si>
  <si>
    <t>Pozice 1.16</t>
  </si>
  <si>
    <t>Vyústka do čtyřhranného potrubí pozinkovaná - jednořadá -
s upínáním pomocí pružin bez upínacího rámečku - 500x220mm - verikální lamely</t>
  </si>
  <si>
    <t>Pozice 1.17</t>
  </si>
  <si>
    <t>4297274</t>
  </si>
  <si>
    <t>Vyústka do čtyřhranného potrubí hliníková bílá - jdvouřadá -
s upínáním pomocí pružin bez upínacího rámečku - 1200x400mm - horizontální lamely - zvonovitý tvar lamely</t>
  </si>
  <si>
    <t>4290000</t>
  </si>
  <si>
    <t>tlumič hluku deskový Pz 1000x1000mm; L=750mm</t>
  </si>
  <si>
    <t>42976006</t>
  </si>
  <si>
    <t xml:space="preserve"> tlumič hluku kruhový Pz, D 200mm, l=1000mm</t>
  </si>
  <si>
    <t>Pozice 1.12</t>
  </si>
  <si>
    <t>42981634</t>
  </si>
  <si>
    <t>hadice hlukově a tepelně izolovaná několikavrstvá z Al-polyesteru vyztužená drátem D 102mm, l=10m</t>
  </si>
  <si>
    <t>4297292</t>
  </si>
  <si>
    <t xml:space="preserve"> žaluzie protidešťová s pevnými lamelami, pozink, pro potrubí 1000x630mm</t>
  </si>
  <si>
    <t>4297102</t>
  </si>
  <si>
    <r>
      <t>Regulátor variablního průtoku v izolovaném provedení - D200 - V</t>
    </r>
    <r>
      <rPr>
        <vertAlign val="subscript"/>
        <sz val="10"/>
        <rFont val="Calibri"/>
        <family val="2"/>
      </rPr>
      <t>min</t>
    </r>
    <r>
      <rPr>
        <sz val="10"/>
        <rFont val="Calibri"/>
        <family val="2"/>
      </rPr>
      <t xml:space="preserve"> 250m</t>
    </r>
    <r>
      <rPr>
        <vertAlign val="superscript"/>
        <sz val="10"/>
        <rFont val="Calibri"/>
        <family val="2"/>
      </rPr>
      <t>3</t>
    </r>
    <r>
      <rPr>
        <sz val="10"/>
        <rFont val="Calibri"/>
        <family val="2"/>
      </rPr>
      <t>/h -  V</t>
    </r>
    <r>
      <rPr>
        <vertAlign val="subscript"/>
        <sz val="10"/>
        <rFont val="Calibri"/>
        <family val="2"/>
      </rPr>
      <t>max</t>
    </r>
    <r>
      <rPr>
        <sz val="10"/>
        <rFont val="Calibri"/>
        <family val="2"/>
      </rPr>
      <t xml:space="preserve"> 250m</t>
    </r>
    <r>
      <rPr>
        <vertAlign val="superscript"/>
        <sz val="10"/>
        <rFont val="Calibri"/>
        <family val="2"/>
      </rPr>
      <t>3</t>
    </r>
    <r>
      <rPr>
        <sz val="10"/>
        <rFont val="Calibri"/>
        <family val="2"/>
      </rPr>
      <t>/h - řídící signál 2-10V 
(0V - vypnuto)</t>
    </r>
  </si>
  <si>
    <t>42981300</t>
  </si>
  <si>
    <t>klapka kruhová regulační Pz D 100mm</t>
  </si>
  <si>
    <t>A03 - Potrubí</t>
  </si>
  <si>
    <t>75139811</t>
  </si>
  <si>
    <t>Montáž atypického plenum boxu kovového</t>
  </si>
  <si>
    <t>Pozice 1.13 - 2 kusy</t>
  </si>
  <si>
    <t>Pozice 1.19 - 2 kusy</t>
  </si>
  <si>
    <t>Pozice 1.20 - 2 kusy</t>
  </si>
  <si>
    <t>751510014</t>
  </si>
  <si>
    <t>Vzduchotechnické potrubí z pozinkovaného plechu čtyřhranné s přírubou průřezu přes 0,13 do 0,28 m2</t>
  </si>
  <si>
    <t>751510016</t>
  </si>
  <si>
    <t>Vzduchotechnické potrubí z pozinkovaného plechu čtyřhranné s přírubou průřezu přes 0,50 do 0,79 m2</t>
  </si>
  <si>
    <t>751510017</t>
  </si>
  <si>
    <t>Vzduchotechnické potrubí z pozinkovaného plechu čtyřhranné s přírubou průřezu přes 0,79 do 1,13 m2</t>
  </si>
  <si>
    <t>751510019</t>
  </si>
  <si>
    <t>Vzduchotechnické potrubí z pozinkovaného plechu čtyřhranné s přírubou průřezu přes 1,54 do 2,01 m2</t>
  </si>
  <si>
    <t>751510041</t>
  </si>
  <si>
    <t>Vzduchotechnické potrubí z pozinkovaného plechu kruhové spirálně vinutá trouba bez příruby D do 100 mm</t>
  </si>
  <si>
    <t>751510042</t>
  </si>
  <si>
    <t>Vzduchotechnické potrubí z pozinkovaného plechu kruhové spirálně vinutá trouba bez příruby D přes 100 do 200 mm</t>
  </si>
  <si>
    <t>75151481</t>
  </si>
  <si>
    <t>Montáž variabilního regulátoru průtoku do plechového potrubí čtyřhranné s přírubou přes 0,070 do 0,140 m2</t>
  </si>
  <si>
    <t>Pozice 1.06 - 1 kus</t>
  </si>
  <si>
    <t>Pozice 1.10 - 2 kusy</t>
  </si>
  <si>
    <t>Montáž variabilního regulátoru průtoku do plechového potrubí čtyřhranné s přírubou přes 0,210 do 0,280 m2</t>
  </si>
  <si>
    <t>Pozice 1.07</t>
  </si>
  <si>
    <t>751514826</t>
  </si>
  <si>
    <t>Montáž regulační nebo měřící clony do plechového potrubí čtyřhranné s přírubou přes 0,980 do 1,050 m2</t>
  </si>
  <si>
    <t>Pozice 1.03</t>
  </si>
  <si>
    <t>751514830</t>
  </si>
  <si>
    <t>Montáž regulační nebo měřící clony do plechového potrubí čtyřhranné s přírubou přes 1,260 m2</t>
  </si>
  <si>
    <t>Pozice 1.02</t>
  </si>
  <si>
    <t>751571005</t>
  </si>
  <si>
    <t xml:space="preserve"> Uchycení potrubí čtyřhranného na montovanou konstrukci z nosníků kotvenou do trapézového plechu průřezu potrubí přes 0,13 do 0,28 m2</t>
  </si>
  <si>
    <t>751571007</t>
  </si>
  <si>
    <t>Uchycení potrubí čtyřhranného na montovanou konstrukci z nosníků kotvenou do trapézového plechu průřezu potrubí přes 0,50 do 0,79 m2</t>
  </si>
  <si>
    <t>751572001</t>
  </si>
  <si>
    <t>Uchycení potrubí kruhového na montovanou konstrukci z nosníků kotvenou do trapézového plechu D do 100 mm</t>
  </si>
  <si>
    <t>751572002</t>
  </si>
  <si>
    <t xml:space="preserve"> Uchycení potrubí kruhového na montovanou konstrukci z nosníků kotvenou do trapézového plechu D přes 100 do 200 mm</t>
  </si>
  <si>
    <t>429824</t>
  </si>
  <si>
    <t>klapka čtyřhranná regulační Pz 1650x1000mm</t>
  </si>
  <si>
    <t>42900072</t>
  </si>
  <si>
    <t>servopohon klapkový IP54 kroutící moment 10Nm</t>
  </si>
  <si>
    <t>klapka čtyřhranná regulační Pz 1000x1000mm</t>
  </si>
  <si>
    <t>429710</t>
  </si>
  <si>
    <t>Čtyřhranný regulátor variabilního průtoku v izolovaném provedení - 500x250mm - Vmin 700m3/h -  Vmax 1400m3/h - řídící signál 2-10V (0V - vypnuto)</t>
  </si>
  <si>
    <t>Pozice 1.06</t>
  </si>
  <si>
    <t>Čtyřhranný regulátor variabilního průtoku v izolovaném provedení - 600x200mm - Vmin 1000m3/h -  Vmax 2000m3/h - řídící signál 2-10V (0V - vypnuto)</t>
  </si>
  <si>
    <t>Pozice 1.10</t>
  </si>
  <si>
    <t>Čtyřhranný regulátor variabilního průtoku v izolovaném provedení - 600x400mm - Vmin 2000m3/h -  Vmax 4000m3/h - řídící signál 2-10V (0V - vypnuto)</t>
  </si>
  <si>
    <t>429725</t>
  </si>
  <si>
    <t>Atypický plenumbox pozinkovaný plech</t>
  </si>
  <si>
    <t xml:space="preserve">Pozice 1.13 </t>
  </si>
  <si>
    <t>Atypický plenumbox pochůzí z pevného kovového plechu</t>
  </si>
  <si>
    <t>Pozice 1.19</t>
  </si>
  <si>
    <t>Pozice 1.20</t>
  </si>
  <si>
    <t>A04 - Vzduchotechnická zařízení</t>
  </si>
  <si>
    <t>7516111</t>
  </si>
  <si>
    <t>Montáž sestavné VZT jednotky na místě, rozložení na díly s maximálním rozměrem &lt;800mm, složení a kompletace ve strojovně 4NP</t>
  </si>
  <si>
    <t>Příplatek za sestavení odvlhčovacího okruhu vč. Chladiva v místě instalace</t>
  </si>
  <si>
    <t>Příplatek za sestavení rotačního rekuperátoru v místě instalace</t>
  </si>
  <si>
    <t>751613122</t>
  </si>
  <si>
    <t>Montáž podstavce pod rekuperační jednotku na rovný podklad průřezu přes 2,5 m2</t>
  </si>
  <si>
    <t>751613140</t>
  </si>
  <si>
    <t>Montáž sifonu pro odvod kondenzátu</t>
  </si>
  <si>
    <t>751613141</t>
  </si>
  <si>
    <t>Montáž hadice pro odvod kondenzátu</t>
  </si>
  <si>
    <t>75169111</t>
  </si>
  <si>
    <t>Zaregulování systému vzduchotechnického zařízení - 1 koncový (distribuční) prvek</t>
  </si>
  <si>
    <t>Pozice 1.01</t>
  </si>
  <si>
    <t>42944061</t>
  </si>
  <si>
    <t xml:space="preserve">Sestavná modulová  VZT jednotka ve vnitřním provedení s průtokem vzduchu 10800m3/h a dispozičním tlakem 600Pa na přívodu i odvodu.  Základní parametry VZT jednotky; Parametry pláště dle EN 1886 (ověřeno nezávislou zkušebnou); Mechanická pevnost D1 (M); Tepelná vodivost T3 (M); Tepelné mosty TB2 (M) ;Netěsnost skříně L1 (M), L3(R);  Certifikace Eurovent energetický štítek A+; Měrný příkon větracích součástí SFP int 365 W/(m3/s ); Vnější plášť pozink; Vnitřní plášť pozink; Hladina ak. výkonu přívodní skříně 63 dB(A);  Hladina ak. výkonu odvodní skříně 63 dB(A);
Vlastní rozměry zařízení (DxŠxV) 6420 x 1850 x 2530 mm; Obrysové rozměry zařízení (DxŠxV) 6680 x 2200 x 2530 mm; Hmotnost jednotky: 3030 kg; dodávka včetně vlastního systému měření a regulace s komunikací MODBUS, kompatibilní s nadřazeným systémem MaR;  kompresory jsou řízeny frekvenčním měničem a integrovaný odvlhčovací okruh umožňuje mimo odvlhčování i dochlazovaní prostoru s možností odvodu kondenzačního tepla i ve směšovacím provozním stavu. Z tohoto důvodu je jednotka vybavena dvěmi nezávislými směšovacími okruhy; autonomní MaR včetně komunikační karty MODBUS pro možnost připojení k nadřízenému systému je vybavena veškerými ochrannými prvky integrovaného odvlhčovacího okruhu s možností volby až 8 provozních stavů během jednoho dne. Samozřejmostí je vizualizace a možnost vzdáleného přístupu </t>
  </si>
  <si>
    <r>
      <rPr>
        <b/>
        <sz val="10"/>
        <rFont val="Calibri"/>
        <family val="2"/>
      </rPr>
      <t>Přívodní část:</t>
    </r>
    <r>
      <rPr>
        <sz val="10"/>
        <rFont val="Calibri"/>
        <family val="2"/>
      </rPr>
      <t xml:space="preserve">
koncový panel; 
filtrační komora - kapsový filtr F7 ePM1 55% 630; 
volná komora; 
klapková komora - Servopohon s hav. funkcí 15 Nm a Servopohon 10 Nm; 
komora zpětného získávání tepla - 
rotační dělený, s přenosem tepla, Statická účinnost 82,8%, 
účinnost dle EN13053 80,6%, pohon 180W, 1,07A,
frekvenční měnič 1x230V=3x230V, 0,37kW, IP20; 
volná komora; 
chladící komora - přímý výparník čtyřřadý vč. eliminátoru kapek, chladivo R407C, celkový výkon 53,3 kW; 
Přívodní ventilátorová komora - EC motor 2x2,40 kW, 
2x3,1A, 400V; 
Ohřívací komora - dvouřadý vodní ohřívač, voda 70/50°C, připojení 2", výkon 23,3 kW, průtok média 1,019m3/h, kapilární protimrazové ochrany; 
2 x tlumící komora; 
koncový panel </t>
    </r>
  </si>
  <si>
    <r>
      <rPr>
        <b/>
        <sz val="10"/>
        <rFont val="Calibri"/>
        <family val="2"/>
      </rPr>
      <t>Odvodní část:</t>
    </r>
    <r>
      <rPr>
        <sz val="10"/>
        <rFont val="Calibri"/>
        <family val="2"/>
      </rPr>
      <t xml:space="preserve">
koncový panel ;
filtrační komora kapsový filtr G4 Coarse 60% 360; 
2 x tlumící komora; 
komora pro umístění kompresoru: kompresor 2x17A; 
FM2 x 5,5 kW ; 
klapková komora:Servopohon 10 Nm; 
volná komora; 
ohřívací komora: osmiřadý kondenzátor, 
topné medium R 407C, výkon 70,0 kW; 
odvodní ventilátorová komora: 
EC motor 2x2,40 kW, 2x3,1A, 400V;
koncový panel</t>
    </r>
  </si>
  <si>
    <t>Regulační prvky VZT jednotky :
Řízení kompresoru přes FM
Rozvaděč, regulace teploty, vnitřní provedení, Umístění rozvaděče mimo jednotku, přiložen. DI chod, DI stop, Kondenzační jednotka: Řízení výkonu signálem 0- 10V ,
povel chod, hlášení poruchy (pouze chlazení). 
Pokojový ovladač - 1ks
Kabel telefonní plochý [m], 6 žil černý - 10ks;
Teploměr příložný IP65, KTY81 IP65 - 1ks</t>
  </si>
  <si>
    <t xml:space="preserve">Příslušenství VZT jednotky </t>
  </si>
  <si>
    <t>B02 - Demontáž distribučních příslušenství</t>
  </si>
  <si>
    <t>751311818</t>
  </si>
  <si>
    <t>Demontáž vyústě čtyřhranné pro potrubí čtyřhranné nebo kruhové průřezu přes 0,080 do 0,250 m2</t>
  </si>
  <si>
    <t>751311877</t>
  </si>
  <si>
    <t>Demontáž vyústě textilní kruhové nebo půlkruhové D do 400 mm</t>
  </si>
  <si>
    <t>751322856</t>
  </si>
  <si>
    <t>Demontáž dýzy kruhové D přes 200 do 400 mm</t>
  </si>
  <si>
    <t>751366825</t>
  </si>
  <si>
    <t>Demontáž filtru kapsového z potrubí čtyřhranného průřezu přes  0,600 m2</t>
  </si>
  <si>
    <t>751398855</t>
  </si>
  <si>
    <t>Demontáž protidešťové žaluzie nebo žaluziové klapky z potrubí čtyřhranného průřezu přes 0,600 do 0,750 m2</t>
  </si>
  <si>
    <t>B03 - Demontáž potrubí</t>
  </si>
  <si>
    <t>751510862</t>
  </si>
  <si>
    <t>Demontáž vzduchotechnického potrubí plechového čtyřhranného s přírubou do suti průřezu přes 0,13 do 0,50 m2</t>
  </si>
  <si>
    <t>751510863</t>
  </si>
  <si>
    <t>Demontáž vzduchotechnického potrubí plechového čtyřhranného s přírubou do suti průřezu přes 0,50 do 1,13 m2</t>
  </si>
  <si>
    <t>751513825</t>
  </si>
  <si>
    <t>Demontáž škrtící klapky nebo zpětné klapky z plechového potrubí čtyřhranné s přírubou nebo bez příruby průřezu přes 0,035 do 0,280 m2</t>
  </si>
  <si>
    <t>751571811</t>
  </si>
  <si>
    <t>Demontáž uchycení potrubí čtyřhranného z montované konstrukce z nosníků kotveného do trapézového plechu</t>
  </si>
  <si>
    <t>B04 - Demontáž vzduchotechnické jednotky s rekuperací tepla</t>
  </si>
  <si>
    <t>75161281</t>
  </si>
  <si>
    <t>Kompletní demontáž stávající VZT jednotky umístěné v strojovně vzduchotechniky ve 4NP. Zakrytí všech hořlavých částí ve strojovně nehořlavými krycími plachtami. Kompletní rozřezání celé konstruckce VZT jednotky. Zakrytí všech prostor v trase přesunu hmot demontované jednotky ze strojovny až na nádvoří zámku</t>
  </si>
  <si>
    <t>998751202</t>
  </si>
  <si>
    <t>Přesun hmot procentní pro vzduchotechniku v objektech výšky přes 12 do 24 m</t>
  </si>
  <si>
    <t>998751291</t>
  </si>
  <si>
    <t>Příplatek k přesunu hmot procentní 751 za zvětšený přesun do 500 m</t>
  </si>
  <si>
    <t>94621004</t>
  </si>
  <si>
    <t xml:space="preserve"> poplatek za uložení směsného stavebního a demoličního odpadu zatříděného kódem 17 09 04 na recyklační skládku</t>
  </si>
  <si>
    <t>Vzduchotechnika celkem</t>
  </si>
  <si>
    <t>767 - Konstrukce zámečnické</t>
  </si>
  <si>
    <t>998764203</t>
  </si>
  <si>
    <t>Přesun hmot procentní pro konstrukce klempířské v objektech v přes 12 do 24 m</t>
  </si>
  <si>
    <t xml:space="preserve">783 - Nátěry </t>
  </si>
  <si>
    <t>783314203</t>
  </si>
  <si>
    <t>783617671</t>
  </si>
  <si>
    <t>784171101</t>
  </si>
  <si>
    <t>Zakrytí vnitřních podlah včetně pozdějšího odkrytí</t>
  </si>
  <si>
    <t>784171123</t>
  </si>
  <si>
    <t>Zakrytí vnitřních ploch konstrukcí nebo prvků v místnostech v přes 3,80 do 5,00 m</t>
  </si>
  <si>
    <t>70921210</t>
  </si>
  <si>
    <t>plachta prodyšná PE 200g/m2</t>
  </si>
  <si>
    <t>70921214</t>
  </si>
  <si>
    <t>plachta prodyšná PE 320g/m2 s nehořlavou úpravou</t>
  </si>
  <si>
    <t>798 - Ostatní dodávky</t>
  </si>
  <si>
    <t>Studie zajištění mikroklimatu pro společenský sál Zámku Žerotínů ve Valašském Meziříčí</t>
  </si>
  <si>
    <t>D.1.1</t>
  </si>
  <si>
    <t>STAVEBNÍ ÚPRAVY</t>
  </si>
  <si>
    <t>011</t>
  </si>
  <si>
    <t>Budovy a haly - zděné a monolitické</t>
  </si>
  <si>
    <t>013</t>
  </si>
  <si>
    <t>Bodovy a haly - bourání konstrukcí</t>
  </si>
  <si>
    <t>762</t>
  </si>
  <si>
    <t>Konstrukce tesařské</t>
  </si>
  <si>
    <t>763</t>
  </si>
  <si>
    <t>Konstrukce suché výstavby</t>
  </si>
  <si>
    <t>766</t>
  </si>
  <si>
    <t>Konstrukce truhlářské</t>
  </si>
  <si>
    <t>775</t>
  </si>
  <si>
    <t>Podlahy skládané</t>
  </si>
  <si>
    <t>786</t>
  </si>
  <si>
    <t>Stínění a čalounické úpravy</t>
  </si>
  <si>
    <t>000</t>
  </si>
  <si>
    <t>Vedlejší rozpočtové náklady</t>
  </si>
  <si>
    <r>
      <t>Vápenocementová </t>
    </r>
    <r>
      <rPr>
        <sz val="10"/>
        <color rgb="FF000000"/>
        <rFont val="Calibri"/>
        <family val="2"/>
        <scheme val="minor"/>
      </rPr>
      <t>omítka štuková dvouvrstvá vnitřních kleneb nebo skořepin nanášená ručně</t>
    </r>
  </si>
  <si>
    <r>
      <t>Oprava vnitřní vápenné hrubé </t>
    </r>
    <r>
      <rPr>
        <sz val="10"/>
        <color rgb="FF000000"/>
        <rFont val="Calibri"/>
        <family val="2"/>
        <scheme val="minor"/>
      </rPr>
      <t>omítky stěn v rozsahu plochy do 10 %</t>
    </r>
  </si>
  <si>
    <r>
      <t>Oprava vnitřní vápenné hladké </t>
    </r>
    <r>
      <rPr>
        <sz val="10"/>
        <color rgb="FF000000"/>
        <rFont val="Calibri"/>
        <family val="2"/>
        <scheme val="minor"/>
      </rPr>
      <t>omítky stěn v rozsahu plochy do 10 %</t>
    </r>
  </si>
  <si>
    <t>HZS1312</t>
  </si>
  <si>
    <t>Hodinová zúčtovací sazba omítkář - štukatér</t>
  </si>
  <si>
    <t>Přesun hmot ruční pro budovy v přes 6 do 12 m</t>
  </si>
  <si>
    <t>Budovy a haly - bourání konstrukcí</t>
  </si>
  <si>
    <r>
      <t>Bourání</t>
    </r>
    <r>
      <rPr>
        <sz val="10"/>
        <color rgb="FF000000"/>
        <rFont val="Calibri"/>
        <family val="2"/>
        <scheme val="minor"/>
      </rPr>
      <t> zdiva z cihel pálených nebo vápenopískových na MC do 1 m3</t>
    </r>
  </si>
  <si>
    <t>m3</t>
  </si>
  <si>
    <r>
      <t>Bourání</t>
    </r>
    <r>
      <rPr>
        <sz val="10"/>
        <color rgb="FF000000"/>
        <rFont val="Calibri"/>
        <family val="2"/>
        <scheme val="minor"/>
      </rPr>
      <t> stropů z ŽB desek š přes 300 mm tl přes 140 mm</t>
    </r>
  </si>
  <si>
    <t>997-1</t>
  </si>
  <si>
    <t>Demontáž sedadel</t>
  </si>
  <si>
    <t>997-2</t>
  </si>
  <si>
    <t>Zpětná montáž sedadel</t>
  </si>
  <si>
    <t>Vyklizení ulehlé suti z prostorů do 15 m2 s naložením z hl do 2 m</t>
  </si>
  <si>
    <t>Odvoz suti a vybouraných hmot na skládku nebo meziskládku do 1 km se složením</t>
  </si>
  <si>
    <t>Příplatek k odvozu suti a vybouraných hmot na skládku ZKD 1 km přes 1 km</t>
  </si>
  <si>
    <t>Poplatek za uložení stavebního odpadu na recyklační skládce (skládkovné) ze směsí betonu, cihel a keramických výrobků kód odpadu 17 01 07</t>
  </si>
  <si>
    <t>bourání konstrukcí</t>
  </si>
  <si>
    <t>Vyřezání části podlahy z prken nebo fošen tl přes 32 mm bez polštářů pl jednotlivě do 0,25 m2</t>
  </si>
  <si>
    <r>
      <t>Přesun hmot procentní pro kce </t>
    </r>
    <r>
      <rPr>
        <sz val="10"/>
        <color rgb="FF000000"/>
        <rFont val="Calibri"/>
        <family val="2"/>
        <scheme val="minor"/>
      </rPr>
      <t>tesařské v objektech v přes 6 do 12 m</t>
    </r>
  </si>
  <si>
    <t>763-1</t>
  </si>
  <si>
    <t>Deska sádrokartonová akustická</t>
  </si>
  <si>
    <r>
      <t>Zhotovení otvoru vel. do 0,1 m2 v </t>
    </r>
    <r>
      <rPr>
        <sz val="10"/>
        <color rgb="FF000000"/>
        <rFont val="Calibri"/>
        <family val="2"/>
        <scheme val="minor"/>
      </rPr>
      <t>SDK příčce tl přes 100 mm s vyztužením profily</t>
    </r>
  </si>
  <si>
    <t>6124412</t>
  </si>
  <si>
    <t>Tažená vápenosádrová římsa na stěnách</t>
  </si>
  <si>
    <t>6124412-1</t>
  </si>
  <si>
    <t>Zhotovení okrasné lišty v prostoru balkonu, v ceně je zahrnut jek matriál tak montáž</t>
  </si>
  <si>
    <t>bm</t>
  </si>
  <si>
    <t>6124412-2</t>
  </si>
  <si>
    <t>Zhotovení okrasné výfukové římsy v prostoru jeviště, v cene je zahrnut jak materiál tak montáž s režijí</t>
  </si>
  <si>
    <t>HZS2172</t>
  </si>
  <si>
    <t>Hodinová zúčtovací sazba sádrokartonář odborný</t>
  </si>
  <si>
    <t>Přesun hmot procentní pro sádrokartonové konstrukce v objektech v přes 6 do 12 m</t>
  </si>
  <si>
    <r>
      <t>Demontáž</t>
    </r>
    <r>
      <rPr>
        <sz val="10"/>
        <color rgb="FF000000"/>
        <rFont val="Calibri"/>
        <family val="2"/>
        <scheme val="minor"/>
      </rPr>
      <t> truhlářského obložení stěn z palubek</t>
    </r>
  </si>
  <si>
    <r>
      <t>Demontáž</t>
    </r>
    <r>
      <rPr>
        <sz val="10"/>
        <color rgb="FF000000"/>
        <rFont val="Calibri"/>
        <family val="2"/>
        <scheme val="minor"/>
      </rPr>
      <t> truhlářského obložení stěn podkladových roštů</t>
    </r>
  </si>
  <si>
    <t xml:space="preserve">766 41-2112.R00  </t>
  </si>
  <si>
    <t>Obložení stěn nad 1 m2 palubkami SM, š. do 8 cm  </t>
  </si>
  <si>
    <t>762 11-2110.RT2</t>
  </si>
  <si>
    <t>Montáž konstrukce stěn z řeziva hraněn. Do 120 cm2 včetně dodávky řeziva, hranoly 100 x 100 mm</t>
  </si>
  <si>
    <t>766-1</t>
  </si>
  <si>
    <t>Montáž kazetových krycích desek a horní krycí desky</t>
  </si>
  <si>
    <r>
      <t>Hrubé obroušení podkladu </t>
    </r>
    <r>
      <rPr>
        <sz val="10"/>
        <color rgb="FF000000"/>
        <rFont val="Calibri"/>
        <family val="2"/>
        <scheme val="minor"/>
      </rPr>
      <t>truhlářských konstrukcí před provedením nátěru</t>
    </r>
  </si>
  <si>
    <r>
      <t>Jemné obroušení podkladu </t>
    </r>
    <r>
      <rPr>
        <sz val="10"/>
        <color rgb="FF000000"/>
        <rFont val="Calibri"/>
        <family val="2"/>
        <scheme val="minor"/>
      </rPr>
      <t>truhlářských konstrukcí před provedením nátěru</t>
    </r>
  </si>
  <si>
    <r>
      <t>Dekorativní obroušení podkladu </t>
    </r>
    <r>
      <rPr>
        <sz val="10"/>
        <color rgb="FF000000"/>
        <rFont val="Calibri"/>
        <family val="2"/>
        <scheme val="minor"/>
      </rPr>
      <t>truhlářských konstrukcí před provedením nátěru</t>
    </r>
  </si>
  <si>
    <r>
      <t>Ometení podkladu </t>
    </r>
    <r>
      <rPr>
        <sz val="10"/>
        <color rgb="FF000000"/>
        <rFont val="Calibri"/>
        <family val="2"/>
        <scheme val="minor"/>
      </rPr>
      <t>truhlářských konstrukcí před provedením nátěru</t>
    </r>
  </si>
  <si>
    <r>
      <t>Oprášení podkladu </t>
    </r>
    <r>
      <rPr>
        <sz val="10"/>
        <color rgb="FF000000"/>
        <rFont val="Calibri"/>
        <family val="2"/>
        <scheme val="minor"/>
      </rPr>
      <t>truhlářských konstrukcí před provedením nátěru</t>
    </r>
  </si>
  <si>
    <r>
      <t>Základní jednonásobný syntetický nátěr </t>
    </r>
    <r>
      <rPr>
        <sz val="10"/>
        <color rgb="FF000000"/>
        <rFont val="Calibri"/>
        <family val="2"/>
        <scheme val="minor"/>
      </rPr>
      <t>truhlářských konstrukcí</t>
    </r>
  </si>
  <si>
    <r>
      <t>Lakovací jednonásobný syntetický nátěr </t>
    </r>
    <r>
      <rPr>
        <sz val="10"/>
        <color rgb="FF000000"/>
        <rFont val="Calibri"/>
        <family val="2"/>
        <scheme val="minor"/>
      </rPr>
      <t>truhlářských konstrukcí</t>
    </r>
  </si>
  <si>
    <t>HZS2122</t>
  </si>
  <si>
    <r>
      <t>Hodinová</t>
    </r>
    <r>
      <rPr>
        <sz val="10"/>
        <color rgb="FF000000"/>
        <rFont val="Calibri"/>
        <family val="2"/>
        <scheme val="minor"/>
      </rPr>
      <t> zúčtovací sazba truhlář odborný</t>
    </r>
  </si>
  <si>
    <r>
      <t>Přesun hmot procentní pro kce </t>
    </r>
    <r>
      <rPr>
        <sz val="10"/>
        <color rgb="FF000000"/>
        <rFont val="Calibri"/>
        <family val="2"/>
        <scheme val="minor"/>
      </rPr>
      <t>truhlářské v objektech v přes 6 do 12 m</t>
    </r>
  </si>
  <si>
    <t>767996701</t>
  </si>
  <si>
    <r>
      <t>Demontáž atypických zámečnických konstrukcí </t>
    </r>
    <r>
      <rPr>
        <sz val="10"/>
        <color rgb="FF000000"/>
        <rFont val="Calibri"/>
        <family val="2"/>
        <scheme val="minor"/>
      </rPr>
      <t>řezáním hm jednotlivých dílů do 50 kg</t>
    </r>
  </si>
  <si>
    <t>Montáž stěn plechových svařovaných</t>
  </si>
  <si>
    <t>Montáž zábradlí rovného madla z trubek nebo tenkostěnných profilů svařovaného</t>
  </si>
  <si>
    <r>
      <t>Řezání</t>
    </r>
    <r>
      <rPr>
        <sz val="10"/>
        <color rgb="FF000000"/>
        <rFont val="Calibri"/>
        <family val="2"/>
        <scheme val="minor"/>
      </rPr>
      <t> plechu kyslíkem tl přes 5 do 10 mm</t>
    </r>
  </si>
  <si>
    <t>Montáž výztužných kovových profilů pro sádrokarton kotvených do zdiva nebo lehčeného betonu</t>
  </si>
  <si>
    <r>
      <t>Opravy zámečnických konstrukcí ostatní - samostatné </t>
    </r>
    <r>
      <rPr>
        <sz val="10"/>
        <color rgb="FF000000"/>
        <rFont val="Calibri"/>
        <family val="2"/>
        <scheme val="minor"/>
      </rPr>
      <t>svařování</t>
    </r>
  </si>
  <si>
    <t>Profil I válcovaný za tepla EN 10365, I 100</t>
  </si>
  <si>
    <t>Profil I válcovaný za tepla EN 10365, I 80</t>
  </si>
  <si>
    <t>HZS2132</t>
  </si>
  <si>
    <r>
      <t>Hodinová</t>
    </r>
    <r>
      <rPr>
        <sz val="10"/>
        <color rgb="FF000000"/>
        <rFont val="Calibri"/>
        <family val="2"/>
        <scheme val="minor"/>
      </rPr>
      <t> zúčtovací sazba zámečník odborný</t>
    </r>
  </si>
  <si>
    <t>Přesun hmot procentní pro zámečnické konstrukce v objektech v přes 6 do 12 m</t>
  </si>
  <si>
    <r>
      <t>Oprava podlah dřevěných - broušení celkové včetně </t>
    </r>
    <r>
      <rPr>
        <sz val="10"/>
        <color rgb="FF000000"/>
        <rFont val="Calibri"/>
        <family val="2"/>
        <scheme val="minor"/>
      </rPr>
      <t>tmelení</t>
    </r>
  </si>
  <si>
    <t>Přesun hmot procentní pro podlahy dřevěné v objektech v přes 6 do 12 m</t>
  </si>
  <si>
    <t>Odmaštění zámečnických konstrukcí ředidlovým odmašťovačem</t>
  </si>
  <si>
    <t>783317101</t>
  </si>
  <si>
    <r>
      <t>Nátěr</t>
    </r>
    <r>
      <rPr>
        <sz val="10"/>
        <color rgb="FF000000"/>
        <rFont val="Calibri"/>
        <family val="2"/>
        <scheme val="minor"/>
      </rPr>
      <t> penetrační na stěnu</t>
    </r>
  </si>
  <si>
    <t>Krycí jednonásobný syntetický nátěr hladkých, zrnitých tenkovrstvých nebo štukových omítek</t>
  </si>
  <si>
    <t>Krycí dvojnásobný vápenný nátěr omítek stupně členitosti 3</t>
  </si>
  <si>
    <t>Příplatek k cenám dvojnásobného krycího nátěru omítek za barevné provedení v odstínu náročném</t>
  </si>
  <si>
    <t>HZS2312</t>
  </si>
  <si>
    <r>
      <t>Hodinová</t>
    </r>
    <r>
      <rPr>
        <sz val="10"/>
        <color rgb="FF000000"/>
        <rFont val="Calibri"/>
        <family val="2"/>
        <scheme val="minor"/>
      </rPr>
      <t> zúčtovací sazba malíř, natěrač, lakýrník specialista</t>
    </r>
  </si>
  <si>
    <t>786-1</t>
  </si>
  <si>
    <t>Demontáž stávajícího koberce</t>
  </si>
  <si>
    <t>77657-2100.RV1</t>
  </si>
  <si>
    <t>Lepení povlakových podlah z pásů textilních včetně zátěžového koberce</t>
  </si>
  <si>
    <t>Přesun hmot procentní pro stínění a čalounické úpravy v objektech v přes 6 do 12 m</t>
  </si>
  <si>
    <r>
      <t>Zařízení </t>
    </r>
    <r>
      <rPr>
        <sz val="10"/>
        <color rgb="FF000000"/>
        <rFont val="Calibri"/>
        <family val="2"/>
        <scheme val="minor"/>
      </rPr>
      <t>staveniště</t>
    </r>
  </si>
  <si>
    <r>
      <t>Vybavení </t>
    </r>
    <r>
      <rPr>
        <sz val="10"/>
        <color rgb="FF000000"/>
        <rFont val="Calibri"/>
        <family val="2"/>
        <scheme val="minor"/>
      </rPr>
      <t>staveniště</t>
    </r>
  </si>
  <si>
    <r>
      <t>Zrušení zařízení </t>
    </r>
    <r>
      <rPr>
        <sz val="10"/>
        <color rgb="FF000000"/>
        <rFont val="Calibri"/>
        <family val="2"/>
        <scheme val="minor"/>
      </rPr>
      <t>staveniště</t>
    </r>
  </si>
  <si>
    <t>STAVBA</t>
  </si>
  <si>
    <t>VZDUCHOTECHNIKA</t>
  </si>
  <si>
    <t>VYTÁPĚNÍ</t>
  </si>
  <si>
    <t>SILNOPROUD A MaR</t>
  </si>
  <si>
    <t>Úprava silového rozvaděče v rozvodně
a natažení nového přívodu do 
strojovny VZT</t>
  </si>
  <si>
    <t>4.1</t>
  </si>
  <si>
    <t>Subdodávka montáže elektrického vedení po povrchu  výtahové šachty - instalaci provede dodadavatel výtahů</t>
  </si>
  <si>
    <t>799 00-9008</t>
  </si>
  <si>
    <t>Vyhotovení podrobné truhlářské dílenské dokumentace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</si>
</sst>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Kč&quot;_-;\-* #,##0.00\ &quot;Kč&quot;_-;_-* &quot;-&quot;??\ &quot;Kč&quot;_-;_-@_-"/>
    <numFmt numFmtId="164" formatCode="#,##0.00\ &quot;Kč&quot;"/>
  </numFmts>
  <fonts count="41">
    <font>
      <sz val="11"/>
      <color theme="1"/>
      <name val="Calibri"/>
      <family val="2"/>
      <scheme val="minor"/>
    </font>
    <font>
      <sz val="10"/>
      <name val="Arial"/>
      <family val="2"/>
    </font>
    <font>
      <sz val="14"/>
      <color theme="1"/>
      <name val="Calibri"/>
      <family val="2"/>
      <scheme val="minor"/>
    </font>
    <font>
      <sz val="11"/>
      <color theme="0"/>
      <name val="Calibri"/>
      <family val="2"/>
      <scheme val="minor"/>
    </font>
    <font>
      <sz val="11"/>
      <name val="Calibri"/>
      <family val="2"/>
      <scheme val="minor"/>
    </font>
    <font>
      <sz val="12"/>
      <name val="Courier"/>
      <family val="3"/>
    </font>
    <font>
      <sz val="20"/>
      <name val="Calibri"/>
      <family val="2"/>
      <scheme val="minor"/>
    </font>
    <font>
      <sz val="24"/>
      <name val="Calibri"/>
      <family val="2"/>
      <scheme val="minor"/>
    </font>
    <font>
      <sz val="20"/>
      <color theme="1"/>
      <name val="Calibri"/>
      <family val="2"/>
      <scheme val="minor"/>
    </font>
    <font>
      <b/>
      <sz val="12"/>
      <name val="Calibri"/>
      <family val="2"/>
      <scheme val="minor"/>
    </font>
    <font>
      <vertAlign val="subscript"/>
      <sz val="11"/>
      <name val="Calibri"/>
      <family val="2"/>
      <scheme val="minor"/>
    </font>
    <font>
      <b/>
      <sz val="11"/>
      <color theme="1"/>
      <name val="Calibri"/>
      <family val="2"/>
      <scheme val="minor"/>
    </font>
    <font>
      <sz val="10"/>
      <name val="Arial CE"/>
      <family val="2"/>
    </font>
    <font>
      <b/>
      <sz val="14"/>
      <name val="Arial CE"/>
      <family val="2"/>
    </font>
    <font>
      <sz val="12"/>
      <name val="Arial CE"/>
      <family val="2"/>
    </font>
    <font>
      <b/>
      <sz val="12"/>
      <name val="Arial CE"/>
      <family val="2"/>
    </font>
    <font>
      <sz val="9"/>
      <name val="Arial CE"/>
      <family val="2"/>
    </font>
    <font>
      <b/>
      <sz val="10"/>
      <name val="Arial CE"/>
      <family val="2"/>
    </font>
    <font>
      <sz val="11"/>
      <name val="Arial CE"/>
      <family val="2"/>
    </font>
    <font>
      <b/>
      <sz val="11"/>
      <name val="Arial CE"/>
      <family val="2"/>
    </font>
    <font>
      <b/>
      <sz val="13"/>
      <name val="Arial CE"/>
      <family val="2"/>
    </font>
    <font>
      <sz val="7"/>
      <name val="Arial CE"/>
      <family val="2"/>
    </font>
    <font>
      <b/>
      <sz val="9"/>
      <name val="Arial CE"/>
      <family val="2"/>
    </font>
    <font>
      <sz val="9"/>
      <name val="Tahoma"/>
      <family val="2"/>
    </font>
    <font>
      <sz val="10"/>
      <name val="Calibri"/>
      <family val="2"/>
      <scheme val="minor"/>
    </font>
    <font>
      <b/>
      <sz val="10"/>
      <name val="Calibri"/>
      <family val="2"/>
      <scheme val="minor"/>
    </font>
    <font>
      <b/>
      <sz val="11"/>
      <name val="Calibri"/>
      <family val="2"/>
      <scheme val="minor"/>
    </font>
    <font>
      <b/>
      <sz val="11"/>
      <name val="Calibri"/>
      <family val="2"/>
    </font>
    <font>
      <b/>
      <sz val="10"/>
      <name val="Calibri"/>
      <family val="2"/>
    </font>
    <font>
      <sz val="10"/>
      <name val="Calibri"/>
      <family val="2"/>
    </font>
    <font>
      <b/>
      <i/>
      <sz val="11"/>
      <name val="Calibri"/>
      <family val="2"/>
      <scheme val="minor"/>
    </font>
    <font>
      <b/>
      <i/>
      <sz val="11"/>
      <name val="Calibri"/>
      <family val="2"/>
    </font>
    <font>
      <sz val="11"/>
      <name val="Calibri Light"/>
      <family val="1"/>
      <scheme val="major"/>
    </font>
    <font>
      <sz val="10"/>
      <color rgb="FF000000"/>
      <name val="Calibri"/>
      <family val="2"/>
      <scheme val="minor"/>
    </font>
    <font>
      <sz val="11"/>
      <name val="Calibri"/>
      <family val="2"/>
    </font>
    <font>
      <vertAlign val="superscript"/>
      <sz val="10"/>
      <name val="Calibri"/>
      <family val="2"/>
    </font>
    <font>
      <sz val="10"/>
      <color theme="4" tint="-0.24997000396251678"/>
      <name val="Calibri"/>
      <family val="2"/>
    </font>
    <font>
      <vertAlign val="subscript"/>
      <sz val="10"/>
      <name val="Calibri"/>
      <family val="2"/>
    </font>
    <font>
      <sz val="14"/>
      <color rgb="FF333333"/>
      <name val="Segoe UI"/>
      <family val="2"/>
    </font>
    <font>
      <sz val="8"/>
      <name val="Calibri"/>
      <family val="2"/>
      <scheme val="minor"/>
    </font>
    <font>
      <b/>
      <sz val="8"/>
      <name val="Calibri"/>
      <family val="2"/>
    </font>
  </fonts>
  <fills count="7">
    <fill>
      <patternFill/>
    </fill>
    <fill>
      <patternFill patternType="gray125"/>
    </fill>
    <fill>
      <patternFill patternType="solid">
        <fgColor theme="4" tint="0.7999799847602844"/>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
      <patternFill patternType="solid">
        <fgColor theme="4" tint="0.5999900102615356"/>
        <bgColor indexed="64"/>
      </patternFill>
    </fill>
  </fills>
  <borders count="33">
    <border>
      <left/>
      <right/>
      <top/>
      <bottom/>
      <diagonal/>
    </border>
    <border>
      <left style="medium"/>
      <right/>
      <top style="medium"/>
      <bottom/>
    </border>
    <border>
      <left style="medium"/>
      <right/>
      <top/>
      <bottom/>
    </border>
    <border>
      <left style="medium"/>
      <right/>
      <top style="thin"/>
      <bottom/>
    </border>
    <border>
      <left/>
      <right/>
      <top style="thin"/>
      <bottom/>
    </border>
    <border>
      <left style="medium"/>
      <right/>
      <top/>
      <bottom style="thin"/>
    </border>
    <border>
      <left/>
      <right/>
      <top/>
      <bottom style="thin"/>
    </border>
    <border>
      <left/>
      <right style="medium"/>
      <top/>
      <bottom/>
    </border>
    <border>
      <left/>
      <right style="medium"/>
      <top/>
      <bottom style="thin"/>
    </border>
    <border>
      <left/>
      <right style="medium"/>
      <top style="thin"/>
      <bottom/>
    </border>
    <border>
      <left style="medium"/>
      <right/>
      <top style="thin"/>
      <bottom style="thin"/>
    </border>
    <border>
      <left/>
      <right/>
      <top style="thin"/>
      <bottom style="thin"/>
    </border>
    <border>
      <left/>
      <right style="medium"/>
      <top style="thin"/>
      <bottom style="thin"/>
    </border>
    <border>
      <left style="thin"/>
      <right/>
      <top style="thin"/>
      <bottom style="thin"/>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right style="medium"/>
      <top/>
      <bottom style="medium"/>
    </border>
    <border>
      <left style="thin"/>
      <right/>
      <top/>
      <bottom/>
    </border>
    <border>
      <left style="thin"/>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style="thin"/>
      <top/>
      <bottom style="thin"/>
    </border>
    <border>
      <left/>
      <right style="thin"/>
      <top/>
      <bottom/>
    </border>
    <border>
      <left/>
      <right style="thin"/>
      <top/>
      <bottom style="thin"/>
    </border>
    <border>
      <left/>
      <right style="thin"/>
      <top style="thin"/>
      <bottom style="thin"/>
    </border>
    <border>
      <left/>
      <right/>
      <top style="medium"/>
      <bottom/>
    </border>
    <border>
      <left/>
      <right style="medium"/>
      <top style="medium"/>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5" fillId="0" borderId="0">
      <alignment/>
      <protection/>
    </xf>
    <xf numFmtId="0" fontId="1" fillId="0" borderId="0">
      <alignment/>
      <protection/>
    </xf>
    <xf numFmtId="0" fontId="12" fillId="0" borderId="0">
      <alignment/>
      <protection/>
    </xf>
  </cellStyleXfs>
  <cellXfs count="366">
    <xf numFmtId="0" fontId="0" fillId="0" borderId="0" xfId="0"/>
    <xf numFmtId="0" fontId="2" fillId="0" borderId="0" xfId="0" applyFont="1"/>
    <xf numFmtId="0" fontId="0" fillId="0" borderId="0" xfId="0" applyAlignment="1">
      <alignment wrapText="1"/>
    </xf>
    <xf numFmtId="0" fontId="0" fillId="0" borderId="0" xfId="0" applyAlignment="1">
      <alignment horizontal="left" wrapText="1"/>
    </xf>
    <xf numFmtId="44" fontId="0" fillId="0" borderId="0" xfId="20" applyFont="1" applyAlignment="1">
      <alignment horizontal="center"/>
    </xf>
    <xf numFmtId="44" fontId="0" fillId="0" borderId="0" xfId="20" applyFont="1" applyAlignment="1">
      <alignment horizontal="center" wrapText="1"/>
    </xf>
    <xf numFmtId="0" fontId="4" fillId="0" borderId="0" xfId="0" applyFont="1" applyAlignment="1">
      <alignment vertical="top"/>
    </xf>
    <xf numFmtId="44" fontId="4" fillId="0" borderId="0" xfId="20" applyFont="1" applyAlignment="1">
      <alignment horizontal="center" vertical="top"/>
    </xf>
    <xf numFmtId="0" fontId="3" fillId="0" borderId="0" xfId="0" applyFont="1" applyAlignment="1">
      <alignment vertical="top"/>
    </xf>
    <xf numFmtId="44" fontId="3" fillId="0" borderId="0" xfId="20" applyFont="1" applyAlignment="1">
      <alignment horizontal="center" vertical="top" wrapText="1"/>
    </xf>
    <xf numFmtId="0" fontId="4" fillId="0" borderId="0" xfId="0" applyFont="1" applyAlignment="1">
      <alignment vertical="top" wrapText="1"/>
    </xf>
    <xf numFmtId="0" fontId="4" fillId="0" borderId="0" xfId="21" applyFont="1" applyAlignment="1">
      <alignment vertical="center" wrapText="1"/>
      <protection/>
    </xf>
    <xf numFmtId="0" fontId="4" fillId="0" borderId="0" xfId="21" applyFont="1" applyAlignment="1">
      <alignment horizontal="left" vertical="top" wrapText="1"/>
      <protection/>
    </xf>
    <xf numFmtId="0" fontId="4" fillId="0" borderId="0" xfId="22" applyFont="1" applyAlignment="1">
      <alignment horizontal="left" vertical="top" wrapText="1"/>
      <protection/>
    </xf>
    <xf numFmtId="44" fontId="4" fillId="0" borderId="0" xfId="20" applyFont="1" applyAlignment="1">
      <alignment vertical="top"/>
    </xf>
    <xf numFmtId="0" fontId="0" fillId="0" borderId="0" xfId="0" applyAlignment="1">
      <alignment vertical="top"/>
    </xf>
    <xf numFmtId="0" fontId="0" fillId="0" borderId="0" xfId="0" applyAlignment="1">
      <alignment vertical="top" wrapText="1"/>
    </xf>
    <xf numFmtId="0" fontId="4" fillId="0" borderId="0" xfId="21" applyFont="1" applyAlignment="1">
      <alignment horizontal="right"/>
      <protection/>
    </xf>
    <xf numFmtId="0" fontId="4" fillId="0" borderId="0" xfId="21" applyFont="1" applyAlignment="1">
      <alignment horizontal="left"/>
      <protection/>
    </xf>
    <xf numFmtId="0" fontId="4" fillId="2" borderId="0" xfId="0" applyFont="1" applyFill="1" applyAlignment="1">
      <alignment vertical="top"/>
    </xf>
    <xf numFmtId="0" fontId="9" fillId="2" borderId="0" xfId="0" applyFont="1" applyFill="1" applyAlignment="1">
      <alignment vertical="top"/>
    </xf>
    <xf numFmtId="44" fontId="4" fillId="2" borderId="0" xfId="20" applyFont="1" applyFill="1" applyAlignment="1">
      <alignment vertical="top"/>
    </xf>
    <xf numFmtId="0" fontId="4" fillId="2" borderId="0" xfId="0" applyFont="1" applyFill="1" applyAlignment="1">
      <alignment vertical="top" wrapText="1"/>
    </xf>
    <xf numFmtId="44" fontId="4" fillId="2" borderId="0" xfId="20" applyFont="1" applyFill="1" applyAlignment="1">
      <alignment horizontal="center" vertical="top" wrapText="1"/>
    </xf>
    <xf numFmtId="0" fontId="12" fillId="0" borderId="1" xfId="23" applyBorder="1">
      <alignment/>
      <protection/>
    </xf>
    <xf numFmtId="0" fontId="12" fillId="0" borderId="0" xfId="23">
      <alignment/>
      <protection/>
    </xf>
    <xf numFmtId="0" fontId="12" fillId="0" borderId="2" xfId="23" applyBorder="1">
      <alignment/>
      <protection/>
    </xf>
    <xf numFmtId="0" fontId="14" fillId="3" borderId="3" xfId="23" applyFont="1" applyFill="1" applyBorder="1" applyAlignment="1">
      <alignment horizontal="left" vertical="center" indent="1"/>
      <protection/>
    </xf>
    <xf numFmtId="0" fontId="12" fillId="3" borderId="4" xfId="23" applyFill="1" applyBorder="1">
      <alignment/>
      <protection/>
    </xf>
    <xf numFmtId="49" fontId="15" fillId="3" borderId="4" xfId="23" applyNumberFormat="1" applyFont="1" applyFill="1" applyBorder="1" applyAlignment="1">
      <alignment horizontal="left" vertical="center"/>
      <protection/>
    </xf>
    <xf numFmtId="14" fontId="16" fillId="0" borderId="0" xfId="23" applyNumberFormat="1" applyFont="1" applyAlignment="1">
      <alignment horizontal="left"/>
      <protection/>
    </xf>
    <xf numFmtId="0" fontId="12" fillId="3" borderId="2" xfId="23" applyFill="1" applyBorder="1" applyAlignment="1">
      <alignment horizontal="left" vertical="center" indent="1"/>
      <protection/>
    </xf>
    <xf numFmtId="0" fontId="12" fillId="3" borderId="0" xfId="23" applyFill="1">
      <alignment/>
      <protection/>
    </xf>
    <xf numFmtId="49" fontId="17" fillId="3" borderId="0" xfId="23" applyNumberFormat="1" applyFont="1" applyFill="1" applyAlignment="1">
      <alignment horizontal="left" vertical="center"/>
      <protection/>
    </xf>
    <xf numFmtId="4" fontId="12" fillId="0" borderId="2" xfId="23" applyNumberFormat="1" applyBorder="1">
      <alignment/>
      <protection/>
    </xf>
    <xf numFmtId="0" fontId="12" fillId="3" borderId="5" xfId="23" applyFill="1" applyBorder="1" applyAlignment="1">
      <alignment horizontal="left" vertical="center" indent="1"/>
      <protection/>
    </xf>
    <xf numFmtId="0" fontId="12" fillId="3" borderId="6" xfId="23" applyFill="1" applyBorder="1">
      <alignment/>
      <protection/>
    </xf>
    <xf numFmtId="49" fontId="17" fillId="3" borderId="6" xfId="23" applyNumberFormat="1" applyFont="1" applyFill="1" applyBorder="1" applyAlignment="1">
      <alignment horizontal="left" vertical="center"/>
      <protection/>
    </xf>
    <xf numFmtId="0" fontId="12" fillId="0" borderId="2" xfId="23" applyBorder="1" applyAlignment="1">
      <alignment horizontal="left" vertical="center" indent="1"/>
      <protection/>
    </xf>
    <xf numFmtId="49" fontId="17" fillId="0" borderId="0" xfId="23" applyNumberFormat="1" applyFont="1" applyAlignment="1">
      <alignment horizontal="left" vertical="center"/>
      <protection/>
    </xf>
    <xf numFmtId="0" fontId="17" fillId="0" borderId="0" xfId="23" applyFont="1" applyAlignment="1">
      <alignment vertical="center"/>
      <protection/>
    </xf>
    <xf numFmtId="0" fontId="12" fillId="0" borderId="0" xfId="23" applyAlignment="1">
      <alignment horizontal="right" vertical="center"/>
      <protection/>
    </xf>
    <xf numFmtId="0" fontId="12" fillId="0" borderId="7" xfId="23" applyBorder="1">
      <alignment/>
      <protection/>
    </xf>
    <xf numFmtId="0" fontId="17" fillId="0" borderId="2" xfId="23" applyFont="1" applyBorder="1" applyAlignment="1">
      <alignment horizontal="left" vertical="center" indent="1"/>
      <protection/>
    </xf>
    <xf numFmtId="0" fontId="17" fillId="0" borderId="5" xfId="23" applyFont="1" applyBorder="1" applyAlignment="1">
      <alignment horizontal="left" vertical="center" indent="1"/>
      <protection/>
    </xf>
    <xf numFmtId="49" fontId="17" fillId="0" borderId="6" xfId="23" applyNumberFormat="1" applyFont="1" applyBorder="1" applyAlignment="1">
      <alignment horizontal="right" vertical="center"/>
      <protection/>
    </xf>
    <xf numFmtId="49" fontId="17" fillId="0" borderId="6" xfId="23" applyNumberFormat="1" applyFont="1" applyBorder="1" applyAlignment="1">
      <alignment horizontal="left" vertical="center"/>
      <protection/>
    </xf>
    <xf numFmtId="0" fontId="17" fillId="0" borderId="6" xfId="23" applyFont="1" applyBorder="1" applyAlignment="1">
      <alignment vertical="center"/>
      <protection/>
    </xf>
    <xf numFmtId="0" fontId="12" fillId="0" borderId="6" xfId="23" applyBorder="1" applyAlignment="1">
      <alignment vertical="center"/>
      <protection/>
    </xf>
    <xf numFmtId="0" fontId="12" fillId="0" borderId="8" xfId="23" applyBorder="1">
      <alignment/>
      <protection/>
    </xf>
    <xf numFmtId="0" fontId="12" fillId="0" borderId="5" xfId="23" applyBorder="1" applyAlignment="1">
      <alignment horizontal="left" indent="1"/>
      <protection/>
    </xf>
    <xf numFmtId="0" fontId="12" fillId="0" borderId="6" xfId="23" applyBorder="1">
      <alignment/>
      <protection/>
    </xf>
    <xf numFmtId="0" fontId="12" fillId="0" borderId="6" xfId="23" applyBorder="1" applyAlignment="1">
      <alignment horizontal="right"/>
      <protection/>
    </xf>
    <xf numFmtId="0" fontId="17" fillId="4" borderId="0" xfId="23" applyFont="1" applyFill="1" applyAlignment="1" applyProtection="1">
      <alignment horizontal="left" vertical="center"/>
      <protection locked="0"/>
    </xf>
    <xf numFmtId="0" fontId="17" fillId="4" borderId="0" xfId="23" applyFont="1" applyFill="1" applyAlignment="1" applyProtection="1">
      <alignment horizontal="left" vertical="center"/>
      <protection locked="0"/>
    </xf>
    <xf numFmtId="0" fontId="17" fillId="4" borderId="6" xfId="23" applyFont="1" applyFill="1" applyBorder="1" applyAlignment="1" applyProtection="1">
      <alignment horizontal="right" vertical="center"/>
      <protection locked="0"/>
    </xf>
    <xf numFmtId="0" fontId="12" fillId="0" borderId="6" xfId="23" applyBorder="1" applyAlignment="1">
      <alignment horizontal="right" vertical="center"/>
      <protection/>
    </xf>
    <xf numFmtId="0" fontId="12" fillId="0" borderId="3" xfId="23" applyBorder="1" applyAlignment="1">
      <alignment horizontal="left" vertical="top" indent="1"/>
      <protection/>
    </xf>
    <xf numFmtId="0" fontId="12" fillId="0" borderId="4" xfId="23" applyBorder="1" applyAlignment="1">
      <alignment vertical="top"/>
      <protection/>
    </xf>
    <xf numFmtId="0" fontId="17" fillId="0" borderId="4" xfId="23" applyFont="1" applyBorder="1" applyAlignment="1">
      <alignment horizontal="left" vertical="top"/>
      <protection/>
    </xf>
    <xf numFmtId="0" fontId="17" fillId="0" borderId="4" xfId="23" applyFont="1" applyBorder="1" applyAlignment="1">
      <alignment vertical="center"/>
      <protection/>
    </xf>
    <xf numFmtId="0" fontId="12" fillId="0" borderId="4" xfId="23" applyBorder="1" applyAlignment="1">
      <alignment horizontal="right" vertical="center"/>
      <protection/>
    </xf>
    <xf numFmtId="0" fontId="12" fillId="0" borderId="9" xfId="23" applyBorder="1">
      <alignment/>
      <protection/>
    </xf>
    <xf numFmtId="0" fontId="12" fillId="0" borderId="6" xfId="23" applyBorder="1" applyAlignment="1">
      <alignment horizontal="left"/>
      <protection/>
    </xf>
    <xf numFmtId="49" fontId="12" fillId="0" borderId="2" xfId="23" applyNumberFormat="1" applyBorder="1">
      <alignment/>
      <protection/>
    </xf>
    <xf numFmtId="0" fontId="12" fillId="0" borderId="10" xfId="23" applyBorder="1" applyAlignment="1">
      <alignment horizontal="left" vertical="center" indent="1"/>
      <protection/>
    </xf>
    <xf numFmtId="0" fontId="12" fillId="0" borderId="11" xfId="23" applyBorder="1" applyAlignment="1">
      <alignment horizontal="left" vertical="center"/>
      <protection/>
    </xf>
    <xf numFmtId="0" fontId="12" fillId="0" borderId="11" xfId="23" applyBorder="1">
      <alignment/>
      <protection/>
    </xf>
    <xf numFmtId="0" fontId="17" fillId="0" borderId="10" xfId="23" applyFont="1" applyBorder="1" applyAlignment="1">
      <alignment horizontal="left" vertical="center" indent="1"/>
      <protection/>
    </xf>
    <xf numFmtId="0" fontId="17" fillId="0" borderId="11" xfId="23" applyFont="1" applyBorder="1" applyAlignment="1">
      <alignment horizontal="left" vertical="center"/>
      <protection/>
    </xf>
    <xf numFmtId="0" fontId="17" fillId="0" borderId="11" xfId="23" applyFont="1" applyBorder="1">
      <alignment/>
      <protection/>
    </xf>
    <xf numFmtId="0" fontId="12" fillId="0" borderId="10" xfId="23" applyBorder="1" applyAlignment="1">
      <alignment horizontal="left" indent="1"/>
      <protection/>
    </xf>
    <xf numFmtId="1" fontId="17" fillId="0" borderId="11" xfId="23" applyNumberFormat="1" applyFont="1" applyBorder="1" applyAlignment="1">
      <alignment horizontal="right" vertical="center"/>
      <protection/>
    </xf>
    <xf numFmtId="0" fontId="12" fillId="0" borderId="11" xfId="23" applyBorder="1" applyAlignment="1">
      <alignment horizontal="left" vertical="center" indent="1"/>
      <protection/>
    </xf>
    <xf numFmtId="0" fontId="17" fillId="0" borderId="11" xfId="23" applyFont="1" applyBorder="1" applyAlignment="1">
      <alignment vertical="center"/>
      <protection/>
    </xf>
    <xf numFmtId="49" fontId="12" fillId="0" borderId="12" xfId="23" applyNumberFormat="1" applyBorder="1" applyAlignment="1">
      <alignment horizontal="left" vertical="center"/>
      <protection/>
    </xf>
    <xf numFmtId="1" fontId="17" fillId="0" borderId="13" xfId="23" applyNumberFormat="1" applyFont="1" applyBorder="1" applyAlignment="1">
      <alignment horizontal="right" vertical="center"/>
      <protection/>
    </xf>
    <xf numFmtId="0" fontId="12" fillId="0" borderId="5" xfId="23" applyBorder="1" applyAlignment="1">
      <alignment horizontal="left" vertical="center" indent="1"/>
      <protection/>
    </xf>
    <xf numFmtId="0" fontId="12" fillId="0" borderId="6" xfId="23" applyBorder="1" applyAlignment="1">
      <alignment horizontal="left" vertical="center"/>
      <protection/>
    </xf>
    <xf numFmtId="1" fontId="17" fillId="0" borderId="14" xfId="23" applyNumberFormat="1" applyFont="1" applyBorder="1" applyAlignment="1">
      <alignment horizontal="right" vertical="center"/>
      <protection/>
    </xf>
    <xf numFmtId="0" fontId="12" fillId="0" borderId="6" xfId="23" applyBorder="1" applyAlignment="1">
      <alignment horizontal="left" vertical="center" indent="1"/>
      <protection/>
    </xf>
    <xf numFmtId="49" fontId="12" fillId="0" borderId="8" xfId="23" applyNumberFormat="1" applyBorder="1" applyAlignment="1">
      <alignment horizontal="left" vertical="center"/>
      <protection/>
    </xf>
    <xf numFmtId="0" fontId="12" fillId="0" borderId="0" xfId="23" applyAlignment="1">
      <alignment horizontal="left" vertical="center"/>
      <protection/>
    </xf>
    <xf numFmtId="1" fontId="12" fillId="0" borderId="0" xfId="23" applyNumberFormat="1" applyAlignment="1">
      <alignment horizontal="left" vertical="center"/>
      <protection/>
    </xf>
    <xf numFmtId="4" fontId="12" fillId="0" borderId="0" xfId="23" applyNumberFormat="1" applyAlignment="1">
      <alignment horizontal="left" vertical="center"/>
      <protection/>
    </xf>
    <xf numFmtId="49" fontId="12" fillId="0" borderId="7" xfId="23" applyNumberFormat="1" applyBorder="1" applyAlignment="1">
      <alignment horizontal="left" vertical="center"/>
      <protection/>
    </xf>
    <xf numFmtId="0" fontId="15" fillId="3" borderId="15" xfId="23" applyFont="1" applyFill="1" applyBorder="1" applyAlignment="1">
      <alignment horizontal="left" vertical="center" indent="1"/>
      <protection/>
    </xf>
    <xf numFmtId="0" fontId="17" fillId="3" borderId="16" xfId="23" applyFont="1" applyFill="1" applyBorder="1" applyAlignment="1">
      <alignment horizontal="left" vertical="center"/>
      <protection/>
    </xf>
    <xf numFmtId="0" fontId="12" fillId="3" borderId="16" xfId="23" applyFill="1" applyBorder="1" applyAlignment="1">
      <alignment horizontal="left" vertical="center"/>
      <protection/>
    </xf>
    <xf numFmtId="4" fontId="15" fillId="3" borderId="16" xfId="23" applyNumberFormat="1" applyFont="1" applyFill="1" applyBorder="1" applyAlignment="1">
      <alignment horizontal="left" vertical="center"/>
      <protection/>
    </xf>
    <xf numFmtId="49" fontId="12" fillId="3" borderId="17" xfId="23" applyNumberFormat="1" applyFill="1" applyBorder="1" applyAlignment="1">
      <alignment horizontal="left" vertical="center"/>
      <protection/>
    </xf>
    <xf numFmtId="0" fontId="12" fillId="3" borderId="16" xfId="23" applyFill="1" applyBorder="1">
      <alignment/>
      <protection/>
    </xf>
    <xf numFmtId="49" fontId="17" fillId="3" borderId="17" xfId="23" applyNumberFormat="1" applyFont="1" applyFill="1" applyBorder="1" applyAlignment="1">
      <alignment horizontal="left" vertical="center"/>
      <protection/>
    </xf>
    <xf numFmtId="0" fontId="12" fillId="0" borderId="7" xfId="23" applyBorder="1" applyAlignment="1">
      <alignment horizontal="right"/>
      <protection/>
    </xf>
    <xf numFmtId="0" fontId="12" fillId="0" borderId="2" xfId="23" applyBorder="1" applyAlignment="1">
      <alignment horizontal="right"/>
      <protection/>
    </xf>
    <xf numFmtId="0" fontId="12" fillId="0" borderId="0" xfId="23" applyAlignment="1">
      <alignment horizontal="center" vertical="center"/>
      <protection/>
    </xf>
    <xf numFmtId="0" fontId="17" fillId="0" borderId="6" xfId="23" applyFont="1" applyBorder="1" applyAlignment="1">
      <alignment vertical="top"/>
      <protection/>
    </xf>
    <xf numFmtId="0" fontId="17" fillId="0" borderId="2" xfId="23" applyFont="1" applyBorder="1">
      <alignment/>
      <protection/>
    </xf>
    <xf numFmtId="0" fontId="17" fillId="0" borderId="0" xfId="23" applyFont="1">
      <alignment/>
      <protection/>
    </xf>
    <xf numFmtId="0" fontId="17" fillId="0" borderId="6" xfId="23" applyFont="1" applyBorder="1">
      <alignment/>
      <protection/>
    </xf>
    <xf numFmtId="0" fontId="17" fillId="0" borderId="7" xfId="23" applyFont="1" applyBorder="1" applyAlignment="1">
      <alignment horizontal="right"/>
      <protection/>
    </xf>
    <xf numFmtId="0" fontId="12" fillId="0" borderId="0" xfId="23" applyAlignment="1">
      <alignment horizontal="center"/>
      <protection/>
    </xf>
    <xf numFmtId="0" fontId="12" fillId="0" borderId="18" xfId="23" applyBorder="1">
      <alignment/>
      <protection/>
    </xf>
    <xf numFmtId="0" fontId="12" fillId="0" borderId="19" xfId="23" applyBorder="1">
      <alignment/>
      <protection/>
    </xf>
    <xf numFmtId="0" fontId="12" fillId="0" borderId="20" xfId="23" applyBorder="1" applyAlignment="1">
      <alignment horizontal="right"/>
      <protection/>
    </xf>
    <xf numFmtId="0" fontId="15" fillId="0" borderId="0" xfId="23" applyFont="1" applyAlignment="1">
      <alignment horizontal="left" vertical="center"/>
      <protection/>
    </xf>
    <xf numFmtId="0" fontId="13" fillId="0" borderId="0" xfId="23" applyFont="1" applyAlignment="1">
      <alignment horizontal="center" vertical="center"/>
      <protection/>
    </xf>
    <xf numFmtId="0" fontId="13" fillId="0" borderId="0" xfId="23" applyFont="1" applyAlignment="1">
      <alignment horizontal="center" vertical="center" shrinkToFit="1"/>
      <protection/>
    </xf>
    <xf numFmtId="3" fontId="12" fillId="0" borderId="21" xfId="23" applyNumberFormat="1" applyBorder="1">
      <alignment/>
      <protection/>
    </xf>
    <xf numFmtId="3" fontId="16" fillId="5" borderId="13" xfId="23" applyNumberFormat="1" applyFont="1" applyFill="1" applyBorder="1" applyAlignment="1">
      <alignment vertical="center"/>
      <protection/>
    </xf>
    <xf numFmtId="3" fontId="16" fillId="5" borderId="11" xfId="23" applyNumberFormat="1" applyFont="1" applyFill="1" applyBorder="1" applyAlignment="1">
      <alignment vertical="center"/>
      <protection/>
    </xf>
    <xf numFmtId="3" fontId="16" fillId="5" borderId="11" xfId="23" applyNumberFormat="1" applyFont="1" applyFill="1" applyBorder="1" applyAlignment="1">
      <alignment vertical="center" wrapText="1"/>
      <protection/>
    </xf>
    <xf numFmtId="3" fontId="21" fillId="5" borderId="22" xfId="23" applyNumberFormat="1" applyFont="1" applyFill="1" applyBorder="1" applyAlignment="1">
      <alignment horizontal="center" vertical="center" wrapText="1" shrinkToFit="1"/>
      <protection/>
    </xf>
    <xf numFmtId="3" fontId="16" fillId="5" borderId="22" xfId="23" applyNumberFormat="1" applyFont="1" applyFill="1" applyBorder="1" applyAlignment="1">
      <alignment horizontal="center" vertical="center" wrapText="1" shrinkToFit="1"/>
      <protection/>
    </xf>
    <xf numFmtId="3" fontId="16" fillId="5" borderId="22" xfId="23" applyNumberFormat="1" applyFont="1" applyFill="1" applyBorder="1" applyAlignment="1">
      <alignment horizontal="center" vertical="center" wrapText="1"/>
      <protection/>
    </xf>
    <xf numFmtId="3" fontId="12" fillId="0" borderId="13" xfId="23" applyNumberFormat="1" applyBorder="1" applyAlignment="1">
      <alignment vertical="center"/>
      <protection/>
    </xf>
    <xf numFmtId="3" fontId="16" fillId="0" borderId="22" xfId="23" applyNumberFormat="1" applyFont="1" applyBorder="1" applyAlignment="1">
      <alignment horizontal="right" vertical="center" wrapText="1" shrinkToFit="1"/>
      <protection/>
    </xf>
    <xf numFmtId="3" fontId="16" fillId="0" borderId="22" xfId="23" applyNumberFormat="1" applyFont="1" applyBorder="1" applyAlignment="1">
      <alignment horizontal="right" vertical="center" shrinkToFit="1"/>
      <protection/>
    </xf>
    <xf numFmtId="3" fontId="12" fillId="0" borderId="22" xfId="23" applyNumberFormat="1" applyBorder="1" applyAlignment="1">
      <alignment vertical="center" shrinkToFit="1"/>
      <protection/>
    </xf>
    <xf numFmtId="3" fontId="12" fillId="0" borderId="22" xfId="23" applyNumberFormat="1" applyBorder="1" applyAlignment="1">
      <alignment vertical="center"/>
      <protection/>
    </xf>
    <xf numFmtId="3" fontId="17" fillId="0" borderId="13" xfId="23" applyNumberFormat="1" applyFont="1" applyBorder="1" applyAlignment="1">
      <alignment vertical="center"/>
      <protection/>
    </xf>
    <xf numFmtId="3" fontId="17" fillId="0" borderId="22" xfId="23" applyNumberFormat="1" applyFont="1" applyBorder="1" applyAlignment="1">
      <alignment vertical="center" wrapText="1" shrinkToFit="1"/>
      <protection/>
    </xf>
    <xf numFmtId="3" fontId="17" fillId="0" borderId="22" xfId="23" applyNumberFormat="1" applyFont="1" applyBorder="1" applyAlignment="1">
      <alignment vertical="center" shrinkToFit="1"/>
      <protection/>
    </xf>
    <xf numFmtId="3" fontId="17" fillId="0" borderId="22" xfId="23" applyNumberFormat="1" applyFont="1" applyBorder="1" applyAlignment="1">
      <alignment vertical="center"/>
      <protection/>
    </xf>
    <xf numFmtId="3" fontId="12" fillId="0" borderId="13" xfId="23" applyNumberFormat="1" applyBorder="1" applyAlignment="1">
      <alignment horizontal="left" vertical="center"/>
      <protection/>
    </xf>
    <xf numFmtId="3" fontId="12" fillId="0" borderId="22" xfId="23" applyNumberFormat="1" applyBorder="1" applyAlignment="1">
      <alignment vertical="center" wrapText="1" shrinkToFit="1"/>
      <protection/>
    </xf>
    <xf numFmtId="3" fontId="12" fillId="3" borderId="22" xfId="23" applyNumberFormat="1" applyFill="1" applyBorder="1" applyAlignment="1">
      <alignment vertical="center" wrapText="1" shrinkToFit="1"/>
      <protection/>
    </xf>
    <xf numFmtId="3" fontId="12" fillId="3" borderId="22" xfId="23" applyNumberFormat="1" applyFill="1" applyBorder="1" applyAlignment="1">
      <alignment vertical="center" shrinkToFit="1"/>
      <protection/>
    </xf>
    <xf numFmtId="3" fontId="12" fillId="3" borderId="22" xfId="23" applyNumberFormat="1" applyFill="1" applyBorder="1" applyAlignment="1">
      <alignment vertical="center"/>
      <protection/>
    </xf>
    <xf numFmtId="0" fontId="15" fillId="0" borderId="0" xfId="23" applyFont="1">
      <alignment/>
      <protection/>
    </xf>
    <xf numFmtId="0" fontId="22" fillId="0" borderId="21" xfId="23" applyFont="1" applyBorder="1" applyAlignment="1">
      <alignment horizontal="center" vertical="center" wrapText="1"/>
      <protection/>
    </xf>
    <xf numFmtId="0" fontId="22" fillId="5" borderId="13" xfId="23" applyFont="1" applyFill="1" applyBorder="1" applyAlignment="1">
      <alignment horizontal="center" vertical="center" wrapText="1"/>
      <protection/>
    </xf>
    <xf numFmtId="0" fontId="22" fillId="5" borderId="11" xfId="23" applyFont="1" applyFill="1" applyBorder="1" applyAlignment="1">
      <alignment horizontal="center" vertical="center" wrapText="1"/>
      <protection/>
    </xf>
    <xf numFmtId="0" fontId="22" fillId="5" borderId="22" xfId="23" applyFont="1" applyFill="1" applyBorder="1" applyAlignment="1">
      <alignment horizontal="center" vertical="center" wrapText="1"/>
      <protection/>
    </xf>
    <xf numFmtId="0" fontId="16" fillId="0" borderId="13" xfId="23" applyFont="1" applyBorder="1" applyAlignment="1">
      <alignment horizontal="left" vertical="center" wrapText="1"/>
      <protection/>
    </xf>
    <xf numFmtId="0" fontId="16" fillId="0" borderId="22" xfId="23" applyFont="1" applyBorder="1" applyAlignment="1">
      <alignment horizontal="center" vertical="center" wrapText="1"/>
      <protection/>
    </xf>
    <xf numFmtId="4" fontId="16" fillId="0" borderId="22" xfId="23" applyNumberFormat="1" applyFont="1" applyBorder="1" applyAlignment="1">
      <alignment horizontal="right" vertical="center" wrapText="1"/>
      <protection/>
    </xf>
    <xf numFmtId="3" fontId="16" fillId="0" borderId="22" xfId="23" applyNumberFormat="1" applyFont="1" applyBorder="1" applyAlignment="1">
      <alignment vertical="center"/>
      <protection/>
    </xf>
    <xf numFmtId="0" fontId="16" fillId="0" borderId="21" xfId="23" applyFont="1" applyBorder="1" applyAlignment="1">
      <alignment vertical="center"/>
      <protection/>
    </xf>
    <xf numFmtId="49" fontId="16" fillId="0" borderId="13" xfId="23" applyNumberFormat="1" applyFont="1" applyBorder="1" applyAlignment="1">
      <alignment vertical="center"/>
      <protection/>
    </xf>
    <xf numFmtId="4" fontId="16" fillId="0" borderId="22" xfId="23" applyNumberFormat="1" applyFont="1" applyBorder="1" applyAlignment="1">
      <alignment horizontal="center" vertical="center"/>
      <protection/>
    </xf>
    <xf numFmtId="4" fontId="16" fillId="0" borderId="22" xfId="23" applyNumberFormat="1" applyFont="1" applyBorder="1" applyAlignment="1">
      <alignment vertical="center"/>
      <protection/>
    </xf>
    <xf numFmtId="49" fontId="16" fillId="0" borderId="13" xfId="23" applyNumberFormat="1" applyFont="1" applyBorder="1" applyAlignment="1">
      <alignment vertical="center"/>
      <protection/>
    </xf>
    <xf numFmtId="0" fontId="16" fillId="0" borderId="21" xfId="23" applyFont="1" applyBorder="1">
      <alignment/>
      <protection/>
    </xf>
    <xf numFmtId="0" fontId="16" fillId="3" borderId="13" xfId="23" applyFont="1" applyFill="1" applyBorder="1" applyAlignment="1">
      <alignment vertical="center"/>
      <protection/>
    </xf>
    <xf numFmtId="0" fontId="16" fillId="3" borderId="11" xfId="23" applyFont="1" applyFill="1" applyBorder="1" applyAlignment="1">
      <alignment vertical="center"/>
      <protection/>
    </xf>
    <xf numFmtId="4" fontId="16" fillId="3" borderId="22" xfId="23" applyNumberFormat="1" applyFont="1" applyFill="1" applyBorder="1" applyAlignment="1">
      <alignment horizontal="center" vertical="center"/>
      <protection/>
    </xf>
    <xf numFmtId="4" fontId="16" fillId="3" borderId="22" xfId="23" applyNumberFormat="1" applyFont="1" applyFill="1" applyBorder="1" applyAlignment="1">
      <alignment vertical="center"/>
      <protection/>
    </xf>
    <xf numFmtId="3" fontId="16" fillId="3" borderId="22" xfId="23" applyNumberFormat="1" applyFont="1" applyFill="1" applyBorder="1" applyAlignment="1">
      <alignment vertical="center"/>
      <protection/>
    </xf>
    <xf numFmtId="4" fontId="12" fillId="0" borderId="0" xfId="23" applyNumberFormat="1">
      <alignment/>
      <protection/>
    </xf>
    <xf numFmtId="3" fontId="12" fillId="0" borderId="0" xfId="23" applyNumberFormat="1">
      <alignment/>
      <protection/>
    </xf>
    <xf numFmtId="0" fontId="24" fillId="0" borderId="0" xfId="23" applyFont="1" applyAlignment="1">
      <alignment horizontal="center" vertical="center"/>
      <protection/>
    </xf>
    <xf numFmtId="0" fontId="24" fillId="0" borderId="0" xfId="23" applyFont="1">
      <alignment/>
      <protection/>
    </xf>
    <xf numFmtId="0" fontId="24" fillId="0" borderId="0" xfId="23" applyFont="1" applyAlignment="1">
      <alignment horizontal="center" vertical="center" wrapText="1"/>
      <protection/>
    </xf>
    <xf numFmtId="0" fontId="25" fillId="0" borderId="0" xfId="23" applyFont="1">
      <alignment/>
      <protection/>
    </xf>
    <xf numFmtId="0" fontId="25" fillId="0" borderId="0" xfId="23" applyFont="1" applyAlignment="1">
      <alignment horizontal="center" wrapText="1"/>
      <protection/>
    </xf>
    <xf numFmtId="0" fontId="25" fillId="0" borderId="0" xfId="23" applyFont="1" applyAlignment="1">
      <alignment horizontal="right"/>
      <protection/>
    </xf>
    <xf numFmtId="164" fontId="25" fillId="0" borderId="0" xfId="23" applyNumberFormat="1" applyFont="1" applyAlignment="1">
      <alignment horizontal="right" wrapText="1"/>
      <protection/>
    </xf>
    <xf numFmtId="0" fontId="26" fillId="0" borderId="0" xfId="23" applyFont="1" applyAlignment="1">
      <alignment horizontal="center"/>
      <protection/>
    </xf>
    <xf numFmtId="0" fontId="26" fillId="0" borderId="0" xfId="23" applyFont="1" applyAlignment="1">
      <alignment horizontal="left"/>
      <protection/>
    </xf>
    <xf numFmtId="1" fontId="27" fillId="0" borderId="0" xfId="23" applyNumberFormat="1" applyFont="1" applyAlignment="1" applyProtection="1">
      <alignment horizontal="left" vertical="center" wrapText="1"/>
      <protection locked="0"/>
    </xf>
    <xf numFmtId="0" fontId="27" fillId="0" borderId="0" xfId="23" applyFont="1" applyAlignment="1">
      <alignment horizontal="center"/>
      <protection/>
    </xf>
    <xf numFmtId="0" fontId="27" fillId="0" borderId="0" xfId="23" applyFont="1" applyAlignment="1">
      <alignment horizontal="right"/>
      <protection/>
    </xf>
    <xf numFmtId="164" fontId="27" fillId="0" borderId="0" xfId="23" applyNumberFormat="1" applyFont="1" applyAlignment="1">
      <alignment horizontal="right"/>
      <protection/>
    </xf>
    <xf numFmtId="4" fontId="28" fillId="0" borderId="0" xfId="23" applyNumberFormat="1" applyFont="1" applyAlignment="1">
      <alignment vertical="center"/>
      <protection/>
    </xf>
    <xf numFmtId="49" fontId="24" fillId="0" borderId="0" xfId="23" applyNumberFormat="1" applyFont="1" applyAlignment="1">
      <alignment horizontal="left" vertical="center"/>
      <protection/>
    </xf>
    <xf numFmtId="1" fontId="29" fillId="0" borderId="0" xfId="23" applyNumberFormat="1" applyFont="1" applyAlignment="1" applyProtection="1">
      <alignment horizontal="left" vertical="center" wrapText="1"/>
      <protection locked="0"/>
    </xf>
    <xf numFmtId="0" fontId="29" fillId="0" borderId="0" xfId="23" applyFont="1" applyAlignment="1">
      <alignment horizontal="center" vertical="center"/>
      <protection/>
    </xf>
    <xf numFmtId="0" fontId="29" fillId="0" borderId="0" xfId="23" applyFont="1" applyAlignment="1">
      <alignment horizontal="right" vertical="center"/>
      <protection/>
    </xf>
    <xf numFmtId="4" fontId="29" fillId="6" borderId="0" xfId="23" applyNumberFormat="1" applyFont="1" applyFill="1" applyAlignment="1">
      <alignment horizontal="right" vertical="center"/>
      <protection/>
    </xf>
    <xf numFmtId="164" fontId="29" fillId="0" borderId="0" xfId="23" applyNumberFormat="1" applyFont="1" applyAlignment="1">
      <alignment horizontal="right" vertical="center"/>
      <protection/>
    </xf>
    <xf numFmtId="0" fontId="30" fillId="0" borderId="0" xfId="23" applyFont="1" applyAlignment="1">
      <alignment horizontal="left"/>
      <protection/>
    </xf>
    <xf numFmtId="1" fontId="31" fillId="0" borderId="0" xfId="23" applyNumberFormat="1" applyFont="1" applyAlignment="1" applyProtection="1">
      <alignment horizontal="left" vertical="center" wrapText="1"/>
      <protection locked="0"/>
    </xf>
    <xf numFmtId="4" fontId="27" fillId="0" borderId="0" xfId="23" applyNumberFormat="1" applyFont="1" applyAlignment="1">
      <alignment horizontal="right"/>
      <protection/>
    </xf>
    <xf numFmtId="0" fontId="24" fillId="0" borderId="0" xfId="23" applyFont="1" applyAlignment="1">
      <alignment horizontal="left"/>
      <protection/>
    </xf>
    <xf numFmtId="0" fontId="25" fillId="0" borderId="0" xfId="23" applyFont="1" applyAlignment="1">
      <alignment horizontal="center"/>
      <protection/>
    </xf>
    <xf numFmtId="4" fontId="25" fillId="0" borderId="0" xfId="23" applyNumberFormat="1" applyFont="1" applyAlignment="1">
      <alignment horizontal="right"/>
      <protection/>
    </xf>
    <xf numFmtId="164" fontId="25" fillId="0" borderId="0" xfId="23" applyNumberFormat="1" applyFont="1" applyAlignment="1">
      <alignment horizontal="right"/>
      <protection/>
    </xf>
    <xf numFmtId="0" fontId="26" fillId="0" borderId="0" xfId="23" applyFont="1">
      <alignment/>
      <protection/>
    </xf>
    <xf numFmtId="0" fontId="26" fillId="0" borderId="0" xfId="23" applyFont="1" applyAlignment="1">
      <alignment horizontal="right"/>
      <protection/>
    </xf>
    <xf numFmtId="4" fontId="26" fillId="0" borderId="0" xfId="23" applyNumberFormat="1" applyFont="1" applyAlignment="1">
      <alignment horizontal="right"/>
      <protection/>
    </xf>
    <xf numFmtId="164" fontId="26" fillId="0" borderId="0" xfId="23" applyNumberFormat="1" applyFont="1" applyAlignment="1">
      <alignment horizontal="right"/>
      <protection/>
    </xf>
    <xf numFmtId="0" fontId="19" fillId="0" borderId="0" xfId="23" applyFont="1">
      <alignment/>
      <protection/>
    </xf>
    <xf numFmtId="0" fontId="24" fillId="0" borderId="0" xfId="23" applyFont="1" applyAlignment="1">
      <alignment horizontal="left" vertical="center"/>
      <protection/>
    </xf>
    <xf numFmtId="0" fontId="24" fillId="0" borderId="0" xfId="23" applyFont="1" applyAlignment="1">
      <alignment wrapText="1"/>
      <protection/>
    </xf>
    <xf numFmtId="0" fontId="24" fillId="0" borderId="0" xfId="23" applyFont="1" applyAlignment="1">
      <alignment horizontal="center"/>
      <protection/>
    </xf>
    <xf numFmtId="0" fontId="24" fillId="0" borderId="0" xfId="23" applyFont="1" applyAlignment="1">
      <alignment horizontal="right"/>
      <protection/>
    </xf>
    <xf numFmtId="4" fontId="24" fillId="6" borderId="0" xfId="23" applyNumberFormat="1" applyFont="1" applyFill="1" applyAlignment="1">
      <alignment horizontal="right"/>
      <protection/>
    </xf>
    <xf numFmtId="4" fontId="24" fillId="0" borderId="0" xfId="23" applyNumberFormat="1" applyFont="1" applyAlignment="1">
      <alignment horizontal="right"/>
      <protection/>
    </xf>
    <xf numFmtId="49" fontId="24" fillId="0" borderId="0" xfId="23" applyNumberFormat="1" applyFont="1" applyAlignment="1">
      <alignment horizontal="left"/>
      <protection/>
    </xf>
    <xf numFmtId="0" fontId="29" fillId="0" borderId="0" xfId="23" applyFont="1">
      <alignment/>
      <protection/>
    </xf>
    <xf numFmtId="0" fontId="29" fillId="0" borderId="0" xfId="23" applyFont="1" applyAlignment="1">
      <alignment horizontal="center"/>
      <protection/>
    </xf>
    <xf numFmtId="0" fontId="29" fillId="0" borderId="0" xfId="23" applyFont="1" applyAlignment="1">
      <alignment horizontal="right"/>
      <protection/>
    </xf>
    <xf numFmtId="4" fontId="29" fillId="0" borderId="0" xfId="23" applyNumberFormat="1" applyFont="1" applyAlignment="1">
      <alignment horizontal="right"/>
      <protection/>
    </xf>
    <xf numFmtId="164" fontId="24" fillId="0" borderId="0" xfId="23" applyNumberFormat="1" applyFont="1" applyAlignment="1">
      <alignment horizontal="right"/>
      <protection/>
    </xf>
    <xf numFmtId="0" fontId="4" fillId="0" borderId="0" xfId="23" applyFont="1">
      <alignment/>
      <protection/>
    </xf>
    <xf numFmtId="0" fontId="29" fillId="0" borderId="0" xfId="23" applyFont="1" applyAlignment="1">
      <alignment vertical="center"/>
      <protection/>
    </xf>
    <xf numFmtId="0" fontId="29" fillId="0" borderId="0" xfId="23" applyFont="1" applyAlignment="1">
      <alignment vertical="center" wrapText="1"/>
      <protection/>
    </xf>
    <xf numFmtId="164" fontId="29" fillId="0" borderId="0" xfId="23" applyNumberFormat="1" applyFont="1" applyAlignment="1">
      <alignment horizontal="right"/>
      <protection/>
    </xf>
    <xf numFmtId="0" fontId="4" fillId="0" borderId="0" xfId="23" applyFont="1" applyAlignment="1">
      <alignment horizontal="center"/>
      <protection/>
    </xf>
    <xf numFmtId="49" fontId="30" fillId="0" borderId="0" xfId="23" applyNumberFormat="1" applyFont="1" applyAlignment="1">
      <alignment horizontal="left"/>
      <protection/>
    </xf>
    <xf numFmtId="0" fontId="30" fillId="0" borderId="0" xfId="23" applyFont="1">
      <alignment/>
      <protection/>
    </xf>
    <xf numFmtId="0" fontId="4" fillId="0" borderId="0" xfId="23" applyFont="1" applyAlignment="1">
      <alignment horizontal="right"/>
      <protection/>
    </xf>
    <xf numFmtId="4" fontId="4" fillId="0" borderId="0" xfId="23" applyNumberFormat="1" applyFont="1" applyAlignment="1">
      <alignment horizontal="right"/>
      <protection/>
    </xf>
    <xf numFmtId="0" fontId="28" fillId="0" borderId="0" xfId="23" applyFont="1">
      <alignment/>
      <protection/>
    </xf>
    <xf numFmtId="49" fontId="26" fillId="0" borderId="0" xfId="23" applyNumberFormat="1" applyFont="1" applyAlignment="1">
      <alignment horizontal="left"/>
      <protection/>
    </xf>
    <xf numFmtId="0" fontId="29" fillId="0" borderId="0" xfId="23" applyFont="1" applyAlignment="1">
      <alignment horizontal="left" vertical="center" wrapText="1"/>
      <protection/>
    </xf>
    <xf numFmtId="4" fontId="29" fillId="0" borderId="0" xfId="23" applyNumberFormat="1" applyFont="1">
      <alignment/>
      <protection/>
    </xf>
    <xf numFmtId="0" fontId="31" fillId="0" borderId="0" xfId="23" applyFont="1">
      <alignment/>
      <protection/>
    </xf>
    <xf numFmtId="0" fontId="29" fillId="0" borderId="0" xfId="23" applyFont="1" applyAlignment="1">
      <alignment wrapText="1"/>
      <protection/>
    </xf>
    <xf numFmtId="49" fontId="24" fillId="0" borderId="0" xfId="23" applyNumberFormat="1" applyFont="1" applyAlignment="1">
      <alignment horizontal="left" vertical="center" wrapText="1"/>
      <protection/>
    </xf>
    <xf numFmtId="1" fontId="24" fillId="0" borderId="0" xfId="23" applyNumberFormat="1" applyFont="1" applyAlignment="1">
      <alignment horizontal="right"/>
      <protection/>
    </xf>
    <xf numFmtId="0" fontId="32" fillId="0" borderId="0" xfId="23" applyFont="1" applyAlignment="1">
      <alignment horizontal="center"/>
      <protection/>
    </xf>
    <xf numFmtId="0" fontId="18" fillId="0" borderId="0" xfId="23" applyFont="1">
      <alignment/>
      <protection/>
    </xf>
    <xf numFmtId="0" fontId="19" fillId="0" borderId="0" xfId="23" applyFont="1" applyAlignment="1">
      <alignment horizontal="center"/>
      <protection/>
    </xf>
    <xf numFmtId="0" fontId="19" fillId="0" borderId="0" xfId="23" applyFont="1" applyAlignment="1">
      <alignment horizontal="right"/>
      <protection/>
    </xf>
    <xf numFmtId="164" fontId="19" fillId="0" borderId="0" xfId="23" applyNumberFormat="1" applyFont="1" applyAlignment="1">
      <alignment horizontal="right"/>
      <protection/>
    </xf>
    <xf numFmtId="0" fontId="12" fillId="0" borderId="0" xfId="23" applyAlignment="1">
      <alignment horizontal="right"/>
      <protection/>
    </xf>
    <xf numFmtId="164" fontId="12" fillId="0" borderId="0" xfId="23" applyNumberFormat="1" applyAlignment="1">
      <alignment horizontal="right"/>
      <protection/>
    </xf>
    <xf numFmtId="0" fontId="28" fillId="0" borderId="0" xfId="23" applyFont="1" applyAlignment="1">
      <alignment horizontal="center"/>
      <protection/>
    </xf>
    <xf numFmtId="0" fontId="24" fillId="0" borderId="0" xfId="23" applyFont="1" applyAlignment="1">
      <alignment vertical="center" wrapText="1"/>
      <protection/>
    </xf>
    <xf numFmtId="0" fontId="28" fillId="0" borderId="0" xfId="23" applyFont="1" applyAlignment="1">
      <alignment horizontal="right"/>
      <protection/>
    </xf>
    <xf numFmtId="4" fontId="28" fillId="0" borderId="0" xfId="23" applyNumberFormat="1" applyFont="1" applyAlignment="1">
      <alignment horizontal="right"/>
      <protection/>
    </xf>
    <xf numFmtId="164" fontId="28" fillId="0" borderId="0" xfId="23" applyNumberFormat="1" applyFont="1" applyAlignment="1">
      <alignment horizontal="right"/>
      <protection/>
    </xf>
    <xf numFmtId="0" fontId="18" fillId="0" borderId="0" xfId="23" applyFont="1" applyAlignment="1">
      <alignment horizontal="center"/>
      <protection/>
    </xf>
    <xf numFmtId="0" fontId="18" fillId="0" borderId="0" xfId="23" applyFont="1" applyAlignment="1">
      <alignment horizontal="right"/>
      <protection/>
    </xf>
    <xf numFmtId="164" fontId="18" fillId="0" borderId="0" xfId="23" applyNumberFormat="1" applyFont="1" applyAlignment="1">
      <alignment horizontal="right"/>
      <protection/>
    </xf>
    <xf numFmtId="0" fontId="24" fillId="0" borderId="0" xfId="23" applyFont="1" applyAlignment="1">
      <alignment horizontal="left" vertical="center" wrapText="1"/>
      <protection/>
    </xf>
    <xf numFmtId="0" fontId="34" fillId="0" borderId="0" xfId="23" applyFont="1" applyAlignment="1">
      <alignment horizontal="center"/>
      <protection/>
    </xf>
    <xf numFmtId="0" fontId="34" fillId="0" borderId="0" xfId="23" applyFont="1" applyAlignment="1">
      <alignment horizontal="right"/>
      <protection/>
    </xf>
    <xf numFmtId="49" fontId="24" fillId="0" borderId="0" xfId="23" applyNumberFormat="1" applyFont="1" applyAlignment="1">
      <alignment horizontal="right"/>
      <protection/>
    </xf>
    <xf numFmtId="49" fontId="16" fillId="0" borderId="13" xfId="23" applyNumberFormat="1" applyFont="1" applyBorder="1" applyAlignment="1">
      <alignment horizontal="left" vertical="center" wrapText="1"/>
      <protection/>
    </xf>
    <xf numFmtId="49" fontId="24" fillId="0" borderId="0" xfId="23" applyNumberFormat="1" applyFont="1">
      <alignment/>
      <protection/>
    </xf>
    <xf numFmtId="0" fontId="24" fillId="0" borderId="0" xfId="23" applyFont="1" applyAlignment="1">
      <alignment horizontal="center" vertical="center" textRotation="90"/>
      <protection/>
    </xf>
    <xf numFmtId="4" fontId="29" fillId="6" borderId="0" xfId="23" applyNumberFormat="1" applyFont="1" applyFill="1" applyAlignment="1">
      <alignment horizontal="center" vertical="center"/>
      <protection/>
    </xf>
    <xf numFmtId="1" fontId="29" fillId="0" borderId="0" xfId="23" applyNumberFormat="1" applyFont="1" applyAlignment="1" applyProtection="1">
      <alignment horizontal="left" vertical="center"/>
      <protection locked="0"/>
    </xf>
    <xf numFmtId="4" fontId="4" fillId="0" borderId="0" xfId="23" applyNumberFormat="1" applyFont="1" applyAlignment="1">
      <alignment horizontal="center"/>
      <protection/>
    </xf>
    <xf numFmtId="4" fontId="29" fillId="0" borderId="0" xfId="23" applyNumberFormat="1" applyFont="1" applyAlignment="1">
      <alignment horizontal="center" vertical="center"/>
      <protection/>
    </xf>
    <xf numFmtId="4" fontId="24" fillId="6" borderId="0" xfId="23" applyNumberFormat="1" applyFont="1" applyFill="1" applyAlignment="1">
      <alignment horizontal="center"/>
      <protection/>
    </xf>
    <xf numFmtId="1" fontId="36" fillId="0" borderId="0" xfId="23" applyNumberFormat="1" applyFont="1" applyAlignment="1" applyProtection="1">
      <alignment horizontal="left" vertical="center" wrapText="1"/>
      <protection locked="0"/>
    </xf>
    <xf numFmtId="0" fontId="24" fillId="0" borderId="0" xfId="23" applyFont="1" applyAlignment="1">
      <alignment vertical="center"/>
      <protection/>
    </xf>
    <xf numFmtId="49" fontId="24" fillId="0" borderId="0" xfId="23" applyNumberFormat="1" applyFont="1" applyAlignment="1">
      <alignment vertical="center"/>
      <protection/>
    </xf>
    <xf numFmtId="164" fontId="29" fillId="0" borderId="0" xfId="23" applyNumberFormat="1" applyFont="1" applyAlignment="1">
      <alignment horizontal="center" vertical="center"/>
      <protection/>
    </xf>
    <xf numFmtId="49" fontId="24" fillId="0" borderId="0" xfId="23" applyNumberFormat="1" applyFont="1" applyAlignment="1">
      <alignment horizontal="center" vertical="center"/>
      <protection/>
    </xf>
    <xf numFmtId="4" fontId="24" fillId="0" borderId="0" xfId="23" applyNumberFormat="1" applyFont="1" applyAlignment="1">
      <alignment horizontal="center"/>
      <protection/>
    </xf>
    <xf numFmtId="4" fontId="27" fillId="0" borderId="0" xfId="23" applyNumberFormat="1" applyFont="1" applyAlignment="1">
      <alignment horizontal="center"/>
      <protection/>
    </xf>
    <xf numFmtId="49" fontId="12" fillId="0" borderId="0" xfId="23" applyNumberFormat="1">
      <alignment/>
      <protection/>
    </xf>
    <xf numFmtId="4" fontId="28" fillId="0" borderId="0" xfId="23" applyNumberFormat="1" applyFont="1" applyAlignment="1">
      <alignment horizontal="center"/>
      <protection/>
    </xf>
    <xf numFmtId="49" fontId="16" fillId="0" borderId="13" xfId="23" applyNumberFormat="1" applyFont="1" applyBorder="1" applyAlignment="1">
      <alignment horizontal="left" vertical="center"/>
      <protection/>
    </xf>
    <xf numFmtId="49" fontId="16" fillId="0" borderId="11" xfId="23" applyNumberFormat="1" applyFont="1" applyBorder="1" applyAlignment="1">
      <alignment horizontal="left" vertical="center"/>
      <protection/>
    </xf>
    <xf numFmtId="0" fontId="26" fillId="0" borderId="0" xfId="23" applyFont="1" applyAlignment="1">
      <alignment horizontal="center" vertical="center"/>
      <protection/>
    </xf>
    <xf numFmtId="0" fontId="26" fillId="0" borderId="0" xfId="23" applyFont="1" applyAlignment="1">
      <alignment horizontal="right" vertical="center"/>
      <protection/>
    </xf>
    <xf numFmtId="164" fontId="26" fillId="0" borderId="0" xfId="23" applyNumberFormat="1" applyFont="1">
      <alignment/>
      <protection/>
    </xf>
    <xf numFmtId="164" fontId="24" fillId="0" borderId="0" xfId="23" applyNumberFormat="1" applyFont="1" applyAlignment="1">
      <alignment vertical="center"/>
      <protection/>
    </xf>
    <xf numFmtId="0" fontId="24" fillId="0" borderId="0" xfId="23" applyFont="1" applyAlignment="1">
      <alignment horizontal="right" vertical="center"/>
      <protection/>
    </xf>
    <xf numFmtId="164" fontId="25" fillId="0" borderId="0" xfId="23" applyNumberFormat="1" applyFont="1" applyAlignment="1">
      <alignment vertical="center"/>
      <protection/>
    </xf>
    <xf numFmtId="164" fontId="26" fillId="0" borderId="0" xfId="23" applyNumberFormat="1" applyFont="1" applyAlignment="1">
      <alignment vertical="center"/>
      <protection/>
    </xf>
    <xf numFmtId="49" fontId="24" fillId="0" borderId="0" xfId="23" applyNumberFormat="1" applyFont="1" applyAlignment="1">
      <alignment horizontal="left" wrapText="1"/>
      <protection/>
    </xf>
    <xf numFmtId="164" fontId="24" fillId="0" borderId="0" xfId="23" applyNumberFormat="1" applyFont="1" applyAlignment="1">
      <alignment horizontal="right" vertical="center" wrapText="1"/>
      <protection/>
    </xf>
    <xf numFmtId="164" fontId="24" fillId="0" borderId="0" xfId="23" applyNumberFormat="1" applyFont="1" applyAlignment="1">
      <alignment horizontal="center" vertical="center" wrapText="1"/>
      <protection/>
    </xf>
    <xf numFmtId="164" fontId="18" fillId="0" borderId="0" xfId="23" applyNumberFormat="1" applyFont="1" applyAlignment="1">
      <alignment horizontal="right" vertical="center"/>
      <protection/>
    </xf>
    <xf numFmtId="0" fontId="24" fillId="0" borderId="0" xfId="23" applyFont="1" applyAlignment="1">
      <alignment horizontal="center" wrapText="1"/>
      <protection/>
    </xf>
    <xf numFmtId="0" fontId="38" fillId="0" borderId="0" xfId="23" applyFont="1" applyAlignment="1">
      <alignment vertical="center" wrapText="1"/>
      <protection/>
    </xf>
    <xf numFmtId="49" fontId="24" fillId="0" borderId="0" xfId="23" applyNumberFormat="1" applyFont="1" applyAlignment="1">
      <alignment horizontal="center" vertical="center" wrapText="1"/>
      <protection/>
    </xf>
    <xf numFmtId="49" fontId="24" fillId="0" borderId="0" xfId="23" applyNumberFormat="1" applyFont="1" applyAlignment="1">
      <alignment horizontal="center" vertical="top"/>
      <protection/>
    </xf>
    <xf numFmtId="0" fontId="34" fillId="0" borderId="0" xfId="23" applyFont="1">
      <alignment/>
      <protection/>
    </xf>
    <xf numFmtId="164" fontId="24" fillId="0" borderId="0" xfId="23" applyNumberFormat="1" applyFont="1">
      <alignment/>
      <protection/>
    </xf>
    <xf numFmtId="49" fontId="16" fillId="0" borderId="23" xfId="23" applyNumberFormat="1" applyFont="1" applyBorder="1" applyAlignment="1">
      <alignment horizontal="center" vertical="center" wrapText="1"/>
      <protection/>
    </xf>
    <xf numFmtId="0" fontId="24" fillId="0" borderId="0" xfId="0" applyFont="1" applyAlignment="1">
      <alignment horizontal="center" vertical="center" wrapText="1"/>
    </xf>
    <xf numFmtId="4" fontId="26" fillId="0" borderId="0" xfId="0" applyNumberFormat="1" applyFont="1" applyAlignment="1">
      <alignment horizontal="right" vertical="center"/>
    </xf>
    <xf numFmtId="4" fontId="29" fillId="6" borderId="0" xfId="0" applyNumberFormat="1" applyFont="1" applyFill="1" applyAlignment="1">
      <alignment horizontal="right" vertical="center"/>
    </xf>
    <xf numFmtId="4" fontId="24" fillId="0" borderId="0" xfId="0" applyNumberFormat="1" applyFont="1" applyAlignment="1">
      <alignment horizontal="right" vertical="center"/>
    </xf>
    <xf numFmtId="0" fontId="24" fillId="0" borderId="0" xfId="0" applyFont="1" applyAlignment="1">
      <alignment vertical="center"/>
    </xf>
    <xf numFmtId="4" fontId="24" fillId="6" borderId="0" xfId="0" applyNumberFormat="1" applyFont="1" applyFill="1" applyAlignment="1">
      <alignment horizontal="right" vertical="center"/>
    </xf>
    <xf numFmtId="4" fontId="24" fillId="6" borderId="0" xfId="0" applyNumberFormat="1" applyFont="1" applyFill="1" applyAlignment="1">
      <alignment horizontal="right" vertical="center" wrapText="1"/>
    </xf>
    <xf numFmtId="0" fontId="24" fillId="0" borderId="0" xfId="0" applyFont="1"/>
    <xf numFmtId="0" fontId="18" fillId="0" borderId="0" xfId="0" applyFont="1" applyAlignment="1">
      <alignment horizontal="right" vertical="center"/>
    </xf>
    <xf numFmtId="0" fontId="0" fillId="0" borderId="0" xfId="0" applyAlignment="1">
      <alignment vertical="center"/>
    </xf>
    <xf numFmtId="0" fontId="0" fillId="0" borderId="0" xfId="0" applyAlignment="1">
      <alignment horizontal="right"/>
    </xf>
    <xf numFmtId="2" fontId="29" fillId="6" borderId="0" xfId="23" applyNumberFormat="1" applyFont="1" applyFill="1" applyAlignment="1">
      <alignment horizontal="center"/>
      <protection/>
    </xf>
    <xf numFmtId="2" fontId="29" fillId="6" borderId="0" xfId="23" applyNumberFormat="1" applyFont="1" applyFill="1" applyAlignment="1">
      <alignment horizontal="right"/>
      <protection/>
    </xf>
    <xf numFmtId="0" fontId="24" fillId="0" borderId="0" xfId="23" applyFont="1" applyAlignment="1">
      <alignment horizontal="center"/>
      <protection/>
    </xf>
    <xf numFmtId="4" fontId="24" fillId="6" borderId="0" xfId="23" applyNumberFormat="1" applyFont="1" applyFill="1" applyAlignment="1">
      <alignment horizontal="center"/>
      <protection/>
    </xf>
    <xf numFmtId="0" fontId="24" fillId="0" borderId="0" xfId="23" applyFont="1" applyAlignment="1">
      <alignment horizontal="center" vertical="center"/>
      <protection/>
    </xf>
    <xf numFmtId="49" fontId="0" fillId="0" borderId="0" xfId="0" applyNumberFormat="1" applyAlignment="1">
      <alignment horizontal="right"/>
    </xf>
    <xf numFmtId="49" fontId="16" fillId="0" borderId="24" xfId="23" applyNumberFormat="1" applyFont="1" applyBorder="1" applyAlignment="1">
      <alignment horizontal="left" vertical="center" wrapText="1" indent="3"/>
      <protection/>
    </xf>
    <xf numFmtId="49" fontId="16" fillId="0" borderId="4" xfId="23" applyNumberFormat="1" applyFont="1" applyBorder="1" applyAlignment="1">
      <alignment horizontal="left" vertical="center" wrapText="1" indent="3"/>
      <protection/>
    </xf>
    <xf numFmtId="49" fontId="16" fillId="0" borderId="25" xfId="23" applyNumberFormat="1" applyFont="1" applyBorder="1" applyAlignment="1">
      <alignment horizontal="left" vertical="center" wrapText="1" indent="3"/>
      <protection/>
    </xf>
    <xf numFmtId="49" fontId="16" fillId="0" borderId="23" xfId="23" applyNumberFormat="1" applyFont="1" applyBorder="1" applyAlignment="1">
      <alignment horizontal="center" vertical="center" wrapText="1"/>
      <protection/>
    </xf>
    <xf numFmtId="49" fontId="16" fillId="0" borderId="26" xfId="23" applyNumberFormat="1" applyFont="1" applyBorder="1" applyAlignment="1">
      <alignment horizontal="center" vertical="center" wrapText="1"/>
      <protection/>
    </xf>
    <xf numFmtId="49" fontId="16" fillId="0" borderId="27" xfId="23" applyNumberFormat="1" applyFont="1" applyBorder="1" applyAlignment="1">
      <alignment horizontal="center" vertical="center" wrapText="1"/>
      <protection/>
    </xf>
    <xf numFmtId="49" fontId="16" fillId="0" borderId="21" xfId="23" applyNumberFormat="1" applyFont="1" applyBorder="1" applyAlignment="1">
      <alignment horizontal="left" vertical="center" wrapText="1" indent="3"/>
      <protection/>
    </xf>
    <xf numFmtId="49" fontId="16" fillId="0" borderId="0" xfId="23" applyNumberFormat="1" applyFont="1" applyBorder="1" applyAlignment="1">
      <alignment horizontal="left" vertical="center" wrapText="1" indent="3"/>
      <protection/>
    </xf>
    <xf numFmtId="49" fontId="16" fillId="0" borderId="28" xfId="23" applyNumberFormat="1" applyFont="1" applyBorder="1" applyAlignment="1">
      <alignment horizontal="left" vertical="center" wrapText="1" indent="3"/>
      <protection/>
    </xf>
    <xf numFmtId="49" fontId="16" fillId="0" borderId="14" xfId="23" applyNumberFormat="1" applyFont="1" applyBorder="1" applyAlignment="1">
      <alignment horizontal="left" vertical="center" wrapText="1" indent="3"/>
      <protection/>
    </xf>
    <xf numFmtId="49" fontId="16" fillId="0" borderId="6" xfId="23" applyNumberFormat="1" applyFont="1" applyBorder="1" applyAlignment="1">
      <alignment horizontal="left" vertical="center" wrapText="1" indent="3"/>
      <protection/>
    </xf>
    <xf numFmtId="49" fontId="16" fillId="0" borderId="29" xfId="23" applyNumberFormat="1" applyFont="1" applyBorder="1" applyAlignment="1">
      <alignment horizontal="left" vertical="center" wrapText="1" indent="3"/>
      <protection/>
    </xf>
    <xf numFmtId="3" fontId="12" fillId="0" borderId="11" xfId="23" applyNumberFormat="1" applyBorder="1" applyAlignment="1">
      <alignment vertical="center"/>
      <protection/>
    </xf>
    <xf numFmtId="3" fontId="12" fillId="0" borderId="11" xfId="23" applyNumberFormat="1" applyBorder="1" applyAlignment="1">
      <alignment vertical="center" wrapText="1"/>
      <protection/>
    </xf>
    <xf numFmtId="3" fontId="17" fillId="0" borderId="11" xfId="23" applyNumberFormat="1" applyFont="1" applyBorder="1" applyAlignment="1">
      <alignment vertical="center"/>
      <protection/>
    </xf>
    <xf numFmtId="3" fontId="17" fillId="0" borderId="11" xfId="23" applyNumberFormat="1" applyFont="1" applyBorder="1" applyAlignment="1">
      <alignment vertical="center" wrapText="1"/>
      <protection/>
    </xf>
    <xf numFmtId="3" fontId="12" fillId="3" borderId="13" xfId="23" applyNumberFormat="1" applyFill="1" applyBorder="1" applyAlignment="1">
      <alignment vertical="center"/>
      <protection/>
    </xf>
    <xf numFmtId="3" fontId="12" fillId="3" borderId="11" xfId="23" applyNumberFormat="1" applyFill="1" applyBorder="1" applyAlignment="1">
      <alignment vertical="center"/>
      <protection/>
    </xf>
    <xf numFmtId="3" fontId="12" fillId="3" borderId="30" xfId="23" applyNumberFormat="1" applyFill="1" applyBorder="1" applyAlignment="1">
      <alignment vertical="center"/>
      <protection/>
    </xf>
    <xf numFmtId="4" fontId="19" fillId="0" borderId="14" xfId="23" applyNumberFormat="1" applyFont="1" applyBorder="1" applyAlignment="1">
      <alignment horizontal="right" vertical="center"/>
      <protection/>
    </xf>
    <xf numFmtId="4" fontId="19" fillId="0" borderId="6" xfId="23" applyNumberFormat="1" applyFont="1" applyBorder="1" applyAlignment="1">
      <alignment horizontal="right" vertical="center"/>
      <protection/>
    </xf>
    <xf numFmtId="4" fontId="19" fillId="0" borderId="4" xfId="23" applyNumberFormat="1" applyFont="1" applyBorder="1" applyAlignment="1">
      <alignment horizontal="right" vertical="center"/>
      <protection/>
    </xf>
    <xf numFmtId="4" fontId="20" fillId="3" borderId="16" xfId="23" applyNumberFormat="1" applyFont="1" applyFill="1" applyBorder="1" applyAlignment="1">
      <alignment horizontal="right" vertical="center"/>
      <protection/>
    </xf>
    <xf numFmtId="2" fontId="20" fillId="3" borderId="16" xfId="23" applyNumberFormat="1" applyFont="1" applyFill="1" applyBorder="1" applyAlignment="1">
      <alignment horizontal="right" vertical="center"/>
      <protection/>
    </xf>
    <xf numFmtId="14" fontId="17" fillId="0" borderId="6" xfId="23" applyNumberFormat="1" applyFont="1" applyBorder="1" applyAlignment="1">
      <alignment horizontal="center" vertical="center"/>
      <protection/>
    </xf>
    <xf numFmtId="0" fontId="12" fillId="0" borderId="4" xfId="23" applyBorder="1" applyAlignment="1">
      <alignment horizontal="center"/>
      <protection/>
    </xf>
    <xf numFmtId="4" fontId="19" fillId="0" borderId="13" xfId="23" applyNumberFormat="1" applyFont="1" applyBorder="1" applyAlignment="1">
      <alignment vertical="center"/>
      <protection/>
    </xf>
    <xf numFmtId="4" fontId="19" fillId="0" borderId="11" xfId="23" applyNumberFormat="1" applyFont="1" applyBorder="1" applyAlignment="1">
      <alignment vertical="center"/>
      <protection/>
    </xf>
    <xf numFmtId="4" fontId="18" fillId="0" borderId="13" xfId="23" applyNumberFormat="1" applyFont="1" applyBorder="1" applyAlignment="1">
      <alignment horizontal="right" vertical="center" indent="1"/>
      <protection/>
    </xf>
    <xf numFmtId="4" fontId="18" fillId="0" borderId="30" xfId="23" applyNumberFormat="1" applyFont="1" applyBorder="1" applyAlignment="1">
      <alignment horizontal="right" vertical="center" indent="1"/>
      <protection/>
    </xf>
    <xf numFmtId="4" fontId="18" fillId="0" borderId="12" xfId="23" applyNumberFormat="1" applyFont="1" applyBorder="1" applyAlignment="1">
      <alignment horizontal="right" vertical="center" indent="1"/>
      <protection/>
    </xf>
    <xf numFmtId="4" fontId="19" fillId="0" borderId="13" xfId="23" applyNumberFormat="1" applyFont="1" applyBorder="1" applyAlignment="1">
      <alignment horizontal="right" vertical="center" indent="1"/>
      <protection/>
    </xf>
    <xf numFmtId="4" fontId="19" fillId="0" borderId="30" xfId="23" applyNumberFormat="1" applyFont="1" applyBorder="1" applyAlignment="1">
      <alignment horizontal="right" vertical="center" indent="1"/>
      <protection/>
    </xf>
    <xf numFmtId="4" fontId="19" fillId="0" borderId="12" xfId="23" applyNumberFormat="1" applyFont="1" applyBorder="1" applyAlignment="1">
      <alignment horizontal="right" vertical="center" indent="1"/>
      <protection/>
    </xf>
    <xf numFmtId="4" fontId="19" fillId="0" borderId="13" xfId="23" applyNumberFormat="1" applyFont="1" applyBorder="1" applyAlignment="1">
      <alignment horizontal="right" vertical="center"/>
      <protection/>
    </xf>
    <xf numFmtId="4" fontId="19" fillId="0" borderId="11" xfId="23" applyNumberFormat="1" applyFont="1" applyBorder="1" applyAlignment="1">
      <alignment horizontal="right" vertical="center"/>
      <protection/>
    </xf>
    <xf numFmtId="0" fontId="17" fillId="4" borderId="6" xfId="23" applyFont="1" applyFill="1" applyBorder="1" applyAlignment="1" applyProtection="1">
      <alignment horizontal="left" vertical="center"/>
      <protection locked="0"/>
    </xf>
    <xf numFmtId="1" fontId="12" fillId="0" borderId="6" xfId="23" applyNumberFormat="1" applyBorder="1" applyAlignment="1">
      <alignment horizontal="right" indent="1"/>
      <protection/>
    </xf>
    <xf numFmtId="0" fontId="12" fillId="0" borderId="6" xfId="23" applyBorder="1" applyAlignment="1">
      <alignment horizontal="right" indent="1"/>
      <protection/>
    </xf>
    <xf numFmtId="0" fontId="12" fillId="0" borderId="8" xfId="23" applyBorder="1" applyAlignment="1">
      <alignment horizontal="right" indent="1"/>
      <protection/>
    </xf>
    <xf numFmtId="0" fontId="17" fillId="4" borderId="0" xfId="23" applyFont="1" applyFill="1" applyAlignment="1" applyProtection="1">
      <alignment horizontal="left" vertical="center"/>
      <protection locked="0"/>
    </xf>
    <xf numFmtId="0" fontId="13" fillId="0" borderId="1" xfId="23" applyFont="1" applyBorder="1" applyAlignment="1">
      <alignment horizontal="center" vertical="center"/>
      <protection/>
    </xf>
    <xf numFmtId="0" fontId="13" fillId="0" borderId="31" xfId="23" applyFont="1" applyBorder="1" applyAlignment="1">
      <alignment horizontal="center" vertical="center"/>
      <protection/>
    </xf>
    <xf numFmtId="0" fontId="13" fillId="0" borderId="32" xfId="23" applyFont="1" applyBorder="1" applyAlignment="1">
      <alignment horizontal="center" vertical="center"/>
      <protection/>
    </xf>
    <xf numFmtId="49" fontId="15" fillId="3" borderId="4" xfId="23" applyNumberFormat="1" applyFont="1" applyFill="1" applyBorder="1" applyAlignment="1">
      <alignment horizontal="left" vertical="center" wrapText="1"/>
      <protection/>
    </xf>
    <xf numFmtId="0" fontId="12" fillId="3" borderId="4" xfId="23" applyFill="1" applyBorder="1" applyAlignment="1">
      <alignment wrapText="1"/>
      <protection/>
    </xf>
    <xf numFmtId="0" fontId="12" fillId="3" borderId="9" xfId="23" applyFill="1" applyBorder="1" applyAlignment="1">
      <alignment wrapText="1"/>
      <protection/>
    </xf>
    <xf numFmtId="49" fontId="17" fillId="3" borderId="0" xfId="23" applyNumberFormat="1" applyFont="1" applyFill="1" applyAlignment="1">
      <alignment horizontal="left" vertical="center" wrapText="1"/>
      <protection/>
    </xf>
    <xf numFmtId="0" fontId="12" fillId="3" borderId="0" xfId="23" applyFill="1" applyAlignment="1">
      <alignment wrapText="1"/>
      <protection/>
    </xf>
    <xf numFmtId="0" fontId="12" fillId="3" borderId="7" xfId="23" applyFill="1" applyBorder="1" applyAlignment="1">
      <alignment wrapText="1"/>
      <protection/>
    </xf>
    <xf numFmtId="49" fontId="17" fillId="3" borderId="6" xfId="23" applyNumberFormat="1" applyFont="1" applyFill="1" applyBorder="1" applyAlignment="1">
      <alignment horizontal="left" vertical="center" wrapText="1"/>
      <protection/>
    </xf>
    <xf numFmtId="0" fontId="17" fillId="3" borderId="6" xfId="23" applyFont="1" applyFill="1" applyBorder="1" applyAlignment="1">
      <alignment horizontal="left" vertical="center" wrapText="1"/>
      <protection/>
    </xf>
    <xf numFmtId="0" fontId="17" fillId="3" borderId="8" xfId="23" applyFont="1" applyFill="1" applyBorder="1" applyAlignment="1">
      <alignment horizontal="left" vertical="center" wrapText="1"/>
      <protection/>
    </xf>
    <xf numFmtId="0" fontId="17" fillId="4" borderId="4" xfId="23" applyFont="1" applyFill="1" applyBorder="1" applyAlignment="1" applyProtection="1">
      <alignment horizontal="left" vertical="center"/>
      <protection locked="0"/>
    </xf>
    <xf numFmtId="49" fontId="16" fillId="0" borderId="13" xfId="23" applyNumberFormat="1" applyFont="1" applyBorder="1" applyAlignment="1">
      <alignment vertical="center" wrapText="1"/>
      <protection/>
    </xf>
    <xf numFmtId="49" fontId="16" fillId="0" borderId="11" xfId="23" applyNumberFormat="1" applyFont="1" applyBorder="1" applyAlignment="1">
      <alignment vertical="center" wrapText="1"/>
      <protection/>
    </xf>
    <xf numFmtId="49" fontId="16" fillId="0" borderId="13" xfId="23" applyNumberFormat="1" applyFont="1" applyBorder="1" applyAlignment="1">
      <alignment horizontal="left" vertical="center"/>
      <protection/>
    </xf>
    <xf numFmtId="49" fontId="16" fillId="0" borderId="11" xfId="23" applyNumberFormat="1" applyFont="1" applyBorder="1" applyAlignment="1">
      <alignment horizontal="left" vertical="center"/>
      <protection/>
    </xf>
    <xf numFmtId="49" fontId="16" fillId="0" borderId="30" xfId="23" applyNumberFormat="1" applyFont="1" applyBorder="1" applyAlignment="1">
      <alignment horizontal="left" vertical="center"/>
      <protection/>
    </xf>
    <xf numFmtId="49" fontId="16" fillId="0" borderId="13" xfId="23" applyNumberFormat="1" applyFont="1" applyBorder="1" applyAlignment="1">
      <alignment horizontal="left" vertical="center" wrapText="1"/>
      <protection/>
    </xf>
    <xf numFmtId="49" fontId="16" fillId="0" borderId="11" xfId="23" applyNumberFormat="1" applyFont="1" applyBorder="1" applyAlignment="1">
      <alignment horizontal="left" vertical="center" wrapText="1"/>
      <protection/>
    </xf>
    <xf numFmtId="49" fontId="16" fillId="0" borderId="30" xfId="23" applyNumberFormat="1" applyFont="1" applyBorder="1" applyAlignment="1">
      <alignment horizontal="left" vertical="center" wrapText="1"/>
      <protection/>
    </xf>
    <xf numFmtId="49" fontId="16" fillId="0" borderId="13" xfId="23" applyNumberFormat="1" applyFont="1" applyBorder="1" applyAlignment="1">
      <alignment vertical="center"/>
      <protection/>
    </xf>
    <xf numFmtId="49" fontId="16" fillId="0" borderId="11" xfId="23" applyNumberFormat="1" applyFont="1" applyBorder="1" applyAlignment="1">
      <alignment vertical="center"/>
      <protection/>
    </xf>
    <xf numFmtId="49" fontId="16" fillId="0" borderId="30" xfId="23" applyNumberFormat="1" applyFont="1" applyBorder="1" applyAlignment="1">
      <alignment vertical="center"/>
      <protection/>
    </xf>
    <xf numFmtId="49" fontId="17" fillId="3" borderId="7" xfId="23" applyNumberFormat="1" applyFont="1" applyFill="1" applyBorder="1" applyAlignment="1">
      <alignment horizontal="left" vertical="center" wrapText="1"/>
      <protection/>
    </xf>
    <xf numFmtId="0" fontId="24" fillId="0" borderId="0" xfId="23" applyFont="1" applyAlignment="1">
      <alignment horizontal="center"/>
      <protection/>
    </xf>
    <xf numFmtId="4" fontId="24" fillId="6" borderId="0" xfId="23" applyNumberFormat="1" applyFont="1" applyFill="1" applyAlignment="1">
      <alignment horizontal="center"/>
      <protection/>
    </xf>
    <xf numFmtId="164" fontId="24" fillId="0" borderId="0" xfId="23" applyNumberFormat="1" applyFont="1" applyAlignment="1">
      <alignment horizontal="right"/>
      <protection/>
    </xf>
    <xf numFmtId="1" fontId="24" fillId="0" borderId="0" xfId="23" applyNumberFormat="1" applyFont="1" applyAlignment="1">
      <alignment horizontal="center"/>
      <protection/>
    </xf>
    <xf numFmtId="4" fontId="29" fillId="6" borderId="0" xfId="23" applyNumberFormat="1" applyFont="1" applyFill="1" applyAlignment="1">
      <alignment horizontal="center" vertical="center"/>
      <protection/>
    </xf>
    <xf numFmtId="164" fontId="29" fillId="0" borderId="0" xfId="23" applyNumberFormat="1" applyFont="1" applyAlignment="1">
      <alignment horizontal="center" vertical="center"/>
      <protection/>
    </xf>
    <xf numFmtId="0" fontId="24" fillId="0" borderId="0" xfId="23" applyFont="1" applyAlignment="1">
      <alignment horizontal="center" vertical="center"/>
      <protection/>
    </xf>
    <xf numFmtId="49" fontId="24" fillId="0" borderId="0" xfId="23" applyNumberFormat="1" applyFont="1" applyAlignment="1">
      <alignment horizontal="center" vertical="center"/>
      <protection/>
    </xf>
    <xf numFmtId="0" fontId="29" fillId="0" borderId="0" xfId="23" applyFont="1" applyAlignment="1">
      <alignment horizontal="center" vertical="center"/>
      <protection/>
    </xf>
    <xf numFmtId="0" fontId="24" fillId="0" borderId="0" xfId="23" applyFont="1" applyAlignment="1">
      <alignment horizontal="right"/>
      <protection/>
    </xf>
    <xf numFmtId="4" fontId="24" fillId="6" borderId="0" xfId="23" applyNumberFormat="1" applyFont="1" applyFill="1" applyAlignment="1">
      <alignment horizontal="right"/>
      <protection/>
    </xf>
    <xf numFmtId="1" fontId="24" fillId="0" borderId="0" xfId="23" applyNumberFormat="1" applyFont="1" applyAlignment="1">
      <alignment horizontal="right"/>
      <protection/>
    </xf>
    <xf numFmtId="0" fontId="8" fillId="0" borderId="0" xfId="0" applyFont="1" applyAlignment="1">
      <alignment horizontal="center"/>
    </xf>
    <xf numFmtId="0" fontId="7" fillId="0" borderId="0" xfId="0" applyFont="1" applyAlignment="1">
      <alignment horizontal="center" vertical="top"/>
    </xf>
    <xf numFmtId="0" fontId="6" fillId="0" borderId="0" xfId="0" applyFont="1" applyAlignment="1">
      <alignment horizontal="center" vertical="top"/>
    </xf>
  </cellXfs>
  <cellStyles count="10">
    <cellStyle name="Normal" xfId="0"/>
    <cellStyle name="Percent" xfId="15"/>
    <cellStyle name="Currency" xfId="16"/>
    <cellStyle name="Currency [0]" xfId="17"/>
    <cellStyle name="Comma" xfId="18"/>
    <cellStyle name="Comma [0]" xfId="19"/>
    <cellStyle name="Měna" xfId="20"/>
    <cellStyle name="Normální 5" xfId="21"/>
    <cellStyle name="normální_zař.8" xfId="22"/>
    <cellStyle name="Normální 2" xfId="23"/>
  </cellStyles>
  <dxfs count="28">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theme="0"/>
        <condense val="0"/>
        <extend val="0"/>
      </font>
      <alignment horizontal="center" vertical="top" textRotation="0" wrapText="1" shrinkToFit="1" readingOrder="0"/>
    </dxf>
    <dxf>
      <font>
        <b val="0"/>
        <i val="0"/>
        <u val="none"/>
        <strike val="0"/>
        <sz val="11"/>
        <name val="Calibri"/>
        <color auto="1"/>
        <condense val="0"/>
        <extend val="0"/>
      </font>
      <numFmt numFmtId="44" formatCode="_-* #,##0.00\ &quot;Kč&quot;_-;\-* #,##0.00\ &quot;Kč&quot;_-;_-* &quot;-&quot;??\ &quot;Kč&quot;_-;_-@_-"/>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auto="1"/>
        <condense val="0"/>
        <extend val="0"/>
      </font>
      <alignment horizontal="general" vertical="top" textRotation="0" wrapText="1" shrinkToFit="1" readingOrder="0"/>
    </dxf>
    <dxf>
      <font>
        <b val="0"/>
        <i val="0"/>
        <u val="none"/>
        <strike val="0"/>
        <sz val="11"/>
        <name val="Calibri"/>
        <color theme="0"/>
        <condense val="0"/>
        <extend val="0"/>
      </font>
      <alignment horizontal="center" vertical="top" textRotation="0" wrapText="1" shrinkToFit="1" readingOrder="0"/>
    </dxf>
    <dxf>
      <font>
        <b val="0"/>
        <i val="0"/>
        <u val="none"/>
        <strike val="0"/>
        <sz val="11"/>
        <name val="Calibri"/>
        <color theme="1"/>
        <condense val="0"/>
        <extend val="0"/>
      </font>
      <alignment horizontal="center" vertical="bottom" textRotation="0" wrapText="1" shrinkToFit="1" readingOrder="0"/>
    </dxf>
    <dxf>
      <font>
        <b val="0"/>
        <i val="0"/>
        <u val="none"/>
        <strike val="0"/>
        <sz val="11"/>
        <name val="Calibri"/>
        <color theme="1"/>
        <condense val="0"/>
        <extend val="0"/>
      </font>
      <alignment horizontal="center" vertical="bottom" textRotation="0" wrapText="1" shrinkToFit="1" readingOrder="0"/>
    </dxf>
    <dxf>
      <font>
        <b val="0"/>
        <i val="0"/>
        <u val="none"/>
        <strike val="0"/>
        <sz val="11"/>
        <name val="Calibri"/>
        <color theme="1"/>
        <condense val="0"/>
        <extend val="0"/>
      </font>
      <alignment horizontal="center"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alignment horizontal="center" vertical="bottom" textRotation="0" wrapText="1" shrinkToFit="1" readingOrder="0"/>
    </dxf>
    <dxf>
      <font>
        <b val="0"/>
        <i val="0"/>
        <u val="none"/>
        <strike val="0"/>
        <sz val="11"/>
        <name val="Calibri"/>
        <color theme="1"/>
        <condense val="0"/>
        <extend val="0"/>
      </font>
      <alignment horizontal="center"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X:\2018\Ing%20Ingr\2018_04_931_Soci&#225;ln&#237;%20byty%20La&#269;nov\ZTI\1.03_ROZPO&#268;ET_ZTI_La&#269;nov.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X:\2021\M&#283;sto%20Vala&#353;sk&#233;%20Mezi&#345;&#237;&#269;&#237;\2021_08_475_Zaji&#353;t&#283;n&#237;%20mikroklimatu%20pro%20spole&#269;ensk&#253;%20s&#225;l%20Z&#225;mku%20&#381;erot&#237;n&#367;%20-%20DPS\MaR\Specifikace%20bez%20CE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APITULACE"/>
      <sheetName val="95-Stavební přípomocí"/>
      <sheetName val="767-Konstrukce zámečnické"/>
      <sheetName val="783-Nátěry"/>
      <sheetName val="798-Ostatní dodávky"/>
      <sheetName val="721-725-ZTI"/>
      <sheetName val="732-Strojovny"/>
      <sheetName val="List1"/>
      <sheetName val="POKYNY PRO VYPLNĚNÍ"/>
      <sheetName val="95-Stavební_přípomocí"/>
      <sheetName val="767-Konstrukce_zámečnické"/>
      <sheetName val="798-Ostatní_dodávky"/>
      <sheetName val="POKYNY_PRO_VYPLNĚNÍ"/>
    </sheetNames>
    <sheetDataSet>
      <sheetData sheetId="0">
        <row r="23">
          <cell r="G23">
            <v>0</v>
          </cell>
        </row>
        <row r="24">
          <cell r="G24">
            <v>0</v>
          </cell>
        </row>
        <row r="25">
          <cell r="G25" t="e">
            <v>#REF!</v>
          </cell>
        </row>
        <row r="26">
          <cell r="G26" t="e">
            <v>#REF!</v>
          </cell>
        </row>
        <row r="27">
          <cell r="G27">
            <v>0</v>
          </cell>
        </row>
        <row r="29">
          <cell r="J29" t="str">
            <v>CZK</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atažení trasy"/>
      <sheetName val="Montáž a zapojení komponent VZT"/>
      <sheetName val="Nadřazená regulace MaR"/>
      <sheetName val="Specifikace bez CEN"/>
    </sheetNames>
    <sheetDataSet>
      <sheetData sheetId="0"/>
      <sheetData sheetId="1"/>
      <sheetData sheetId="2"/>
      <sheetData sheetId="3" refreshError="1"/>
    </sheetDataSet>
  </externalBook>
</externalLink>
</file>

<file path=xl/tables/table1.xml><?xml version="1.0" encoding="utf-8"?>
<table xmlns="http://schemas.openxmlformats.org/spreadsheetml/2006/main" id="1" name="Tabulka1" displayName="Tabulka1" ref="A3:G15" totalsRowShown="0" headerRowDxfId="27" dataDxfId="26">
  <autoFilter ref="A3:G15"/>
  <tableColumns count="7">
    <tableColumn id="1" name="Pozice"/>
    <tableColumn id="2" name="Popis" dataDxfId="25"/>
    <tableColumn id="3" name="Množství"/>
    <tableColumn id="4" name="Jednotka"/>
    <tableColumn id="5" name="Dodávka, jednotková cena" dataDxfId="24"/>
    <tableColumn id="6" name="Montáž, jednotková cena" dataDxfId="23"/>
    <tableColumn id="7" name="Cena celkem" dataDxfId="22">
      <calculatedColumnFormula>(F4+E4)*C4</calculatedColumnFormula>
    </tableColumn>
  </tableColumns>
  <tableStyleInfo name="TableStyleMedium1" showFirstColumn="0" showLastColumn="0" showRowStripes="1" showColumnStripes="0"/>
</table>
</file>

<file path=xl/tables/table2.xml><?xml version="1.0" encoding="utf-8"?>
<table xmlns="http://schemas.openxmlformats.org/spreadsheetml/2006/main" id="4" name="Tabulka25" displayName="Tabulka25" ref="A19:G44" totalsRowShown="0" headerRowDxfId="21" dataDxfId="20">
  <autoFilter ref="A19:G44"/>
  <tableColumns count="7">
    <tableColumn id="1" name="Pozice" dataDxfId="19"/>
    <tableColumn id="2" name="Popis"/>
    <tableColumn id="3" name="Množství" dataDxfId="18"/>
    <tableColumn id="4" name="Jednotka" dataDxfId="17"/>
    <tableColumn id="5" name="Dodávka, jednotková cena" dataDxfId="16"/>
    <tableColumn id="6" name="Montáž, jednotková cena" dataDxfId="15"/>
    <tableColumn id="7" name="Cena celkem" dataDxfId="14">
      <calculatedColumnFormula>Tabulka25[[#This Row],[Montáž, jednotková cena]]*Tabulka25[[#This Row],[Množství]]+Tabulka25[[#This Row],[Dodávka, jednotková cena]]</calculatedColumnFormula>
    </tableColumn>
  </tableColumns>
  <tableStyleInfo name="TableStyleMedium1" showFirstColumn="0" showLastColumn="0" showRowStripes="1" showColumnStripes="0"/>
</table>
</file>

<file path=xl/tables/table3.xml><?xml version="1.0" encoding="utf-8"?>
<table xmlns="http://schemas.openxmlformats.org/spreadsheetml/2006/main" id="5" name="Tabulka246" displayName="Tabulka246" ref="A48:G77" totalsRowShown="0" headerRowDxfId="13" dataDxfId="12">
  <autoFilter ref="A48:G77"/>
  <tableColumns count="7">
    <tableColumn id="1" name="Pozice" dataDxfId="11" totalsRowDxfId="10"/>
    <tableColumn id="2" name="Popis" totalsRowDxfId="9"/>
    <tableColumn id="3" name="Množství" dataDxfId="8" totalsRowDxfId="7"/>
    <tableColumn id="4" name="Jednotka" dataDxfId="6" totalsRowDxfId="5"/>
    <tableColumn id="5" name="Dodávka, jednotková cena" dataDxfId="4" totalsRowDxfId="3"/>
    <tableColumn id="6" name="Montáž, jednotková cena" dataDxfId="2" totalsRowDxfId="1"/>
    <tableColumn id="7" name="Cena celkem" dataDxfId="0">
      <calculatedColumnFormula>([2]!Tabulka24[[#This Row],[Dodávka, jednotková cena]]+[2]!Tabulka24[[#This Row],[Montáž, jednotková cena]])*[2]!Tabulka24[[#This Row],[Množství]]</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88"/>
  <sheetViews>
    <sheetView tabSelected="1" zoomScale="130" zoomScaleNormal="130" workbookViewId="0" topLeftCell="B1">
      <selection activeCell="L24" sqref="L24:M24"/>
    </sheetView>
  </sheetViews>
  <sheetFormatPr defaultColWidth="9.00390625" defaultRowHeight="15"/>
  <cols>
    <col min="1" max="1" width="9.28125" style="25" hidden="1" customWidth="1"/>
    <col min="2" max="2" width="8.8515625" style="25" customWidth="1"/>
    <col min="3" max="3" width="7.00390625" style="25" customWidth="1"/>
    <col min="4" max="4" width="12.421875" style="25" customWidth="1"/>
    <col min="5" max="5" width="12.140625" style="25" customWidth="1"/>
    <col min="6" max="6" width="9.00390625" style="25" customWidth="1"/>
    <col min="7" max="7" width="11.8515625" style="25" customWidth="1"/>
    <col min="8" max="8" width="9.421875" style="25" customWidth="1"/>
    <col min="9" max="9" width="16.7109375" style="25" customWidth="1"/>
    <col min="10" max="10" width="6.00390625" style="25" customWidth="1"/>
    <col min="11" max="11" width="4.28125" style="25" customWidth="1"/>
    <col min="12" max="15" width="10.7109375" style="25" customWidth="1"/>
    <col min="16" max="16384" width="9.00390625" style="25" customWidth="1"/>
  </cols>
  <sheetData>
    <row r="1" spans="1:10" ht="33.75" customHeight="1">
      <c r="A1" s="24" t="s">
        <v>71</v>
      </c>
      <c r="B1" s="326" t="s">
        <v>72</v>
      </c>
      <c r="C1" s="327"/>
      <c r="D1" s="327"/>
      <c r="E1" s="327"/>
      <c r="F1" s="327"/>
      <c r="G1" s="327"/>
      <c r="H1" s="327"/>
      <c r="I1" s="327"/>
      <c r="J1" s="328"/>
    </row>
    <row r="2" spans="1:15" ht="36" customHeight="1">
      <c r="A2" s="26"/>
      <c r="B2" s="27" t="s">
        <v>73</v>
      </c>
      <c r="C2" s="28"/>
      <c r="D2" s="29"/>
      <c r="E2" s="329" t="s">
        <v>503</v>
      </c>
      <c r="F2" s="330"/>
      <c r="G2" s="330"/>
      <c r="H2" s="330"/>
      <c r="I2" s="330"/>
      <c r="J2" s="331"/>
      <c r="O2" s="30"/>
    </row>
    <row r="3" spans="1:10" ht="27" customHeight="1">
      <c r="A3" s="26"/>
      <c r="B3" s="31" t="s">
        <v>75</v>
      </c>
      <c r="C3" s="32"/>
      <c r="D3" s="33"/>
      <c r="E3" s="332"/>
      <c r="F3" s="333"/>
      <c r="G3" s="333"/>
      <c r="H3" s="333"/>
      <c r="I3" s="333"/>
      <c r="J3" s="334"/>
    </row>
    <row r="4" spans="1:10" ht="23.25" customHeight="1">
      <c r="A4" s="34">
        <v>126</v>
      </c>
      <c r="B4" s="35" t="s">
        <v>133</v>
      </c>
      <c r="C4" s="36"/>
      <c r="D4" s="37"/>
      <c r="E4" s="335"/>
      <c r="F4" s="336"/>
      <c r="G4" s="336"/>
      <c r="H4" s="336"/>
      <c r="I4" s="336"/>
      <c r="J4" s="337"/>
    </row>
    <row r="5" spans="1:10" ht="24" customHeight="1">
      <c r="A5" s="26"/>
      <c r="B5" s="38" t="s">
        <v>76</v>
      </c>
      <c r="D5" s="39" t="s">
        <v>77</v>
      </c>
      <c r="E5" s="40"/>
      <c r="F5" s="40"/>
      <c r="G5" s="40"/>
      <c r="H5" s="41" t="s">
        <v>78</v>
      </c>
      <c r="I5" s="39"/>
      <c r="J5" s="42"/>
    </row>
    <row r="6" spans="1:10" ht="15.75" customHeight="1">
      <c r="A6" s="26"/>
      <c r="B6" s="43"/>
      <c r="C6" s="40"/>
      <c r="D6" s="39" t="s">
        <v>79</v>
      </c>
      <c r="E6" s="40"/>
      <c r="F6" s="40"/>
      <c r="G6" s="40"/>
      <c r="H6" s="41" t="s">
        <v>80</v>
      </c>
      <c r="I6" s="39"/>
      <c r="J6" s="42"/>
    </row>
    <row r="7" spans="1:10" ht="15.75" customHeight="1">
      <c r="A7" s="26"/>
      <c r="B7" s="44"/>
      <c r="C7" s="45" t="s">
        <v>81</v>
      </c>
      <c r="D7" s="46" t="s">
        <v>283</v>
      </c>
      <c r="E7" s="47"/>
      <c r="F7" s="47"/>
      <c r="G7" s="47"/>
      <c r="H7" s="48"/>
      <c r="I7" s="47"/>
      <c r="J7" s="49"/>
    </row>
    <row r="8" spans="1:10" ht="24" customHeight="1" hidden="1">
      <c r="A8" s="26"/>
      <c r="B8" s="38" t="s">
        <v>83</v>
      </c>
      <c r="D8" s="39" t="s">
        <v>84</v>
      </c>
      <c r="H8" s="41" t="s">
        <v>78</v>
      </c>
      <c r="I8" s="39" t="s">
        <v>85</v>
      </c>
      <c r="J8" s="42"/>
    </row>
    <row r="9" spans="1:10" ht="15.75" customHeight="1" hidden="1">
      <c r="A9" s="26"/>
      <c r="B9" s="26"/>
      <c r="D9" s="39" t="s">
        <v>86</v>
      </c>
      <c r="H9" s="41" t="s">
        <v>80</v>
      </c>
      <c r="I9" s="39" t="s">
        <v>87</v>
      </c>
      <c r="J9" s="42"/>
    </row>
    <row r="10" spans="1:10" ht="15.75" customHeight="1" hidden="1">
      <c r="A10" s="26"/>
      <c r="B10" s="50"/>
      <c r="C10" s="45" t="s">
        <v>88</v>
      </c>
      <c r="D10" s="46" t="s">
        <v>89</v>
      </c>
      <c r="E10" s="48"/>
      <c r="F10" s="48"/>
      <c r="G10" s="51"/>
      <c r="H10" s="51"/>
      <c r="I10" s="52"/>
      <c r="J10" s="49"/>
    </row>
    <row r="11" spans="1:10" ht="24" customHeight="1">
      <c r="A11" s="26"/>
      <c r="B11" s="38" t="s">
        <v>90</v>
      </c>
      <c r="D11" s="338" t="s">
        <v>84</v>
      </c>
      <c r="E11" s="338"/>
      <c r="F11" s="338"/>
      <c r="G11" s="338"/>
      <c r="H11" s="41" t="s">
        <v>78</v>
      </c>
      <c r="I11" s="54">
        <v>25871501</v>
      </c>
      <c r="J11" s="42"/>
    </row>
    <row r="12" spans="1:10" ht="15.75" customHeight="1">
      <c r="A12" s="26"/>
      <c r="B12" s="43"/>
      <c r="C12" s="40"/>
      <c r="D12" s="325" t="s">
        <v>91</v>
      </c>
      <c r="E12" s="325"/>
      <c r="F12" s="325"/>
      <c r="G12" s="325"/>
      <c r="H12" s="41" t="s">
        <v>80</v>
      </c>
      <c r="I12" s="54" t="s">
        <v>87</v>
      </c>
      <c r="J12" s="42"/>
    </row>
    <row r="13" spans="1:10" ht="15.75" customHeight="1">
      <c r="A13" s="26"/>
      <c r="B13" s="44"/>
      <c r="C13" s="55" t="s">
        <v>92</v>
      </c>
      <c r="D13" s="321" t="s">
        <v>89</v>
      </c>
      <c r="E13" s="321"/>
      <c r="F13" s="321"/>
      <c r="G13" s="321"/>
      <c r="H13" s="56"/>
      <c r="I13" s="47"/>
      <c r="J13" s="49"/>
    </row>
    <row r="14" spans="1:10" ht="24" customHeight="1" hidden="1">
      <c r="A14" s="26"/>
      <c r="B14" s="57" t="s">
        <v>93</v>
      </c>
      <c r="C14" s="58"/>
      <c r="D14" s="59"/>
      <c r="E14" s="60"/>
      <c r="F14" s="60"/>
      <c r="G14" s="60"/>
      <c r="H14" s="61"/>
      <c r="I14" s="60"/>
      <c r="J14" s="62"/>
    </row>
    <row r="15" spans="1:10" ht="32.25" customHeight="1">
      <c r="A15" s="26"/>
      <c r="B15" s="50" t="s">
        <v>94</v>
      </c>
      <c r="C15" s="63"/>
      <c r="D15" s="51"/>
      <c r="E15" s="322"/>
      <c r="F15" s="322"/>
      <c r="G15" s="323"/>
      <c r="H15" s="323"/>
      <c r="I15" s="323" t="s">
        <v>95</v>
      </c>
      <c r="J15" s="324"/>
    </row>
    <row r="16" spans="1:12" ht="23.25" customHeight="1">
      <c r="A16" s="64" t="s">
        <v>96</v>
      </c>
      <c r="B16" s="65" t="s">
        <v>96</v>
      </c>
      <c r="C16" s="66"/>
      <c r="D16" s="67"/>
      <c r="E16" s="313"/>
      <c r="F16" s="314"/>
      <c r="G16" s="313"/>
      <c r="H16" s="314"/>
      <c r="I16" s="313">
        <f>SUMIF(F49:F55,A16,I49:I55)</f>
        <v>0</v>
      </c>
      <c r="J16" s="315"/>
      <c r="L16" s="149"/>
    </row>
    <row r="17" spans="1:12" ht="23.25" customHeight="1">
      <c r="A17" s="64" t="s">
        <v>97</v>
      </c>
      <c r="B17" s="65" t="s">
        <v>97</v>
      </c>
      <c r="C17" s="66"/>
      <c r="D17" s="67"/>
      <c r="E17" s="313"/>
      <c r="F17" s="314"/>
      <c r="G17" s="313"/>
      <c r="H17" s="314"/>
      <c r="I17" s="313">
        <f>SUMIF(F49:F55,A17,I49:I55)</f>
        <v>0</v>
      </c>
      <c r="J17" s="315"/>
      <c r="L17" s="149"/>
    </row>
    <row r="18" spans="1:10" ht="23.25" customHeight="1">
      <c r="A18" s="64" t="s">
        <v>98</v>
      </c>
      <c r="B18" s="65" t="s">
        <v>98</v>
      </c>
      <c r="C18" s="66"/>
      <c r="D18" s="67"/>
      <c r="E18" s="313"/>
      <c r="F18" s="314"/>
      <c r="G18" s="313"/>
      <c r="H18" s="314"/>
      <c r="I18" s="313">
        <f>SUMIF(F49:F55,A18,I49:I55)</f>
        <v>0</v>
      </c>
      <c r="J18" s="315"/>
    </row>
    <row r="19" spans="1:10" ht="23.25" customHeight="1">
      <c r="A19" s="64" t="s">
        <v>99</v>
      </c>
      <c r="B19" s="65" t="s">
        <v>100</v>
      </c>
      <c r="C19" s="66"/>
      <c r="D19" s="67"/>
      <c r="E19" s="313"/>
      <c r="F19" s="314"/>
      <c r="G19" s="313"/>
      <c r="H19" s="314"/>
      <c r="I19" s="313">
        <f>SUMIF(F49:F55,A19,I49:I55)</f>
        <v>0</v>
      </c>
      <c r="J19" s="315"/>
    </row>
    <row r="20" spans="1:10" ht="23.25" customHeight="1">
      <c r="A20" s="64" t="s">
        <v>101</v>
      </c>
      <c r="B20" s="65" t="s">
        <v>102</v>
      </c>
      <c r="C20" s="66"/>
      <c r="D20" s="67"/>
      <c r="E20" s="313"/>
      <c r="F20" s="314"/>
      <c r="G20" s="313"/>
      <c r="H20" s="314"/>
      <c r="I20" s="313">
        <f>SUMIF(F49:F55,A20,I49:I55)</f>
        <v>0</v>
      </c>
      <c r="J20" s="315"/>
    </row>
    <row r="21" spans="1:10" ht="23.25" customHeight="1">
      <c r="A21" s="26"/>
      <c r="B21" s="68" t="s">
        <v>95</v>
      </c>
      <c r="C21" s="69"/>
      <c r="D21" s="70"/>
      <c r="E21" s="316"/>
      <c r="F21" s="317"/>
      <c r="G21" s="316"/>
      <c r="H21" s="317"/>
      <c r="I21" s="316">
        <f>SUM(I16:J20)</f>
        <v>0</v>
      </c>
      <c r="J21" s="318"/>
    </row>
    <row r="22" spans="1:10" ht="33" customHeight="1">
      <c r="A22" s="26"/>
      <c r="B22" s="71" t="s">
        <v>103</v>
      </c>
      <c r="C22" s="66"/>
      <c r="D22" s="67"/>
      <c r="E22" s="72"/>
      <c r="F22" s="73"/>
      <c r="G22" s="74"/>
      <c r="H22" s="74"/>
      <c r="I22" s="74"/>
      <c r="J22" s="75"/>
    </row>
    <row r="23" spans="1:10" ht="23.25" customHeight="1">
      <c r="A23" s="26"/>
      <c r="B23" s="65" t="s">
        <v>104</v>
      </c>
      <c r="C23" s="66"/>
      <c r="D23" s="67"/>
      <c r="E23" s="76">
        <v>15</v>
      </c>
      <c r="F23" s="73" t="s">
        <v>105</v>
      </c>
      <c r="G23" s="311">
        <v>0</v>
      </c>
      <c r="H23" s="312"/>
      <c r="I23" s="312"/>
      <c r="J23" s="75" t="str">
        <f aca="true" t="shared" si="0" ref="J23:J28">Mena</f>
        <v>CZK</v>
      </c>
    </row>
    <row r="24" spans="1:10" ht="23.25" customHeight="1">
      <c r="A24" s="26"/>
      <c r="B24" s="65" t="s">
        <v>106</v>
      </c>
      <c r="C24" s="66"/>
      <c r="D24" s="67"/>
      <c r="E24" s="76">
        <f>SazbaDPH1</f>
        <v>15</v>
      </c>
      <c r="F24" s="73" t="s">
        <v>105</v>
      </c>
      <c r="G24" s="319">
        <f>ZakladDPHSni*SazbaDPH1/100</f>
        <v>0</v>
      </c>
      <c r="H24" s="320"/>
      <c r="I24" s="320"/>
      <c r="J24" s="75" t="str">
        <f t="shared" si="0"/>
        <v>CZK</v>
      </c>
    </row>
    <row r="25" spans="1:10" ht="23.25" customHeight="1">
      <c r="A25" s="26"/>
      <c r="B25" s="65" t="s">
        <v>107</v>
      </c>
      <c r="C25" s="66"/>
      <c r="D25" s="67"/>
      <c r="E25" s="76">
        <v>21</v>
      </c>
      <c r="F25" s="73" t="s">
        <v>105</v>
      </c>
      <c r="G25" s="311">
        <f>I21</f>
        <v>0</v>
      </c>
      <c r="H25" s="312"/>
      <c r="I25" s="312"/>
      <c r="J25" s="75" t="str">
        <f t="shared" si="0"/>
        <v>CZK</v>
      </c>
    </row>
    <row r="26" spans="1:10" ht="23.25" customHeight="1">
      <c r="A26" s="26"/>
      <c r="B26" s="77" t="s">
        <v>108</v>
      </c>
      <c r="C26" s="78"/>
      <c r="D26" s="51"/>
      <c r="E26" s="79">
        <f>SazbaDPH2</f>
        <v>21</v>
      </c>
      <c r="F26" s="80" t="s">
        <v>105</v>
      </c>
      <c r="G26" s="304">
        <f>ZakladDPHZakl*SazbaDPH2/100</f>
        <v>0</v>
      </c>
      <c r="H26" s="305"/>
      <c r="I26" s="305"/>
      <c r="J26" s="81" t="str">
        <f t="shared" si="0"/>
        <v>CZK</v>
      </c>
    </row>
    <row r="27" spans="1:10" ht="23.25" customHeight="1" thickBot="1">
      <c r="A27" s="26"/>
      <c r="B27" s="38" t="s">
        <v>109</v>
      </c>
      <c r="C27" s="82"/>
      <c r="D27" s="83"/>
      <c r="E27" s="82"/>
      <c r="F27" s="84"/>
      <c r="G27" s="306">
        <f>0</f>
        <v>0</v>
      </c>
      <c r="H27" s="306"/>
      <c r="I27" s="306"/>
      <c r="J27" s="85" t="str">
        <f t="shared" si="0"/>
        <v>CZK</v>
      </c>
    </row>
    <row r="28" spans="1:10" ht="27.75" customHeight="1" hidden="1">
      <c r="A28" s="26"/>
      <c r="B28" s="86" t="s">
        <v>110</v>
      </c>
      <c r="C28" s="87"/>
      <c r="D28" s="87"/>
      <c r="E28" s="88"/>
      <c r="F28" s="89"/>
      <c r="G28" s="307" t="e">
        <f>ZakladDPHSniVypocet+ZakladDPHZaklVypocet</f>
        <v>#REF!</v>
      </c>
      <c r="H28" s="308"/>
      <c r="I28" s="308"/>
      <c r="J28" s="90" t="str">
        <f t="shared" si="0"/>
        <v>CZK</v>
      </c>
    </row>
    <row r="29" spans="1:10" ht="27.75" customHeight="1" thickBot="1">
      <c r="A29" s="26"/>
      <c r="B29" s="86" t="s">
        <v>111</v>
      </c>
      <c r="C29" s="91"/>
      <c r="D29" s="91"/>
      <c r="E29" s="91"/>
      <c r="F29" s="91"/>
      <c r="G29" s="307">
        <f>ZakladDPHSni+DPHSni+ZakladDPHZakl+DPHZakl+Zaokrouhleni</f>
        <v>0</v>
      </c>
      <c r="H29" s="307"/>
      <c r="I29" s="307"/>
      <c r="J29" s="92" t="s">
        <v>112</v>
      </c>
    </row>
    <row r="30" spans="1:10" ht="12.75" customHeight="1">
      <c r="A30" s="26"/>
      <c r="B30" s="26"/>
      <c r="J30" s="93"/>
    </row>
    <row r="31" spans="1:10" ht="30" customHeight="1">
      <c r="A31" s="26"/>
      <c r="B31" s="26"/>
      <c r="J31" s="93"/>
    </row>
    <row r="32" spans="1:10" ht="18.75" customHeight="1">
      <c r="A32" s="26"/>
      <c r="B32" s="94"/>
      <c r="C32" s="95" t="s">
        <v>113</v>
      </c>
      <c r="D32" s="96"/>
      <c r="E32" s="96"/>
      <c r="F32" s="95" t="s">
        <v>114</v>
      </c>
      <c r="G32" s="309">
        <v>44529</v>
      </c>
      <c r="H32" s="309"/>
      <c r="I32" s="309"/>
      <c r="J32" s="93"/>
    </row>
    <row r="33" spans="1:10" ht="47.25" customHeight="1">
      <c r="A33" s="26"/>
      <c r="B33" s="26"/>
      <c r="J33" s="93"/>
    </row>
    <row r="34" spans="1:10" s="98" customFormat="1" ht="18.75" customHeight="1">
      <c r="A34" s="97"/>
      <c r="B34" s="97"/>
      <c r="D34" s="99"/>
      <c r="E34" s="99"/>
      <c r="G34" s="99"/>
      <c r="H34" s="99"/>
      <c r="I34" s="99"/>
      <c r="J34" s="100"/>
    </row>
    <row r="35" spans="1:10" ht="12.75" customHeight="1">
      <c r="A35" s="26"/>
      <c r="B35" s="26"/>
      <c r="D35" s="310" t="s">
        <v>115</v>
      </c>
      <c r="E35" s="310"/>
      <c r="H35" s="101" t="s">
        <v>116</v>
      </c>
      <c r="J35" s="93"/>
    </row>
    <row r="36" spans="1:10" ht="8.25" customHeight="1" thickBot="1">
      <c r="A36" s="102"/>
      <c r="B36" s="102"/>
      <c r="C36" s="103"/>
      <c r="D36" s="103"/>
      <c r="E36" s="103"/>
      <c r="F36" s="103"/>
      <c r="G36" s="103"/>
      <c r="H36" s="103"/>
      <c r="I36" s="103"/>
      <c r="J36" s="104"/>
    </row>
    <row r="37" spans="2:10" ht="27" customHeight="1" hidden="1">
      <c r="B37" s="105" t="s">
        <v>117</v>
      </c>
      <c r="C37" s="106"/>
      <c r="D37" s="106"/>
      <c r="E37" s="106"/>
      <c r="F37" s="107"/>
      <c r="G37" s="107"/>
      <c r="H37" s="107"/>
      <c r="I37" s="107"/>
      <c r="J37" s="106"/>
    </row>
    <row r="38" spans="1:10" ht="25.5" customHeight="1" hidden="1">
      <c r="A38" s="108" t="s">
        <v>118</v>
      </c>
      <c r="B38" s="109" t="s">
        <v>119</v>
      </c>
      <c r="C38" s="110" t="s">
        <v>120</v>
      </c>
      <c r="D38" s="111"/>
      <c r="E38" s="111"/>
      <c r="F38" s="112" t="str">
        <f>B23</f>
        <v>Základ pro sníženou DPH</v>
      </c>
      <c r="G38" s="112" t="str">
        <f>B25</f>
        <v>Základ pro základní DPH</v>
      </c>
      <c r="H38" s="113" t="s">
        <v>121</v>
      </c>
      <c r="I38" s="113" t="s">
        <v>16</v>
      </c>
      <c r="J38" s="114" t="s">
        <v>105</v>
      </c>
    </row>
    <row r="39" spans="1:10" ht="25.5" customHeight="1" hidden="1">
      <c r="A39" s="108">
        <v>1</v>
      </c>
      <c r="B39" s="115" t="s">
        <v>122</v>
      </c>
      <c r="C39" s="297"/>
      <c r="D39" s="298"/>
      <c r="E39" s="298"/>
      <c r="F39" s="116" t="e">
        <f>#REF!</f>
        <v>#REF!</v>
      </c>
      <c r="G39" s="117" t="e">
        <f>#REF!</f>
        <v>#REF!</v>
      </c>
      <c r="H39" s="118" t="e">
        <f>(F39*SazbaDPH1/100)+(G39*SazbaDPH2/100)</f>
        <v>#REF!</v>
      </c>
      <c r="I39" s="118" t="e">
        <f>F39+G39+H39</f>
        <v>#REF!</v>
      </c>
      <c r="J39" s="119" t="e">
        <f>IF(CenaCelkemVypocet=0,"",I39/CenaCelkemVypocet*100)</f>
        <v>#REF!</v>
      </c>
    </row>
    <row r="40" spans="1:10" ht="25.5" customHeight="1" hidden="1">
      <c r="A40" s="108">
        <v>2</v>
      </c>
      <c r="B40" s="120" t="s">
        <v>123</v>
      </c>
      <c r="C40" s="299" t="s">
        <v>124</v>
      </c>
      <c r="D40" s="300"/>
      <c r="E40" s="300"/>
      <c r="F40" s="121" t="e">
        <f>#REF!</f>
        <v>#REF!</v>
      </c>
      <c r="G40" s="122" t="e">
        <f>#REF!</f>
        <v>#REF!</v>
      </c>
      <c r="H40" s="122" t="e">
        <f>(F40*SazbaDPH1/100)+(G40*SazbaDPH2/100)</f>
        <v>#REF!</v>
      </c>
      <c r="I40" s="122" t="e">
        <f>F40+G40+H40</f>
        <v>#REF!</v>
      </c>
      <c r="J40" s="123" t="e">
        <f>IF(CenaCelkemVypocet=0,"",I40/CenaCelkemVypocet*100)</f>
        <v>#REF!</v>
      </c>
    </row>
    <row r="41" spans="1:10" ht="25.5" customHeight="1" hidden="1">
      <c r="A41" s="108">
        <v>3</v>
      </c>
      <c r="B41" s="124" t="s">
        <v>125</v>
      </c>
      <c r="C41" s="297" t="s">
        <v>126</v>
      </c>
      <c r="D41" s="298"/>
      <c r="E41" s="298"/>
      <c r="F41" s="125" t="e">
        <f>#REF!</f>
        <v>#REF!</v>
      </c>
      <c r="G41" s="118" t="e">
        <f>#REF!</f>
        <v>#REF!</v>
      </c>
      <c r="H41" s="118" t="e">
        <f>(F41*SazbaDPH1/100)+(G41*SazbaDPH2/100)</f>
        <v>#REF!</v>
      </c>
      <c r="I41" s="118" t="e">
        <f>F41+G41+H41</f>
        <v>#REF!</v>
      </c>
      <c r="J41" s="119" t="e">
        <f>IF(CenaCelkemVypocet=0,"",I41/CenaCelkemVypocet*100)</f>
        <v>#REF!</v>
      </c>
    </row>
    <row r="42" spans="1:10" ht="25.5" customHeight="1" hidden="1">
      <c r="A42" s="108"/>
      <c r="B42" s="301" t="s">
        <v>127</v>
      </c>
      <c r="C42" s="302"/>
      <c r="D42" s="302"/>
      <c r="E42" s="303"/>
      <c r="F42" s="126" t="e">
        <f>SUMIF(A39:A41,"=1",F39:F41)</f>
        <v>#REF!</v>
      </c>
      <c r="G42" s="127" t="e">
        <f>SUMIF(A39:A41,"=1",G39:G41)</f>
        <v>#REF!</v>
      </c>
      <c r="H42" s="127" t="e">
        <f>SUMIF(A39:A41,"=1",H39:H41)</f>
        <v>#REF!</v>
      </c>
      <c r="I42" s="127" t="e">
        <f>SUMIF(A39:A41,"=1",I39:I41)</f>
        <v>#REF!</v>
      </c>
      <c r="J42" s="128" t="e">
        <f>SUMIF(A39:A41,"=1",J39:J41)</f>
        <v>#REF!</v>
      </c>
    </row>
    <row r="46" ht="15.75">
      <c r="B46" s="129" t="s">
        <v>128</v>
      </c>
    </row>
    <row r="48" spans="1:10" ht="25.5" customHeight="1">
      <c r="A48" s="130"/>
      <c r="B48" s="131" t="s">
        <v>119</v>
      </c>
      <c r="C48" s="131" t="s">
        <v>120</v>
      </c>
      <c r="D48" s="132"/>
      <c r="E48" s="132"/>
      <c r="F48" s="133" t="s">
        <v>129</v>
      </c>
      <c r="G48" s="133"/>
      <c r="H48" s="133"/>
      <c r="I48" s="133" t="s">
        <v>95</v>
      </c>
      <c r="J48" s="133" t="s">
        <v>105</v>
      </c>
    </row>
    <row r="49" spans="1:10" ht="16.5" customHeight="1">
      <c r="A49" s="130"/>
      <c r="B49" s="288" t="s">
        <v>504</v>
      </c>
      <c r="C49" s="285" t="s">
        <v>604</v>
      </c>
      <c r="D49" s="286"/>
      <c r="E49" s="287"/>
      <c r="F49" s="135" t="s">
        <v>96</v>
      </c>
      <c r="G49" s="135"/>
      <c r="H49" s="135"/>
      <c r="I49" s="136">
        <f>SUMIF('D.1.1_STAVBA - REKAPITULACE'!F49:F59,'D.1.1_STAVBA - REKAPITULACE'!A16,'D.1.1_STAVBA - REKAPITULACE'!I49:I59)</f>
        <v>0</v>
      </c>
      <c r="J49" s="137" t="str">
        <f aca="true" t="shared" si="1" ref="J49:J55">IF($I$56=0,"",I49/$I$56*100)</f>
        <v/>
      </c>
    </row>
    <row r="50" spans="1:10" ht="16.5" customHeight="1">
      <c r="A50" s="130"/>
      <c r="B50" s="289"/>
      <c r="C50" s="291"/>
      <c r="D50" s="292"/>
      <c r="E50" s="293"/>
      <c r="F50" s="135" t="s">
        <v>97</v>
      </c>
      <c r="G50" s="135"/>
      <c r="H50" s="135"/>
      <c r="I50" s="136">
        <f>SUMIF('D.1.1_STAVBA - REKAPITULACE'!F49:F59,'D.1.1_STAVBA - REKAPITULACE'!A17,'D.1.1_STAVBA - REKAPITULACE'!I49:I59)</f>
        <v>0</v>
      </c>
      <c r="J50" s="137" t="str">
        <f t="shared" si="1"/>
        <v/>
      </c>
    </row>
    <row r="51" spans="1:10" ht="16.5" customHeight="1">
      <c r="A51" s="130"/>
      <c r="B51" s="290"/>
      <c r="C51" s="294"/>
      <c r="D51" s="295"/>
      <c r="E51" s="296"/>
      <c r="F51" s="135" t="s">
        <v>99</v>
      </c>
      <c r="G51" s="135"/>
      <c r="H51" s="135"/>
      <c r="I51" s="136">
        <f>SUMIF('D.1.1_STAVBA - REKAPITULACE'!F49:F59,'D.1.1_STAVBA - REKAPITULACE'!A19,'D.1.1_STAVBA - REKAPITULACE'!I49:I59)</f>
        <v>0</v>
      </c>
      <c r="J51" s="137" t="str">
        <f t="shared" si="1"/>
        <v/>
      </c>
    </row>
    <row r="52" spans="1:10" ht="16.5" customHeight="1">
      <c r="A52" s="138"/>
      <c r="B52" s="267" t="s">
        <v>281</v>
      </c>
      <c r="C52" s="285" t="s">
        <v>605</v>
      </c>
      <c r="D52" s="286"/>
      <c r="E52" s="287"/>
      <c r="F52" s="135" t="s">
        <v>97</v>
      </c>
      <c r="G52" s="141"/>
      <c r="H52" s="141"/>
      <c r="I52" s="141">
        <f>SUMIF('D.1.2_VZT - REKAPITULACE'!F49:F54,'D.1.2_VZT - REKAPITULACE'!A17,'D.1.2_VZT - REKAPITULACE'!I49:I54)</f>
        <v>0</v>
      </c>
      <c r="J52" s="137" t="str">
        <f t="shared" si="1"/>
        <v/>
      </c>
    </row>
    <row r="53" spans="1:10" ht="16.5" customHeight="1">
      <c r="A53" s="138"/>
      <c r="B53" s="288" t="s">
        <v>134</v>
      </c>
      <c r="C53" s="285" t="s">
        <v>606</v>
      </c>
      <c r="D53" s="286"/>
      <c r="E53" s="287"/>
      <c r="F53" s="135" t="s">
        <v>97</v>
      </c>
      <c r="G53" s="141"/>
      <c r="H53" s="141"/>
      <c r="I53" s="141">
        <f>SUMIF('D.1.3_VTP - REKAPITULACE'!F49:F56,'D.1.3_VTP - REKAPITULACE'!A17,'D.1.3_VTP - REKAPITULACE'!I49:I56)</f>
        <v>0</v>
      </c>
      <c r="J53" s="137" t="str">
        <f t="shared" si="1"/>
        <v/>
      </c>
    </row>
    <row r="54" spans="1:10" ht="16.5" customHeight="1">
      <c r="A54" s="138"/>
      <c r="B54" s="290"/>
      <c r="C54" s="291"/>
      <c r="D54" s="292"/>
      <c r="E54" s="293"/>
      <c r="F54" s="135" t="s">
        <v>96</v>
      </c>
      <c r="G54" s="141"/>
      <c r="H54" s="141"/>
      <c r="I54" s="141">
        <f>SUMIF('D.1.3_VTP - REKAPITULACE'!F49:F56,'D.1.3_VTP - REKAPITULACE'!A16,'D.1.3_VTP - REKAPITULACE'!I49:I56)</f>
        <v>0</v>
      </c>
      <c r="J54" s="137" t="str">
        <f t="shared" si="1"/>
        <v/>
      </c>
    </row>
    <row r="55" spans="1:10" ht="16.5" customHeight="1">
      <c r="A55" s="138"/>
      <c r="B55" s="267" t="s">
        <v>130</v>
      </c>
      <c r="C55" s="285" t="s">
        <v>607</v>
      </c>
      <c r="D55" s="286"/>
      <c r="E55" s="287"/>
      <c r="F55" s="135" t="s">
        <v>97</v>
      </c>
      <c r="G55" s="141"/>
      <c r="H55" s="141"/>
      <c r="I55" s="141">
        <f>SUMIF('D.1.4_SILNOPROUD_A_MaR - REK.'!F49:F51,'D.1.4_SILNOPROUD_A_MaR - REK.'!A17,'D.1.4_SILNOPROUD_A_MaR - REK.'!I49:I51)</f>
        <v>0</v>
      </c>
      <c r="J55" s="137" t="str">
        <f t="shared" si="1"/>
        <v/>
      </c>
    </row>
    <row r="56" spans="1:10" ht="17.25" customHeight="1">
      <c r="A56" s="143"/>
      <c r="B56" s="144" t="s">
        <v>16</v>
      </c>
      <c r="C56" s="144"/>
      <c r="D56" s="145"/>
      <c r="E56" s="145"/>
      <c r="F56" s="146"/>
      <c r="G56" s="147"/>
      <c r="H56" s="147"/>
      <c r="I56" s="147">
        <f>SUM(I49:I55)</f>
        <v>0</v>
      </c>
      <c r="J56" s="148">
        <f>SUM(J49:J55)</f>
        <v>0</v>
      </c>
    </row>
    <row r="57" spans="6:10" ht="15">
      <c r="F57" s="149"/>
      <c r="G57" s="149"/>
      <c r="H57" s="149"/>
      <c r="I57" s="149"/>
      <c r="J57" s="150"/>
    </row>
    <row r="58" spans="6:10" ht="15">
      <c r="F58" s="149"/>
      <c r="G58" s="149"/>
      <c r="H58" s="149"/>
      <c r="I58" s="149"/>
      <c r="J58" s="150"/>
    </row>
    <row r="59" spans="6:10" ht="15">
      <c r="F59" s="149"/>
      <c r="G59" s="149"/>
      <c r="H59" s="149"/>
      <c r="I59" s="149"/>
      <c r="J59" s="150"/>
    </row>
    <row r="79" ht="15">
      <c r="A79" s="25" t="str">
        <f>IF(B79&lt;&gt;"",COUNTA($B$79:B79)+$A$75,"")</f>
        <v/>
      </c>
    </row>
    <row r="80" ht="15">
      <c r="A80" s="25" t="str">
        <f>IF(B80&lt;&gt;"",COUNTA($B$79:B80)+$A$75,"")</f>
        <v/>
      </c>
    </row>
    <row r="81" ht="15">
      <c r="A81" s="25" t="str">
        <f>IF(B81&lt;&gt;"",COUNTA($B$79:B81)+$A$75,"")</f>
        <v/>
      </c>
    </row>
    <row r="82" ht="15">
      <c r="A82" s="25" t="str">
        <f>IF(B82&lt;&gt;"",COUNTA($B$79:B82)+$A$75,"")</f>
        <v/>
      </c>
    </row>
    <row r="83" ht="15">
      <c r="A83" s="25" t="str">
        <f>IF(B83&lt;&gt;"",COUNTA($B$79:B83)+$A$75,"")</f>
        <v/>
      </c>
    </row>
    <row r="84" ht="15">
      <c r="A84" s="25" t="str">
        <f>IF(B84&lt;&gt;"",COUNTA($B$79:B84)+$A$75,"")</f>
        <v/>
      </c>
    </row>
    <row r="85" ht="15">
      <c r="A85" s="25" t="str">
        <f>IF(B85&lt;&gt;"",COUNTA($B$79:B85)+$A$75,"")</f>
        <v/>
      </c>
    </row>
    <row r="86" ht="15">
      <c r="A86" s="25" t="str">
        <f>IF(B86&lt;&gt;"",COUNTA($B$79:B86)+$A$75,"")</f>
        <v/>
      </c>
    </row>
    <row r="87" ht="15">
      <c r="A87" s="25" t="str">
        <f>IF(B87&lt;&gt;"",COUNTA($B$79:B87)+$A$75,"")</f>
        <v/>
      </c>
    </row>
    <row r="88" ht="15">
      <c r="A88" s="25" t="str">
        <f>IF(B88&lt;&gt;"",COUNTA($B$79:B88)+$A$75,"")</f>
        <v/>
      </c>
    </row>
  </sheetData>
  <mergeCells count="47">
    <mergeCell ref="D12:G12"/>
    <mergeCell ref="B1:J1"/>
    <mergeCell ref="E2:J2"/>
    <mergeCell ref="E3:J3"/>
    <mergeCell ref="E4:J4"/>
    <mergeCell ref="D11:G11"/>
    <mergeCell ref="D13:G13"/>
    <mergeCell ref="E15:F15"/>
    <mergeCell ref="G15:H15"/>
    <mergeCell ref="I15:J15"/>
    <mergeCell ref="E16:F16"/>
    <mergeCell ref="G16:H16"/>
    <mergeCell ref="I16:J16"/>
    <mergeCell ref="E17:F17"/>
    <mergeCell ref="G17:H17"/>
    <mergeCell ref="I17:J17"/>
    <mergeCell ref="E18:F18"/>
    <mergeCell ref="G18:H18"/>
    <mergeCell ref="I18:J18"/>
    <mergeCell ref="G25:I25"/>
    <mergeCell ref="E19:F19"/>
    <mergeCell ref="G19:H19"/>
    <mergeCell ref="I19:J19"/>
    <mergeCell ref="E20:F20"/>
    <mergeCell ref="G20:H20"/>
    <mergeCell ref="I20:J20"/>
    <mergeCell ref="E21:F21"/>
    <mergeCell ref="G21:H21"/>
    <mergeCell ref="I21:J21"/>
    <mergeCell ref="G23:I23"/>
    <mergeCell ref="G24:I24"/>
    <mergeCell ref="C39:E39"/>
    <mergeCell ref="C40:E40"/>
    <mergeCell ref="C41:E41"/>
    <mergeCell ref="B42:E42"/>
    <mergeCell ref="G26:I26"/>
    <mergeCell ref="G27:I27"/>
    <mergeCell ref="G28:I28"/>
    <mergeCell ref="G29:I29"/>
    <mergeCell ref="G32:I32"/>
    <mergeCell ref="D35:E35"/>
    <mergeCell ref="C55:E55"/>
    <mergeCell ref="B49:B51"/>
    <mergeCell ref="C49:E51"/>
    <mergeCell ref="C52:E52"/>
    <mergeCell ref="C53:E54"/>
    <mergeCell ref="B53:B54"/>
  </mergeCells>
  <printOptions/>
  <pageMargins left="0.5118110236220472" right="0.31496062992125984" top="0.7874015748031497" bottom="0.7874015748031497"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92"/>
  <sheetViews>
    <sheetView workbookViewId="0" topLeftCell="B1">
      <selection activeCell="I20" sqref="I20:J20"/>
    </sheetView>
  </sheetViews>
  <sheetFormatPr defaultColWidth="9.00390625" defaultRowHeight="15"/>
  <cols>
    <col min="1" max="1" width="6.57421875" style="25" hidden="1" customWidth="1"/>
    <col min="2" max="2" width="8.8515625" style="25" customWidth="1"/>
    <col min="3" max="3" width="7.00390625" style="25" customWidth="1"/>
    <col min="4" max="4" width="12.421875" style="25" customWidth="1"/>
    <col min="5" max="5" width="12.140625" style="25" customWidth="1"/>
    <col min="6" max="6" width="9.00390625" style="25" customWidth="1"/>
    <col min="7" max="7" width="11.8515625" style="25" customWidth="1"/>
    <col min="8" max="8" width="9.421875" style="25" customWidth="1"/>
    <col min="9" max="9" width="16.7109375" style="25" customWidth="1"/>
    <col min="10" max="10" width="6.00390625" style="25" customWidth="1"/>
    <col min="11" max="11" width="4.28125" style="25" customWidth="1"/>
    <col min="12" max="15" width="10.7109375" style="25" customWidth="1"/>
    <col min="16" max="16384" width="9.00390625" style="25" customWidth="1"/>
  </cols>
  <sheetData>
    <row r="1" spans="1:10" ht="33.75" customHeight="1">
      <c r="A1" s="24" t="s">
        <v>71</v>
      </c>
      <c r="B1" s="326" t="s">
        <v>72</v>
      </c>
      <c r="C1" s="327"/>
      <c r="D1" s="327"/>
      <c r="E1" s="327"/>
      <c r="F1" s="327"/>
      <c r="G1" s="327"/>
      <c r="H1" s="327"/>
      <c r="I1" s="327"/>
      <c r="J1" s="328"/>
    </row>
    <row r="2" spans="1:15" ht="36" customHeight="1">
      <c r="A2" s="26"/>
      <c r="B2" s="27" t="s">
        <v>73</v>
      </c>
      <c r="C2" s="28"/>
      <c r="D2" s="29"/>
      <c r="E2" s="329" t="s">
        <v>503</v>
      </c>
      <c r="F2" s="330"/>
      <c r="G2" s="330"/>
      <c r="H2" s="330"/>
      <c r="I2" s="330"/>
      <c r="J2" s="331"/>
      <c r="O2" s="30"/>
    </row>
    <row r="3" spans="1:10" ht="27" customHeight="1">
      <c r="A3" s="26"/>
      <c r="B3" s="31" t="s">
        <v>75</v>
      </c>
      <c r="C3" s="32"/>
      <c r="D3" s="33" t="s">
        <v>504</v>
      </c>
      <c r="E3" s="332" t="s">
        <v>505</v>
      </c>
      <c r="F3" s="333"/>
      <c r="G3" s="333"/>
      <c r="H3" s="333"/>
      <c r="I3" s="333"/>
      <c r="J3" s="334"/>
    </row>
    <row r="4" spans="1:10" ht="23.25" customHeight="1">
      <c r="A4" s="34">
        <v>126</v>
      </c>
      <c r="B4" s="35" t="s">
        <v>133</v>
      </c>
      <c r="C4" s="36"/>
      <c r="D4" s="37"/>
      <c r="E4" s="335"/>
      <c r="F4" s="336"/>
      <c r="G4" s="336"/>
      <c r="H4" s="336"/>
      <c r="I4" s="336"/>
      <c r="J4" s="337"/>
    </row>
    <row r="5" spans="1:10" ht="24" customHeight="1">
      <c r="A5" s="26"/>
      <c r="B5" s="38" t="s">
        <v>76</v>
      </c>
      <c r="D5" s="39" t="s">
        <v>77</v>
      </c>
      <c r="E5" s="40"/>
      <c r="F5" s="40"/>
      <c r="G5" s="40"/>
      <c r="H5" s="41" t="s">
        <v>78</v>
      </c>
      <c r="I5" s="39"/>
      <c r="J5" s="42"/>
    </row>
    <row r="6" spans="1:10" ht="15.75" customHeight="1">
      <c r="A6" s="26"/>
      <c r="B6" s="43"/>
      <c r="C6" s="40"/>
      <c r="D6" s="39" t="s">
        <v>79</v>
      </c>
      <c r="E6" s="40"/>
      <c r="F6" s="40"/>
      <c r="G6" s="40"/>
      <c r="H6" s="41" t="s">
        <v>80</v>
      </c>
      <c r="I6" s="39"/>
      <c r="J6" s="42"/>
    </row>
    <row r="7" spans="1:10" ht="15.75" customHeight="1">
      <c r="A7" s="26"/>
      <c r="B7" s="44"/>
      <c r="C7" s="45" t="s">
        <v>81</v>
      </c>
      <c r="D7" s="46" t="s">
        <v>283</v>
      </c>
      <c r="E7" s="47"/>
      <c r="F7" s="47"/>
      <c r="G7" s="47"/>
      <c r="H7" s="48"/>
      <c r="I7" s="47"/>
      <c r="J7" s="49"/>
    </row>
    <row r="8" spans="1:10" ht="24" customHeight="1" hidden="1">
      <c r="A8" s="26"/>
      <c r="B8" s="38" t="s">
        <v>83</v>
      </c>
      <c r="D8" s="39" t="s">
        <v>84</v>
      </c>
      <c r="H8" s="41" t="s">
        <v>78</v>
      </c>
      <c r="I8" s="39" t="s">
        <v>85</v>
      </c>
      <c r="J8" s="42"/>
    </row>
    <row r="9" spans="1:10" ht="15.75" customHeight="1" hidden="1">
      <c r="A9" s="26"/>
      <c r="B9" s="26"/>
      <c r="D9" s="39" t="s">
        <v>86</v>
      </c>
      <c r="H9" s="41" t="s">
        <v>80</v>
      </c>
      <c r="I9" s="39" t="s">
        <v>87</v>
      </c>
      <c r="J9" s="42"/>
    </row>
    <row r="10" spans="1:10" ht="15.75" customHeight="1" hidden="1">
      <c r="A10" s="26"/>
      <c r="B10" s="50"/>
      <c r="C10" s="45" t="s">
        <v>88</v>
      </c>
      <c r="D10" s="46" t="s">
        <v>89</v>
      </c>
      <c r="E10" s="48"/>
      <c r="F10" s="48"/>
      <c r="G10" s="51"/>
      <c r="H10" s="51"/>
      <c r="I10" s="52"/>
      <c r="J10" s="49"/>
    </row>
    <row r="11" spans="1:10" ht="24" customHeight="1">
      <c r="A11" s="26"/>
      <c r="B11" s="38" t="s">
        <v>90</v>
      </c>
      <c r="D11" s="338" t="s">
        <v>84</v>
      </c>
      <c r="E11" s="338"/>
      <c r="F11" s="338"/>
      <c r="G11" s="338"/>
      <c r="H11" s="41" t="s">
        <v>78</v>
      </c>
      <c r="I11" s="54">
        <v>25871501</v>
      </c>
      <c r="J11" s="42"/>
    </row>
    <row r="12" spans="1:10" ht="15.75" customHeight="1">
      <c r="A12" s="26"/>
      <c r="B12" s="43"/>
      <c r="C12" s="40"/>
      <c r="D12" s="325" t="s">
        <v>91</v>
      </c>
      <c r="E12" s="325"/>
      <c r="F12" s="325"/>
      <c r="G12" s="325"/>
      <c r="H12" s="41" t="s">
        <v>80</v>
      </c>
      <c r="I12" s="54" t="s">
        <v>87</v>
      </c>
      <c r="J12" s="42"/>
    </row>
    <row r="13" spans="1:10" ht="15.75" customHeight="1">
      <c r="A13" s="26"/>
      <c r="B13" s="44"/>
      <c r="C13" s="55" t="s">
        <v>92</v>
      </c>
      <c r="D13" s="321" t="s">
        <v>89</v>
      </c>
      <c r="E13" s="321"/>
      <c r="F13" s="321"/>
      <c r="G13" s="321"/>
      <c r="H13" s="56"/>
      <c r="I13" s="47"/>
      <c r="J13" s="49"/>
    </row>
    <row r="14" spans="1:10" ht="24" customHeight="1" hidden="1">
      <c r="A14" s="26"/>
      <c r="B14" s="57" t="s">
        <v>93</v>
      </c>
      <c r="C14" s="58"/>
      <c r="D14" s="59"/>
      <c r="E14" s="60"/>
      <c r="F14" s="60"/>
      <c r="G14" s="60"/>
      <c r="H14" s="61"/>
      <c r="I14" s="60"/>
      <c r="J14" s="62"/>
    </row>
    <row r="15" spans="1:10" ht="32.25" customHeight="1">
      <c r="A15" s="26"/>
      <c r="B15" s="50" t="s">
        <v>94</v>
      </c>
      <c r="C15" s="63"/>
      <c r="D15" s="51"/>
      <c r="E15" s="322"/>
      <c r="F15" s="322"/>
      <c r="G15" s="323"/>
      <c r="H15" s="323"/>
      <c r="I15" s="323" t="s">
        <v>95</v>
      </c>
      <c r="J15" s="324"/>
    </row>
    <row r="16" spans="1:12" ht="23.25" customHeight="1">
      <c r="A16" s="64" t="s">
        <v>96</v>
      </c>
      <c r="B16" s="65" t="s">
        <v>96</v>
      </c>
      <c r="C16" s="66"/>
      <c r="D16" s="67"/>
      <c r="E16" s="313"/>
      <c r="F16" s="314"/>
      <c r="G16" s="313"/>
      <c r="H16" s="314"/>
      <c r="I16" s="313">
        <f>SUMIF(F49:F59,A16,I49:I59)</f>
        <v>0</v>
      </c>
      <c r="J16" s="315"/>
      <c r="L16" s="149"/>
    </row>
    <row r="17" spans="1:12" ht="23.25" customHeight="1">
      <c r="A17" s="64" t="s">
        <v>97</v>
      </c>
      <c r="B17" s="65" t="s">
        <v>97</v>
      </c>
      <c r="C17" s="66"/>
      <c r="D17" s="67"/>
      <c r="E17" s="313"/>
      <c r="F17" s="314"/>
      <c r="G17" s="313"/>
      <c r="H17" s="314"/>
      <c r="I17" s="313">
        <f>SUMIF(F49:F59,A17,I49:I59)</f>
        <v>0</v>
      </c>
      <c r="J17" s="315"/>
      <c r="L17" s="149"/>
    </row>
    <row r="18" spans="1:10" ht="23.25" customHeight="1">
      <c r="A18" s="64" t="s">
        <v>98</v>
      </c>
      <c r="B18" s="65" t="s">
        <v>98</v>
      </c>
      <c r="C18" s="66"/>
      <c r="D18" s="67"/>
      <c r="E18" s="313"/>
      <c r="F18" s="314"/>
      <c r="G18" s="313"/>
      <c r="H18" s="314"/>
      <c r="I18" s="313">
        <f>SUMIF(F49:F59,A18,I49:I59)</f>
        <v>0</v>
      </c>
      <c r="J18" s="315"/>
    </row>
    <row r="19" spans="1:10" ht="23.25" customHeight="1">
      <c r="A19" s="64" t="s">
        <v>99</v>
      </c>
      <c r="B19" s="65" t="s">
        <v>100</v>
      </c>
      <c r="C19" s="66"/>
      <c r="D19" s="67"/>
      <c r="E19" s="313"/>
      <c r="F19" s="314"/>
      <c r="G19" s="313"/>
      <c r="H19" s="314"/>
      <c r="I19" s="313">
        <f>SUMIF(F49:F59,A19,I49:I59)</f>
        <v>0</v>
      </c>
      <c r="J19" s="315"/>
    </row>
    <row r="20" spans="1:10" ht="23.25" customHeight="1">
      <c r="A20" s="64" t="s">
        <v>101</v>
      </c>
      <c r="B20" s="65" t="s">
        <v>102</v>
      </c>
      <c r="C20" s="66"/>
      <c r="D20" s="67"/>
      <c r="E20" s="313"/>
      <c r="F20" s="314"/>
      <c r="G20" s="313"/>
      <c r="H20" s="314"/>
      <c r="I20" s="313">
        <f>SUMIF(F49:F59,A20,I49:I59)</f>
        <v>0</v>
      </c>
      <c r="J20" s="315"/>
    </row>
    <row r="21" spans="1:10" ht="23.25" customHeight="1">
      <c r="A21" s="26"/>
      <c r="B21" s="68" t="s">
        <v>95</v>
      </c>
      <c r="C21" s="69"/>
      <c r="D21" s="70"/>
      <c r="E21" s="316"/>
      <c r="F21" s="317"/>
      <c r="G21" s="316"/>
      <c r="H21" s="317"/>
      <c r="I21" s="316">
        <f>SUM(I16:J20)</f>
        <v>0</v>
      </c>
      <c r="J21" s="318"/>
    </row>
    <row r="22" spans="1:10" ht="33" customHeight="1">
      <c r="A22" s="26"/>
      <c r="B22" s="71" t="s">
        <v>103</v>
      </c>
      <c r="C22" s="66"/>
      <c r="D22" s="67"/>
      <c r="E22" s="72"/>
      <c r="F22" s="73"/>
      <c r="G22" s="74"/>
      <c r="H22" s="74"/>
      <c r="I22" s="74"/>
      <c r="J22" s="75"/>
    </row>
    <row r="23" spans="1:10" ht="23.25" customHeight="1">
      <c r="A23" s="26"/>
      <c r="B23" s="65" t="s">
        <v>104</v>
      </c>
      <c r="C23" s="66"/>
      <c r="D23" s="67"/>
      <c r="E23" s="76">
        <v>15</v>
      </c>
      <c r="F23" s="73" t="s">
        <v>105</v>
      </c>
      <c r="G23" s="311">
        <v>0</v>
      </c>
      <c r="H23" s="312"/>
      <c r="I23" s="312"/>
      <c r="J23" s="75" t="str">
        <f aca="true" t="shared" si="0" ref="J23:J28">Mena</f>
        <v>CZK</v>
      </c>
    </row>
    <row r="24" spans="1:10" ht="23.25" customHeight="1">
      <c r="A24" s="26"/>
      <c r="B24" s="65" t="s">
        <v>106</v>
      </c>
      <c r="C24" s="66"/>
      <c r="D24" s="67"/>
      <c r="E24" s="76">
        <f>SazbaDPH1</f>
        <v>15</v>
      </c>
      <c r="F24" s="73" t="s">
        <v>105</v>
      </c>
      <c r="G24" s="319">
        <f>ZakladDPHSni*SazbaDPH1/100</f>
        <v>0</v>
      </c>
      <c r="H24" s="320"/>
      <c r="I24" s="320"/>
      <c r="J24" s="75" t="str">
        <f t="shared" si="0"/>
        <v>CZK</v>
      </c>
    </row>
    <row r="25" spans="1:10" ht="23.25" customHeight="1">
      <c r="A25" s="26"/>
      <c r="B25" s="65" t="s">
        <v>107</v>
      </c>
      <c r="C25" s="66"/>
      <c r="D25" s="67"/>
      <c r="E25" s="76">
        <v>21</v>
      </c>
      <c r="F25" s="73" t="s">
        <v>105</v>
      </c>
      <c r="G25" s="311">
        <f>I21</f>
        <v>0</v>
      </c>
      <c r="H25" s="312"/>
      <c r="I25" s="312"/>
      <c r="J25" s="75" t="str">
        <f t="shared" si="0"/>
        <v>CZK</v>
      </c>
    </row>
    <row r="26" spans="1:10" ht="23.25" customHeight="1">
      <c r="A26" s="26"/>
      <c r="B26" s="77" t="s">
        <v>108</v>
      </c>
      <c r="C26" s="78"/>
      <c r="D26" s="51"/>
      <c r="E26" s="79">
        <f>SazbaDPH2</f>
        <v>21</v>
      </c>
      <c r="F26" s="80" t="s">
        <v>105</v>
      </c>
      <c r="G26" s="304">
        <f>ZakladDPHZakl*SazbaDPH2/100</f>
        <v>0</v>
      </c>
      <c r="H26" s="305"/>
      <c r="I26" s="305"/>
      <c r="J26" s="81" t="str">
        <f t="shared" si="0"/>
        <v>CZK</v>
      </c>
    </row>
    <row r="27" spans="1:10" ht="23.25" customHeight="1" thickBot="1">
      <c r="A27" s="26"/>
      <c r="B27" s="38" t="s">
        <v>109</v>
      </c>
      <c r="C27" s="82"/>
      <c r="D27" s="83"/>
      <c r="E27" s="82"/>
      <c r="F27" s="84"/>
      <c r="G27" s="306">
        <f>0</f>
        <v>0</v>
      </c>
      <c r="H27" s="306"/>
      <c r="I27" s="306"/>
      <c r="J27" s="85" t="str">
        <f t="shared" si="0"/>
        <v>CZK</v>
      </c>
    </row>
    <row r="28" spans="1:10" ht="27.75" customHeight="1" hidden="1">
      <c r="A28" s="26"/>
      <c r="B28" s="86" t="s">
        <v>110</v>
      </c>
      <c r="C28" s="87"/>
      <c r="D28" s="87"/>
      <c r="E28" s="88"/>
      <c r="F28" s="89"/>
      <c r="G28" s="307" t="e">
        <f>ZakladDPHSniVypocet+ZakladDPHZaklVypocet</f>
        <v>#REF!</v>
      </c>
      <c r="H28" s="308"/>
      <c r="I28" s="308"/>
      <c r="J28" s="90" t="str">
        <f t="shared" si="0"/>
        <v>CZK</v>
      </c>
    </row>
    <row r="29" spans="1:10" ht="27.75" customHeight="1" thickBot="1">
      <c r="A29" s="26"/>
      <c r="B29" s="86" t="s">
        <v>111</v>
      </c>
      <c r="C29" s="91"/>
      <c r="D29" s="91"/>
      <c r="E29" s="91"/>
      <c r="F29" s="91"/>
      <c r="G29" s="307">
        <f>ZakladDPHSni+DPHSni+ZakladDPHZakl+DPHZakl+Zaokrouhleni</f>
        <v>0</v>
      </c>
      <c r="H29" s="307"/>
      <c r="I29" s="307"/>
      <c r="J29" s="92" t="s">
        <v>112</v>
      </c>
    </row>
    <row r="30" spans="1:10" ht="12.75" customHeight="1">
      <c r="A30" s="26"/>
      <c r="B30" s="26"/>
      <c r="J30" s="93"/>
    </row>
    <row r="31" spans="1:10" ht="30" customHeight="1">
      <c r="A31" s="26"/>
      <c r="B31" s="26"/>
      <c r="J31" s="93"/>
    </row>
    <row r="32" spans="1:10" ht="18.75" customHeight="1">
      <c r="A32" s="26"/>
      <c r="B32" s="94"/>
      <c r="C32" s="95" t="s">
        <v>113</v>
      </c>
      <c r="D32" s="96"/>
      <c r="E32" s="96"/>
      <c r="F32" s="95" t="s">
        <v>114</v>
      </c>
      <c r="G32" s="309">
        <v>44529</v>
      </c>
      <c r="H32" s="309"/>
      <c r="I32" s="309"/>
      <c r="J32" s="93"/>
    </row>
    <row r="33" spans="1:10" ht="47.25" customHeight="1">
      <c r="A33" s="26"/>
      <c r="B33" s="26"/>
      <c r="J33" s="93"/>
    </row>
    <row r="34" spans="1:10" s="98" customFormat="1" ht="18.75" customHeight="1">
      <c r="A34" s="97"/>
      <c r="B34" s="97"/>
      <c r="D34" s="99"/>
      <c r="E34" s="99"/>
      <c r="G34" s="99"/>
      <c r="H34" s="99"/>
      <c r="I34" s="99"/>
      <c r="J34" s="100"/>
    </row>
    <row r="35" spans="1:10" ht="12.75" customHeight="1">
      <c r="A35" s="26"/>
      <c r="B35" s="26"/>
      <c r="D35" s="310" t="s">
        <v>115</v>
      </c>
      <c r="E35" s="310"/>
      <c r="H35" s="101" t="s">
        <v>116</v>
      </c>
      <c r="J35" s="93"/>
    </row>
    <row r="36" spans="1:10" ht="8.25" customHeight="1" thickBot="1">
      <c r="A36" s="102"/>
      <c r="B36" s="102"/>
      <c r="C36" s="103"/>
      <c r="D36" s="103"/>
      <c r="E36" s="103"/>
      <c r="F36" s="103"/>
      <c r="G36" s="103"/>
      <c r="H36" s="103"/>
      <c r="I36" s="103"/>
      <c r="J36" s="104"/>
    </row>
    <row r="37" spans="2:10" ht="27" customHeight="1" hidden="1">
      <c r="B37" s="105" t="s">
        <v>117</v>
      </c>
      <c r="C37" s="106"/>
      <c r="D37" s="106"/>
      <c r="E37" s="106"/>
      <c r="F37" s="107"/>
      <c r="G37" s="107"/>
      <c r="H37" s="107"/>
      <c r="I37" s="107"/>
      <c r="J37" s="106"/>
    </row>
    <row r="38" spans="1:10" ht="25.5" customHeight="1" hidden="1">
      <c r="A38" s="108" t="s">
        <v>118</v>
      </c>
      <c r="B38" s="109" t="s">
        <v>119</v>
      </c>
      <c r="C38" s="110" t="s">
        <v>120</v>
      </c>
      <c r="D38" s="111"/>
      <c r="E38" s="111"/>
      <c r="F38" s="112" t="str">
        <f>B23</f>
        <v>Základ pro sníženou DPH</v>
      </c>
      <c r="G38" s="112" t="str">
        <f>B25</f>
        <v>Základ pro základní DPH</v>
      </c>
      <c r="H38" s="113" t="s">
        <v>121</v>
      </c>
      <c r="I38" s="113" t="s">
        <v>16</v>
      </c>
      <c r="J38" s="114" t="s">
        <v>105</v>
      </c>
    </row>
    <row r="39" spans="1:10" ht="25.5" customHeight="1" hidden="1">
      <c r="A39" s="108">
        <v>1</v>
      </c>
      <c r="B39" s="115" t="s">
        <v>122</v>
      </c>
      <c r="C39" s="297"/>
      <c r="D39" s="298"/>
      <c r="E39" s="298"/>
      <c r="F39" s="116" t="e">
        <f>#REF!</f>
        <v>#REF!</v>
      </c>
      <c r="G39" s="117" t="e">
        <f>#REF!</f>
        <v>#REF!</v>
      </c>
      <c r="H39" s="118" t="e">
        <f>(F39*SazbaDPH1/100)+(G39*SazbaDPH2/100)</f>
        <v>#REF!</v>
      </c>
      <c r="I39" s="118" t="e">
        <f>F39+G39+H39</f>
        <v>#REF!</v>
      </c>
      <c r="J39" s="119" t="e">
        <f>IF(CenaCelkemVypocet=0,"",I39/CenaCelkemVypocet*100)</f>
        <v>#REF!</v>
      </c>
    </row>
    <row r="40" spans="1:10" ht="25.5" customHeight="1" hidden="1">
      <c r="A40" s="108">
        <v>2</v>
      </c>
      <c r="B40" s="120" t="s">
        <v>123</v>
      </c>
      <c r="C40" s="299" t="s">
        <v>124</v>
      </c>
      <c r="D40" s="300"/>
      <c r="E40" s="300"/>
      <c r="F40" s="121" t="e">
        <f>#REF!</f>
        <v>#REF!</v>
      </c>
      <c r="G40" s="122" t="e">
        <f>#REF!</f>
        <v>#REF!</v>
      </c>
      <c r="H40" s="122" t="e">
        <f>(F40*SazbaDPH1/100)+(G40*SazbaDPH2/100)</f>
        <v>#REF!</v>
      </c>
      <c r="I40" s="122" t="e">
        <f>F40+G40+H40</f>
        <v>#REF!</v>
      </c>
      <c r="J40" s="123" t="e">
        <f>IF(CenaCelkemVypocet=0,"",I40/CenaCelkemVypocet*100)</f>
        <v>#REF!</v>
      </c>
    </row>
    <row r="41" spans="1:10" ht="25.5" customHeight="1" hidden="1">
      <c r="A41" s="108">
        <v>3</v>
      </c>
      <c r="B41" s="124" t="s">
        <v>125</v>
      </c>
      <c r="C41" s="297" t="s">
        <v>126</v>
      </c>
      <c r="D41" s="298"/>
      <c r="E41" s="298"/>
      <c r="F41" s="125" t="e">
        <f>#REF!</f>
        <v>#REF!</v>
      </c>
      <c r="G41" s="118" t="e">
        <f>#REF!</f>
        <v>#REF!</v>
      </c>
      <c r="H41" s="118" t="e">
        <f>(F41*SazbaDPH1/100)+(G41*SazbaDPH2/100)</f>
        <v>#REF!</v>
      </c>
      <c r="I41" s="118" t="e">
        <f>F41+G41+H41</f>
        <v>#REF!</v>
      </c>
      <c r="J41" s="119" t="e">
        <f>IF(CenaCelkemVypocet=0,"",I41/CenaCelkemVypocet*100)</f>
        <v>#REF!</v>
      </c>
    </row>
    <row r="42" spans="1:10" ht="25.5" customHeight="1" hidden="1">
      <c r="A42" s="108"/>
      <c r="B42" s="301" t="s">
        <v>127</v>
      </c>
      <c r="C42" s="302"/>
      <c r="D42" s="302"/>
      <c r="E42" s="303"/>
      <c r="F42" s="126" t="e">
        <f>SUMIF(A39:A41,"=1",F39:F41)</f>
        <v>#REF!</v>
      </c>
      <c r="G42" s="127" t="e">
        <f>SUMIF(A39:A41,"=1",G39:G41)</f>
        <v>#REF!</v>
      </c>
      <c r="H42" s="127" t="e">
        <f>SUMIF(A39:A41,"=1",H39:H41)</f>
        <v>#REF!</v>
      </c>
      <c r="I42" s="127" t="e">
        <f>SUMIF(A39:A41,"=1",I39:I41)</f>
        <v>#REF!</v>
      </c>
      <c r="J42" s="128" t="e">
        <f>SUMIF(A39:A41,"=1",J39:J41)</f>
        <v>#REF!</v>
      </c>
    </row>
    <row r="46" ht="15.75">
      <c r="B46" s="129" t="s">
        <v>128</v>
      </c>
    </row>
    <row r="48" spans="1:10" ht="25.5" customHeight="1">
      <c r="A48" s="130"/>
      <c r="B48" s="131" t="s">
        <v>119</v>
      </c>
      <c r="C48" s="131" t="s">
        <v>120</v>
      </c>
      <c r="D48" s="132"/>
      <c r="E48" s="132"/>
      <c r="F48" s="133" t="s">
        <v>129</v>
      </c>
      <c r="G48" s="133"/>
      <c r="H48" s="133"/>
      <c r="I48" s="133" t="s">
        <v>95</v>
      </c>
      <c r="J48" s="133" t="s">
        <v>105</v>
      </c>
    </row>
    <row r="49" spans="1:10" ht="16.5" customHeight="1">
      <c r="A49" s="130"/>
      <c r="B49" s="231" t="s">
        <v>284</v>
      </c>
      <c r="C49" s="339" t="s">
        <v>285</v>
      </c>
      <c r="D49" s="340"/>
      <c r="E49" s="340"/>
      <c r="F49" s="135" t="s">
        <v>96</v>
      </c>
      <c r="G49" s="135"/>
      <c r="H49" s="135"/>
      <c r="I49" s="136">
        <f>'D.1.1_STAVBA'!G6</f>
        <v>0</v>
      </c>
      <c r="J49" s="137" t="str">
        <f aca="true" t="shared" si="1" ref="J49:J59">IF($I$60=0,"",I49/$I$60*100)</f>
        <v/>
      </c>
    </row>
    <row r="50" spans="1:10" ht="16.5" customHeight="1">
      <c r="A50" s="130"/>
      <c r="B50" s="231" t="s">
        <v>506</v>
      </c>
      <c r="C50" s="339" t="s">
        <v>507</v>
      </c>
      <c r="D50" s="340"/>
      <c r="E50" s="340"/>
      <c r="F50" s="135" t="s">
        <v>96</v>
      </c>
      <c r="G50" s="135"/>
      <c r="H50" s="135"/>
      <c r="I50" s="136">
        <f>'D.1.1_STAVBA'!G16</f>
        <v>0</v>
      </c>
      <c r="J50" s="137" t="str">
        <f t="shared" si="1"/>
        <v/>
      </c>
    </row>
    <row r="51" spans="1:10" ht="16.5" customHeight="1">
      <c r="A51" s="138"/>
      <c r="B51" s="231" t="s">
        <v>508</v>
      </c>
      <c r="C51" s="344" t="s">
        <v>509</v>
      </c>
      <c r="D51" s="345"/>
      <c r="E51" s="346"/>
      <c r="F51" s="140" t="s">
        <v>96</v>
      </c>
      <c r="G51" s="141"/>
      <c r="H51" s="141"/>
      <c r="I51" s="141">
        <f>'D.1.1_STAVBA'!G29</f>
        <v>0</v>
      </c>
      <c r="J51" s="137" t="str">
        <f t="shared" si="1"/>
        <v/>
      </c>
    </row>
    <row r="52" spans="1:10" ht="16.5" customHeight="1">
      <c r="A52" s="138"/>
      <c r="B52" s="231" t="s">
        <v>510</v>
      </c>
      <c r="C52" s="344" t="s">
        <v>511</v>
      </c>
      <c r="D52" s="345"/>
      <c r="E52" s="346"/>
      <c r="F52" s="140" t="s">
        <v>96</v>
      </c>
      <c r="G52" s="141"/>
      <c r="H52" s="141"/>
      <c r="I52" s="141">
        <f>'D.1.1_STAVBA'!G36</f>
        <v>0</v>
      </c>
      <c r="J52" s="137" t="str">
        <f t="shared" si="1"/>
        <v/>
      </c>
    </row>
    <row r="53" spans="1:10" ht="16.5" customHeight="1">
      <c r="A53" s="138"/>
      <c r="B53" s="231" t="s">
        <v>512</v>
      </c>
      <c r="C53" s="344" t="s">
        <v>513</v>
      </c>
      <c r="D53" s="345"/>
      <c r="E53" s="346"/>
      <c r="F53" s="140" t="s">
        <v>96</v>
      </c>
      <c r="G53" s="141"/>
      <c r="H53" s="141"/>
      <c r="I53" s="141">
        <f>'D.1.1_STAVBA'!G48</f>
        <v>0</v>
      </c>
      <c r="J53" s="137" t="str">
        <f t="shared" si="1"/>
        <v/>
      </c>
    </row>
    <row r="54" spans="1:10" ht="16.5" customHeight="1">
      <c r="A54" s="138"/>
      <c r="B54" s="231" t="s">
        <v>514</v>
      </c>
      <c r="C54" s="344" t="s">
        <v>515</v>
      </c>
      <c r="D54" s="345"/>
      <c r="E54" s="346"/>
      <c r="F54" s="140" t="s">
        <v>96</v>
      </c>
      <c r="G54" s="141"/>
      <c r="H54" s="141"/>
      <c r="I54" s="141">
        <f>'D.1.1_STAVBA'!G67</f>
        <v>0</v>
      </c>
      <c r="J54" s="137" t="str">
        <f t="shared" si="1"/>
        <v/>
      </c>
    </row>
    <row r="55" spans="1:10" ht="16.5" customHeight="1">
      <c r="A55" s="138"/>
      <c r="B55" s="231" t="s">
        <v>145</v>
      </c>
      <c r="C55" s="344" t="s">
        <v>146</v>
      </c>
      <c r="D55" s="345"/>
      <c r="E55" s="346"/>
      <c r="F55" s="140" t="s">
        <v>96</v>
      </c>
      <c r="G55" s="141"/>
      <c r="H55" s="141"/>
      <c r="I55" s="141">
        <f>'D.1.1_STAVBA'!G82</f>
        <v>0</v>
      </c>
      <c r="J55" s="137" t="str">
        <f t="shared" si="1"/>
        <v/>
      </c>
    </row>
    <row r="56" spans="1:10" ht="16.5" customHeight="1">
      <c r="A56" s="138"/>
      <c r="B56" s="231" t="s">
        <v>516</v>
      </c>
      <c r="C56" s="344" t="s">
        <v>517</v>
      </c>
      <c r="D56" s="345"/>
      <c r="E56" s="346"/>
      <c r="F56" s="140" t="s">
        <v>96</v>
      </c>
      <c r="G56" s="141"/>
      <c r="H56" s="141"/>
      <c r="I56" s="141">
        <f>'D.1.1_STAVBA'!G89</f>
        <v>0</v>
      </c>
      <c r="J56" s="137" t="str">
        <f t="shared" si="1"/>
        <v/>
      </c>
    </row>
    <row r="57" spans="1:10" ht="15.75" customHeight="1">
      <c r="A57" s="138"/>
      <c r="B57" s="231" t="s">
        <v>147</v>
      </c>
      <c r="C57" s="339" t="s">
        <v>148</v>
      </c>
      <c r="D57" s="340"/>
      <c r="E57" s="340"/>
      <c r="F57" s="140" t="s">
        <v>97</v>
      </c>
      <c r="G57" s="141"/>
      <c r="H57" s="141"/>
      <c r="I57" s="141">
        <f>'D.1.1_STAVBA'!G101</f>
        <v>0</v>
      </c>
      <c r="J57" s="137" t="str">
        <f t="shared" si="1"/>
        <v/>
      </c>
    </row>
    <row r="58" spans="1:10" ht="16.5" customHeight="1">
      <c r="A58" s="138"/>
      <c r="B58" s="231" t="s">
        <v>518</v>
      </c>
      <c r="C58" s="341" t="s">
        <v>519</v>
      </c>
      <c r="D58" s="342"/>
      <c r="E58" s="343"/>
      <c r="F58" s="140" t="s">
        <v>97</v>
      </c>
      <c r="G58" s="141"/>
      <c r="H58" s="141"/>
      <c r="I58" s="141">
        <f>'D.1.1_STAVBA'!G109</f>
        <v>0</v>
      </c>
      <c r="J58" s="137" t="str">
        <f t="shared" si="1"/>
        <v/>
      </c>
    </row>
    <row r="59" spans="1:10" ht="16.5" customHeight="1">
      <c r="A59" s="138"/>
      <c r="B59" s="231" t="s">
        <v>520</v>
      </c>
      <c r="C59" s="248" t="s">
        <v>521</v>
      </c>
      <c r="D59" s="249"/>
      <c r="E59" s="249"/>
      <c r="F59" s="140" t="s">
        <v>99</v>
      </c>
      <c r="G59" s="141"/>
      <c r="H59" s="141"/>
      <c r="I59" s="141">
        <f>'D.1.1_STAVBA'!G116</f>
        <v>0</v>
      </c>
      <c r="J59" s="137" t="str">
        <f t="shared" si="1"/>
        <v/>
      </c>
    </row>
    <row r="60" spans="1:10" ht="17.25" customHeight="1">
      <c r="A60" s="143"/>
      <c r="B60" s="144" t="s">
        <v>16</v>
      </c>
      <c r="C60" s="144"/>
      <c r="D60" s="145"/>
      <c r="E60" s="145"/>
      <c r="F60" s="146"/>
      <c r="G60" s="147"/>
      <c r="H60" s="147"/>
      <c r="I60" s="147">
        <f>SUM(I49:I59)</f>
        <v>0</v>
      </c>
      <c r="J60" s="148">
        <f>SUM(J49:J59)</f>
        <v>0</v>
      </c>
    </row>
    <row r="61" spans="6:10" ht="15">
      <c r="F61" s="149"/>
      <c r="G61" s="149"/>
      <c r="H61" s="149"/>
      <c r="I61" s="149"/>
      <c r="J61" s="150"/>
    </row>
    <row r="62" spans="6:10" ht="15">
      <c r="F62" s="149"/>
      <c r="G62" s="149"/>
      <c r="H62" s="149"/>
      <c r="I62" s="149"/>
      <c r="J62" s="150"/>
    </row>
    <row r="63" spans="6:10" ht="15">
      <c r="F63" s="149"/>
      <c r="G63" s="149"/>
      <c r="H63" s="149"/>
      <c r="I63" s="149"/>
      <c r="J63" s="150"/>
    </row>
    <row r="83" ht="15">
      <c r="A83" s="25" t="str">
        <f>IF(B83&lt;&gt;"",COUNTA($B$83:B83)+$A$79,"")</f>
        <v/>
      </c>
    </row>
    <row r="84" ht="15">
      <c r="A84" s="25" t="str">
        <f>IF(B84&lt;&gt;"",COUNTA($B$83:B84)+$A$79,"")</f>
        <v/>
      </c>
    </row>
    <row r="85" ht="15">
      <c r="A85" s="25" t="str">
        <f>IF(B85&lt;&gt;"",COUNTA($B$83:B85)+$A$79,"")</f>
        <v/>
      </c>
    </row>
    <row r="86" ht="15">
      <c r="A86" s="25" t="str">
        <f>IF(B86&lt;&gt;"",COUNTA($B$83:B86)+$A$79,"")</f>
        <v/>
      </c>
    </row>
    <row r="87" ht="15">
      <c r="A87" s="25" t="str">
        <f>IF(B87&lt;&gt;"",COUNTA($B$83:B87)+$A$79,"")</f>
        <v/>
      </c>
    </row>
    <row r="88" ht="15">
      <c r="A88" s="25" t="str">
        <f>IF(B88&lt;&gt;"",COUNTA($B$83:B88)+$A$79,"")</f>
        <v/>
      </c>
    </row>
    <row r="89" ht="15">
      <c r="A89" s="25" t="str">
        <f>IF(B89&lt;&gt;"",COUNTA($B$83:B89)+$A$79,"")</f>
        <v/>
      </c>
    </row>
    <row r="90" ht="15">
      <c r="A90" s="25" t="str">
        <f>IF(B90&lt;&gt;"",COUNTA($B$83:B90)+$A$79,"")</f>
        <v/>
      </c>
    </row>
    <row r="91" ht="15">
      <c r="A91" s="25" t="str">
        <f>IF(B91&lt;&gt;"",COUNTA($B$83:B91)+$A$79,"")</f>
        <v/>
      </c>
    </row>
    <row r="92" ht="15">
      <c r="A92" s="25" t="str">
        <f>IF(B92&lt;&gt;"",COUNTA($B$83:B92)+$A$79,"")</f>
        <v/>
      </c>
    </row>
  </sheetData>
  <mergeCells count="51">
    <mergeCell ref="D12:G12"/>
    <mergeCell ref="B1:J1"/>
    <mergeCell ref="E2:J2"/>
    <mergeCell ref="E3:J3"/>
    <mergeCell ref="E4:J4"/>
    <mergeCell ref="D11:G11"/>
    <mergeCell ref="D13:G13"/>
    <mergeCell ref="E15:F15"/>
    <mergeCell ref="G15:H15"/>
    <mergeCell ref="I15:J15"/>
    <mergeCell ref="E16:F16"/>
    <mergeCell ref="G16:H16"/>
    <mergeCell ref="I16:J16"/>
    <mergeCell ref="E17:F17"/>
    <mergeCell ref="G17:H17"/>
    <mergeCell ref="I17:J17"/>
    <mergeCell ref="E18:F18"/>
    <mergeCell ref="G18:H18"/>
    <mergeCell ref="I18:J18"/>
    <mergeCell ref="G25:I25"/>
    <mergeCell ref="E19:F19"/>
    <mergeCell ref="G19:H19"/>
    <mergeCell ref="I19:J19"/>
    <mergeCell ref="E20:F20"/>
    <mergeCell ref="G20:H20"/>
    <mergeCell ref="I20:J20"/>
    <mergeCell ref="E21:F21"/>
    <mergeCell ref="G21:H21"/>
    <mergeCell ref="I21:J21"/>
    <mergeCell ref="G23:I23"/>
    <mergeCell ref="G24:I24"/>
    <mergeCell ref="C50:E50"/>
    <mergeCell ref="G26:I26"/>
    <mergeCell ref="G27:I27"/>
    <mergeCell ref="G28:I28"/>
    <mergeCell ref="G29:I29"/>
    <mergeCell ref="G32:I32"/>
    <mergeCell ref="D35:E35"/>
    <mergeCell ref="C39:E39"/>
    <mergeCell ref="C40:E40"/>
    <mergeCell ref="C41:E41"/>
    <mergeCell ref="B42:E42"/>
    <mergeCell ref="C49:E49"/>
    <mergeCell ref="C57:E57"/>
    <mergeCell ref="C58:E58"/>
    <mergeCell ref="C51:E51"/>
    <mergeCell ref="C52:E52"/>
    <mergeCell ref="C53:E53"/>
    <mergeCell ref="C54:E54"/>
    <mergeCell ref="C55:E55"/>
    <mergeCell ref="C56:E56"/>
  </mergeCells>
  <printOptions/>
  <pageMargins left="0.5118110236220472" right="0.31496062992125984" top="0.7874015748031497" bottom="0.7874015748031497"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9"/>
  <sheetViews>
    <sheetView zoomScale="85" zoomScaleNormal="85" zoomScalePageLayoutView="85" workbookViewId="0" topLeftCell="A1">
      <selection activeCell="O24" sqref="O24"/>
    </sheetView>
  </sheetViews>
  <sheetFormatPr defaultColWidth="9.140625" defaultRowHeight="15"/>
  <cols>
    <col min="1" max="1" width="4.28125" style="25" customWidth="1"/>
    <col min="2" max="2" width="14.00390625" style="25" customWidth="1"/>
    <col min="3" max="3" width="42.57421875" style="25" customWidth="1"/>
    <col min="4" max="4" width="4.8515625" style="101" customWidth="1"/>
    <col min="5" max="5" width="7.28125" style="217" customWidth="1"/>
    <col min="6" max="6" width="9.57421875" style="278" customWidth="1"/>
    <col min="7" max="7" width="12.7109375" style="217" customWidth="1"/>
    <col min="8" max="8" width="9.140625" style="25" customWidth="1"/>
    <col min="9" max="16384" width="9.140625" style="25" customWidth="1"/>
  </cols>
  <sheetData>
    <row r="1" spans="1:7" s="152" customFormat="1" ht="18" customHeight="1">
      <c r="A1" s="151" t="s">
        <v>151</v>
      </c>
      <c r="C1" s="153" t="s">
        <v>152</v>
      </c>
      <c r="D1" s="153" t="s">
        <v>153</v>
      </c>
      <c r="E1" s="153" t="s">
        <v>2</v>
      </c>
      <c r="F1" s="268" t="s">
        <v>154</v>
      </c>
      <c r="G1" s="153" t="s">
        <v>155</v>
      </c>
    </row>
    <row r="2" spans="1:7" s="152" customFormat="1" ht="12.75" customHeight="1">
      <c r="A2" s="158" t="s">
        <v>157</v>
      </c>
      <c r="B2" s="205" t="s">
        <v>284</v>
      </c>
      <c r="C2" s="178" t="s">
        <v>285</v>
      </c>
      <c r="D2" s="250"/>
      <c r="E2" s="251"/>
      <c r="F2" s="269"/>
      <c r="G2" s="252"/>
    </row>
    <row r="3" spans="1:7" s="152" customFormat="1" ht="25.5">
      <c r="A3" s="185"/>
      <c r="B3" s="165" t="s">
        <v>291</v>
      </c>
      <c r="C3" s="166" t="s">
        <v>292</v>
      </c>
      <c r="D3" s="167" t="s">
        <v>293</v>
      </c>
      <c r="E3" s="168">
        <v>1</v>
      </c>
      <c r="F3" s="270"/>
      <c r="G3" s="253">
        <f>E3*F3</f>
        <v>0</v>
      </c>
    </row>
    <row r="4" spans="1:7" s="152" customFormat="1" ht="25.5">
      <c r="A4" s="185"/>
      <c r="B4" s="165" t="s">
        <v>295</v>
      </c>
      <c r="C4" s="166" t="s">
        <v>296</v>
      </c>
      <c r="D4" s="167" t="s">
        <v>293</v>
      </c>
      <c r="E4" s="168">
        <v>1</v>
      </c>
      <c r="F4" s="270"/>
      <c r="G4" s="253">
        <f>E4*F4</f>
        <v>0</v>
      </c>
    </row>
    <row r="5" spans="1:7" s="152" customFormat="1" ht="25.5">
      <c r="A5" s="185"/>
      <c r="B5" s="165" t="s">
        <v>297</v>
      </c>
      <c r="C5" s="166" t="s">
        <v>298</v>
      </c>
      <c r="D5" s="167" t="s">
        <v>299</v>
      </c>
      <c r="E5" s="168">
        <v>20</v>
      </c>
      <c r="F5" s="270"/>
      <c r="G5" s="253">
        <f>E5*F5</f>
        <v>0</v>
      </c>
    </row>
    <row r="6" spans="1:7" s="152" customFormat="1" ht="12.75" customHeight="1">
      <c r="A6" s="185"/>
      <c r="B6" s="200" t="s">
        <v>161</v>
      </c>
      <c r="C6" s="201" t="s">
        <v>285</v>
      </c>
      <c r="D6" s="151"/>
      <c r="E6" s="254"/>
      <c r="F6" s="271"/>
      <c r="G6" s="255">
        <f>SUM(G3:G5)</f>
        <v>0</v>
      </c>
    </row>
    <row r="7" spans="1:7" s="152" customFormat="1" ht="12.75" customHeight="1">
      <c r="A7" s="151"/>
      <c r="C7" s="153"/>
      <c r="D7" s="153"/>
      <c r="E7" s="153"/>
      <c r="F7" s="268"/>
      <c r="G7" s="153"/>
    </row>
    <row r="8" spans="1:7" s="152" customFormat="1" ht="12.75" customHeight="1">
      <c r="A8" s="158" t="s">
        <v>157</v>
      </c>
      <c r="B8" s="205" t="s">
        <v>506</v>
      </c>
      <c r="C8" s="208" t="s">
        <v>507</v>
      </c>
      <c r="D8" s="153"/>
      <c r="F8" s="272"/>
      <c r="G8" s="170"/>
    </row>
    <row r="9" spans="1:7" s="152" customFormat="1" ht="25.5">
      <c r="A9" s="151"/>
      <c r="B9" s="165">
        <v>611321143</v>
      </c>
      <c r="C9" s="220" t="s">
        <v>522</v>
      </c>
      <c r="D9" s="153" t="s">
        <v>241</v>
      </c>
      <c r="E9" s="151">
        <v>6</v>
      </c>
      <c r="F9" s="273"/>
      <c r="G9" s="170">
        <f>F9*E9</f>
        <v>0</v>
      </c>
    </row>
    <row r="10" spans="1:7" s="152" customFormat="1" ht="25.5">
      <c r="A10" s="151"/>
      <c r="B10" s="165">
        <v>612315401</v>
      </c>
      <c r="C10" s="220" t="s">
        <v>523</v>
      </c>
      <c r="D10" s="153" t="s">
        <v>241</v>
      </c>
      <c r="E10" s="151">
        <v>15</v>
      </c>
      <c r="F10" s="273"/>
      <c r="G10" s="170">
        <f aca="true" t="shared" si="0" ref="G10:G12">F10*E10</f>
        <v>0</v>
      </c>
    </row>
    <row r="11" spans="1:7" s="152" customFormat="1" ht="25.5">
      <c r="A11" s="151"/>
      <c r="B11" s="165">
        <v>612315411</v>
      </c>
      <c r="C11" s="220" t="s">
        <v>524</v>
      </c>
      <c r="D11" s="153" t="s">
        <v>241</v>
      </c>
      <c r="E11" s="151">
        <v>15</v>
      </c>
      <c r="F11" s="273"/>
      <c r="G11" s="170">
        <f t="shared" si="0"/>
        <v>0</v>
      </c>
    </row>
    <row r="12" spans="1:7" s="152" customFormat="1" ht="12.75">
      <c r="A12" s="151"/>
      <c r="B12" s="165" t="s">
        <v>525</v>
      </c>
      <c r="C12" s="220" t="s">
        <v>526</v>
      </c>
      <c r="D12" s="153" t="s">
        <v>8</v>
      </c>
      <c r="E12" s="151">
        <v>48</v>
      </c>
      <c r="F12" s="273"/>
      <c r="G12" s="170">
        <f t="shared" si="0"/>
        <v>0</v>
      </c>
    </row>
    <row r="13" spans="1:7" s="152" customFormat="1" ht="12.75" customHeight="1">
      <c r="A13" s="151"/>
      <c r="B13" s="165"/>
      <c r="C13" s="220"/>
      <c r="D13" s="153"/>
      <c r="E13" s="151"/>
      <c r="F13" s="272"/>
      <c r="G13" s="170"/>
    </row>
    <row r="14" spans="1:7" s="152" customFormat="1" ht="12.75" customHeight="1">
      <c r="A14" s="151"/>
      <c r="B14" s="165"/>
      <c r="C14" s="220" t="s">
        <v>170</v>
      </c>
      <c r="D14" s="153"/>
      <c r="E14" s="151"/>
      <c r="F14" s="272"/>
      <c r="G14" s="170">
        <f>SUM(G9:G12)</f>
        <v>0</v>
      </c>
    </row>
    <row r="15" spans="1:7" s="152" customFormat="1" ht="12.75" customHeight="1">
      <c r="A15" s="151"/>
      <c r="B15" s="165">
        <v>998018002</v>
      </c>
      <c r="C15" s="220" t="s">
        <v>527</v>
      </c>
      <c r="D15" s="151" t="s">
        <v>328</v>
      </c>
      <c r="E15" s="151">
        <v>0.1</v>
      </c>
      <c r="F15" s="273"/>
      <c r="G15" s="170">
        <f>F15*E15</f>
        <v>0</v>
      </c>
    </row>
    <row r="16" spans="1:7" s="152" customFormat="1" ht="12.75" customHeight="1">
      <c r="A16" s="151"/>
      <c r="B16" s="200" t="s">
        <v>161</v>
      </c>
      <c r="C16" s="208" t="s">
        <v>507</v>
      </c>
      <c r="D16" s="151"/>
      <c r="E16" s="151"/>
      <c r="F16" s="272"/>
      <c r="G16" s="256">
        <f>G14+G15</f>
        <v>0</v>
      </c>
    </row>
    <row r="17" spans="1:7" s="152" customFormat="1" ht="12.75" customHeight="1">
      <c r="A17" s="151"/>
      <c r="B17" s="200"/>
      <c r="C17" s="208"/>
      <c r="D17" s="151"/>
      <c r="E17" s="151"/>
      <c r="F17" s="272"/>
      <c r="G17" s="256"/>
    </row>
    <row r="18" spans="1:7" s="152" customFormat="1" ht="12.75" customHeight="1">
      <c r="A18" s="158" t="s">
        <v>157</v>
      </c>
      <c r="B18" s="205" t="s">
        <v>508</v>
      </c>
      <c r="C18" s="208" t="s">
        <v>528</v>
      </c>
      <c r="D18" s="153"/>
      <c r="E18" s="153"/>
      <c r="F18" s="272"/>
      <c r="G18" s="256"/>
    </row>
    <row r="19" spans="1:7" s="152" customFormat="1" ht="25.5">
      <c r="A19" s="158"/>
      <c r="B19" s="165">
        <v>962032240</v>
      </c>
      <c r="C19" s="220" t="s">
        <v>529</v>
      </c>
      <c r="D19" s="153" t="s">
        <v>530</v>
      </c>
      <c r="E19" s="153">
        <v>2</v>
      </c>
      <c r="F19" s="273"/>
      <c r="G19" s="170">
        <f>F19*E19</f>
        <v>0</v>
      </c>
    </row>
    <row r="20" spans="1:7" s="152" customFormat="1" ht="25.5">
      <c r="A20" s="158"/>
      <c r="B20" s="165">
        <v>963012520</v>
      </c>
      <c r="C20" s="220" t="s">
        <v>531</v>
      </c>
      <c r="D20" s="153" t="s">
        <v>530</v>
      </c>
      <c r="E20" s="151">
        <v>1</v>
      </c>
      <c r="F20" s="273"/>
      <c r="G20" s="170">
        <f>F20*E20</f>
        <v>0</v>
      </c>
    </row>
    <row r="21" spans="1:7" s="152" customFormat="1" ht="15">
      <c r="A21" s="158"/>
      <c r="B21" s="165" t="s">
        <v>532</v>
      </c>
      <c r="C21" s="220" t="s">
        <v>533</v>
      </c>
      <c r="D21" s="153" t="s">
        <v>7</v>
      </c>
      <c r="E21" s="151">
        <v>4</v>
      </c>
      <c r="F21" s="273"/>
      <c r="G21" s="170">
        <f>F21*E21</f>
        <v>0</v>
      </c>
    </row>
    <row r="22" spans="1:7" s="152" customFormat="1" ht="15">
      <c r="A22" s="158"/>
      <c r="B22" s="165" t="s">
        <v>534</v>
      </c>
      <c r="C22" s="220" t="s">
        <v>535</v>
      </c>
      <c r="D22" s="153" t="s">
        <v>7</v>
      </c>
      <c r="E22" s="151">
        <v>1</v>
      </c>
      <c r="F22" s="273"/>
      <c r="G22" s="170">
        <f>F22*E22</f>
        <v>0</v>
      </c>
    </row>
    <row r="23" spans="1:7" s="152" customFormat="1" ht="15">
      <c r="A23" s="158"/>
      <c r="B23" s="165"/>
      <c r="C23" s="220"/>
      <c r="D23" s="153"/>
      <c r="E23" s="151"/>
      <c r="F23" s="272"/>
      <c r="G23" s="170"/>
    </row>
    <row r="24" spans="1:7" s="152" customFormat="1" ht="15">
      <c r="A24" s="158"/>
      <c r="B24" s="165"/>
      <c r="C24" s="220" t="s">
        <v>170</v>
      </c>
      <c r="D24" s="153"/>
      <c r="E24" s="151"/>
      <c r="F24" s="272"/>
      <c r="G24" s="170">
        <f>SUM(G19:G22)</f>
        <v>0</v>
      </c>
    </row>
    <row r="25" spans="1:7" s="152" customFormat="1" ht="25.5">
      <c r="A25" s="158"/>
      <c r="B25" s="165">
        <v>997013001</v>
      </c>
      <c r="C25" s="220" t="s">
        <v>536</v>
      </c>
      <c r="D25" s="153" t="s">
        <v>530</v>
      </c>
      <c r="E25" s="151">
        <v>0.5</v>
      </c>
      <c r="F25" s="273"/>
      <c r="G25" s="170">
        <f aca="true" t="shared" si="1" ref="G25:G28">F25*E25</f>
        <v>0</v>
      </c>
    </row>
    <row r="26" spans="1:7" s="152" customFormat="1" ht="25.5">
      <c r="A26" s="158"/>
      <c r="B26" s="165">
        <v>997013501</v>
      </c>
      <c r="C26" s="220" t="s">
        <v>537</v>
      </c>
      <c r="D26" s="153" t="s">
        <v>328</v>
      </c>
      <c r="E26" s="151">
        <v>1.2</v>
      </c>
      <c r="F26" s="273"/>
      <c r="G26" s="170">
        <f t="shared" si="1"/>
        <v>0</v>
      </c>
    </row>
    <row r="27" spans="1:7" s="152" customFormat="1" ht="25.5">
      <c r="A27" s="158"/>
      <c r="B27" s="165">
        <v>997013509</v>
      </c>
      <c r="C27" s="220" t="s">
        <v>538</v>
      </c>
      <c r="D27" s="153" t="s">
        <v>328</v>
      </c>
      <c r="E27" s="151">
        <v>1.2</v>
      </c>
      <c r="F27" s="273"/>
      <c r="G27" s="170">
        <f t="shared" si="1"/>
        <v>0</v>
      </c>
    </row>
    <row r="28" spans="1:7" s="152" customFormat="1" ht="38.25">
      <c r="A28" s="158"/>
      <c r="B28" s="165">
        <v>997013869</v>
      </c>
      <c r="C28" s="220" t="s">
        <v>539</v>
      </c>
      <c r="D28" s="153" t="s">
        <v>328</v>
      </c>
      <c r="E28" s="151">
        <v>1.2</v>
      </c>
      <c r="F28" s="273"/>
      <c r="G28" s="170">
        <f t="shared" si="1"/>
        <v>0</v>
      </c>
    </row>
    <row r="29" spans="1:7" s="152" customFormat="1" ht="12.75" customHeight="1">
      <c r="A29" s="158"/>
      <c r="B29" s="200" t="s">
        <v>161</v>
      </c>
      <c r="C29" s="208" t="s">
        <v>540</v>
      </c>
      <c r="D29" s="153"/>
      <c r="E29" s="151"/>
      <c r="F29" s="272"/>
      <c r="G29" s="256">
        <f>G24+SUM(G25:G28)</f>
        <v>0</v>
      </c>
    </row>
    <row r="30" spans="1:7" s="152" customFormat="1" ht="12.75" customHeight="1">
      <c r="A30" s="151"/>
      <c r="C30" s="153"/>
      <c r="D30" s="153"/>
      <c r="E30" s="153"/>
      <c r="F30" s="268"/>
      <c r="G30" s="153"/>
    </row>
    <row r="31" spans="1:7" s="152" customFormat="1" ht="18" customHeight="1">
      <c r="A31" s="158" t="s">
        <v>157</v>
      </c>
      <c r="B31" s="205">
        <v>762</v>
      </c>
      <c r="C31" s="178" t="s">
        <v>511</v>
      </c>
      <c r="D31" s="153"/>
      <c r="E31" s="153"/>
      <c r="F31" s="268"/>
      <c r="G31" s="153"/>
    </row>
    <row r="32" spans="1:7" s="152" customFormat="1" ht="25.5">
      <c r="A32" s="151"/>
      <c r="B32" s="165">
        <v>762521931</v>
      </c>
      <c r="C32" s="257" t="s">
        <v>541</v>
      </c>
      <c r="D32" s="153" t="s">
        <v>9</v>
      </c>
      <c r="E32" s="153">
        <v>1.5</v>
      </c>
      <c r="F32" s="274"/>
      <c r="G32" s="258">
        <f>F32*E32</f>
        <v>0</v>
      </c>
    </row>
    <row r="33" spans="1:7" s="152" customFormat="1" ht="12.75">
      <c r="A33" s="151"/>
      <c r="B33" s="189"/>
      <c r="C33" s="257"/>
      <c r="D33" s="153"/>
      <c r="E33" s="153"/>
      <c r="F33" s="272"/>
      <c r="G33" s="258"/>
    </row>
    <row r="34" spans="1:7" s="152" customFormat="1" ht="12.75">
      <c r="A34" s="151"/>
      <c r="B34" s="189"/>
      <c r="C34" s="257" t="s">
        <v>170</v>
      </c>
      <c r="D34" s="153"/>
      <c r="E34" s="153"/>
      <c r="F34" s="272"/>
      <c r="G34" s="258">
        <f>SUM(G32:G33)</f>
        <v>0</v>
      </c>
    </row>
    <row r="35" spans="1:7" s="152" customFormat="1" ht="25.5">
      <c r="A35" s="151"/>
      <c r="B35" s="241">
        <v>998762202</v>
      </c>
      <c r="C35" s="257" t="s">
        <v>542</v>
      </c>
      <c r="D35" s="153" t="s">
        <v>105</v>
      </c>
      <c r="E35" s="153">
        <v>5.58</v>
      </c>
      <c r="F35" s="274"/>
      <c r="G35" s="258">
        <f aca="true" t="shared" si="2" ref="G35">F35*E35</f>
        <v>0</v>
      </c>
    </row>
    <row r="36" spans="1:7" s="152" customFormat="1" ht="15">
      <c r="A36" s="151"/>
      <c r="B36" s="200" t="s">
        <v>161</v>
      </c>
      <c r="C36" s="208" t="s">
        <v>511</v>
      </c>
      <c r="D36" s="153"/>
      <c r="E36" s="153"/>
      <c r="F36" s="272"/>
      <c r="G36" s="256">
        <f>G35+G34</f>
        <v>0</v>
      </c>
    </row>
    <row r="37" spans="1:7" s="152" customFormat="1" ht="12.75">
      <c r="A37" s="151"/>
      <c r="B37" s="241"/>
      <c r="C37" s="257"/>
      <c r="D37" s="153"/>
      <c r="E37" s="153"/>
      <c r="F37" s="272"/>
      <c r="G37" s="258"/>
    </row>
    <row r="38" spans="1:7" s="152" customFormat="1" ht="15">
      <c r="A38" s="158" t="s">
        <v>157</v>
      </c>
      <c r="B38" s="205" t="s">
        <v>512</v>
      </c>
      <c r="C38" s="178" t="s">
        <v>513</v>
      </c>
      <c r="D38" s="151"/>
      <c r="E38" s="151"/>
      <c r="F38" s="272"/>
      <c r="G38" s="256"/>
    </row>
    <row r="39" spans="1:7" s="152" customFormat="1" ht="12.75">
      <c r="A39" s="151"/>
      <c r="B39" s="165" t="s">
        <v>543</v>
      </c>
      <c r="C39" s="220" t="s">
        <v>544</v>
      </c>
      <c r="D39" s="153" t="s">
        <v>241</v>
      </c>
      <c r="E39" s="151">
        <v>5</v>
      </c>
      <c r="F39" s="273"/>
      <c r="G39" s="170">
        <f>E39*F39</f>
        <v>0</v>
      </c>
    </row>
    <row r="40" spans="1:7" s="152" customFormat="1" ht="25.5">
      <c r="A40" s="151"/>
      <c r="B40" s="165">
        <v>763111921</v>
      </c>
      <c r="C40" s="220" t="s">
        <v>545</v>
      </c>
      <c r="D40" s="153" t="s">
        <v>7</v>
      </c>
      <c r="E40" s="151">
        <v>36</v>
      </c>
      <c r="F40" s="273"/>
      <c r="G40" s="170">
        <f>E40*F40</f>
        <v>0</v>
      </c>
    </row>
    <row r="41" spans="1:7" s="152" customFormat="1" ht="12.75">
      <c r="A41" s="151"/>
      <c r="B41" s="165" t="s">
        <v>546</v>
      </c>
      <c r="C41" s="220" t="s">
        <v>547</v>
      </c>
      <c r="D41" s="153"/>
      <c r="E41" s="151"/>
      <c r="F41" s="275"/>
      <c r="G41" s="170"/>
    </row>
    <row r="42" spans="1:7" s="152" customFormat="1" ht="25.5">
      <c r="A42" s="151"/>
      <c r="B42" s="165" t="s">
        <v>548</v>
      </c>
      <c r="C42" s="220" t="s">
        <v>549</v>
      </c>
      <c r="D42" s="153" t="s">
        <v>550</v>
      </c>
      <c r="E42" s="151">
        <v>1.4</v>
      </c>
      <c r="F42" s="273"/>
      <c r="G42" s="170">
        <f aca="true" t="shared" si="3" ref="G42:G43">E42*F42</f>
        <v>0</v>
      </c>
    </row>
    <row r="43" spans="1:7" s="152" customFormat="1" ht="38.25">
      <c r="A43" s="151"/>
      <c r="B43" s="165" t="s">
        <v>551</v>
      </c>
      <c r="C43" s="220" t="s">
        <v>552</v>
      </c>
      <c r="D43" s="153" t="s">
        <v>550</v>
      </c>
      <c r="E43" s="151">
        <v>7.5</v>
      </c>
      <c r="F43" s="273"/>
      <c r="G43" s="170">
        <f t="shared" si="3"/>
        <v>0</v>
      </c>
    </row>
    <row r="44" spans="1:7" s="152" customFormat="1" ht="12.75">
      <c r="A44" s="151"/>
      <c r="B44" s="165" t="s">
        <v>553</v>
      </c>
      <c r="C44" s="220" t="s">
        <v>554</v>
      </c>
      <c r="D44" s="153" t="s">
        <v>8</v>
      </c>
      <c r="E44" s="151">
        <v>80</v>
      </c>
      <c r="F44" s="273"/>
      <c r="G44" s="170">
        <f>E44*F44</f>
        <v>0</v>
      </c>
    </row>
    <row r="45" spans="1:7" s="152" customFormat="1" ht="12.75">
      <c r="A45" s="151"/>
      <c r="B45" s="165"/>
      <c r="C45" s="220"/>
      <c r="D45" s="153"/>
      <c r="E45" s="151"/>
      <c r="F45" s="272"/>
      <c r="G45" s="170"/>
    </row>
    <row r="46" spans="1:7" s="152" customFormat="1" ht="12.75">
      <c r="A46" s="151"/>
      <c r="B46" s="165"/>
      <c r="C46" s="220" t="s">
        <v>170</v>
      </c>
      <c r="D46" s="153"/>
      <c r="E46" s="151"/>
      <c r="F46" s="272"/>
      <c r="G46" s="170">
        <f>SUM(G39:G44)</f>
        <v>0</v>
      </c>
    </row>
    <row r="47" spans="1:7" s="152" customFormat="1" ht="25.5">
      <c r="A47" s="151"/>
      <c r="B47" s="165">
        <v>998763402</v>
      </c>
      <c r="C47" s="220" t="s">
        <v>555</v>
      </c>
      <c r="D47" s="153" t="s">
        <v>105</v>
      </c>
      <c r="E47" s="151">
        <v>1.55</v>
      </c>
      <c r="F47" s="273"/>
      <c r="G47" s="170">
        <f>F47*E47</f>
        <v>0</v>
      </c>
    </row>
    <row r="48" spans="1:7" s="152" customFormat="1" ht="15">
      <c r="A48" s="151"/>
      <c r="B48" s="200" t="s">
        <v>161</v>
      </c>
      <c r="C48" s="208" t="s">
        <v>513</v>
      </c>
      <c r="D48" s="153"/>
      <c r="F48" s="272"/>
      <c r="G48" s="256">
        <f>G47+G46</f>
        <v>0</v>
      </c>
    </row>
    <row r="49" spans="1:7" s="152" customFormat="1" ht="12.75">
      <c r="A49" s="151"/>
      <c r="B49" s="241"/>
      <c r="C49" s="257"/>
      <c r="D49" s="153"/>
      <c r="E49" s="153"/>
      <c r="F49" s="272"/>
      <c r="G49" s="258"/>
    </row>
    <row r="50" spans="1:7" s="152" customFormat="1" ht="15">
      <c r="A50" s="158" t="s">
        <v>157</v>
      </c>
      <c r="B50" s="205" t="s">
        <v>514</v>
      </c>
      <c r="C50" s="208" t="s">
        <v>515</v>
      </c>
      <c r="D50" s="153"/>
      <c r="F50" s="272"/>
      <c r="G50" s="170"/>
    </row>
    <row r="51" spans="1:7" s="152" customFormat="1" ht="15">
      <c r="A51" s="158"/>
      <c r="B51" s="165">
        <v>766411821</v>
      </c>
      <c r="C51" s="220" t="s">
        <v>556</v>
      </c>
      <c r="D51" s="153" t="s">
        <v>241</v>
      </c>
      <c r="E51" s="151">
        <v>7</v>
      </c>
      <c r="F51" s="273"/>
      <c r="G51" s="170">
        <f>F51*E51</f>
        <v>0</v>
      </c>
    </row>
    <row r="52" spans="1:7" s="152" customFormat="1" ht="25.5">
      <c r="A52" s="158"/>
      <c r="B52" s="165">
        <v>766411822</v>
      </c>
      <c r="C52" s="220" t="s">
        <v>557</v>
      </c>
      <c r="D52" s="153" t="s">
        <v>241</v>
      </c>
      <c r="E52" s="151">
        <v>7</v>
      </c>
      <c r="F52" s="273"/>
      <c r="G52" s="170">
        <f>F52*E52</f>
        <v>0</v>
      </c>
    </row>
    <row r="53" spans="1:7" s="152" customFormat="1" ht="15">
      <c r="A53" s="158"/>
      <c r="B53" s="165" t="s">
        <v>558</v>
      </c>
      <c r="C53" s="220" t="s">
        <v>559</v>
      </c>
      <c r="D53" s="153" t="s">
        <v>241</v>
      </c>
      <c r="E53" s="151">
        <v>7</v>
      </c>
      <c r="F53" s="273"/>
      <c r="G53" s="170">
        <f aca="true" t="shared" si="4" ref="G53:G63">F53*E53</f>
        <v>0</v>
      </c>
    </row>
    <row r="54" spans="1:7" s="152" customFormat="1" ht="25.5">
      <c r="A54" s="158"/>
      <c r="B54" s="165" t="s">
        <v>560</v>
      </c>
      <c r="C54" s="220" t="s">
        <v>561</v>
      </c>
      <c r="D54" s="153" t="s">
        <v>9</v>
      </c>
      <c r="E54" s="151">
        <v>6</v>
      </c>
      <c r="F54" s="273"/>
      <c r="G54" s="170">
        <f t="shared" si="4"/>
        <v>0</v>
      </c>
    </row>
    <row r="55" spans="1:7" s="152" customFormat="1" ht="25.5">
      <c r="A55" s="158"/>
      <c r="B55" s="165" t="s">
        <v>562</v>
      </c>
      <c r="C55" s="220" t="s">
        <v>563</v>
      </c>
      <c r="D55" s="153" t="s">
        <v>241</v>
      </c>
      <c r="E55" s="151">
        <v>7</v>
      </c>
      <c r="F55" s="273"/>
      <c r="G55" s="170">
        <f t="shared" si="4"/>
        <v>0</v>
      </c>
    </row>
    <row r="56" spans="1:7" s="152" customFormat="1" ht="25.5">
      <c r="A56" s="158"/>
      <c r="B56" s="165">
        <v>783101201</v>
      </c>
      <c r="C56" s="220" t="s">
        <v>564</v>
      </c>
      <c r="D56" s="153" t="s">
        <v>241</v>
      </c>
      <c r="E56" s="151">
        <v>7</v>
      </c>
      <c r="F56" s="273"/>
      <c r="G56" s="170">
        <f t="shared" si="4"/>
        <v>0</v>
      </c>
    </row>
    <row r="57" spans="1:7" s="152" customFormat="1" ht="25.5">
      <c r="A57" s="158"/>
      <c r="B57" s="165">
        <v>783101203</v>
      </c>
      <c r="C57" s="220" t="s">
        <v>565</v>
      </c>
      <c r="D57" s="153" t="s">
        <v>241</v>
      </c>
      <c r="E57" s="151">
        <v>7</v>
      </c>
      <c r="F57" s="273"/>
      <c r="G57" s="170">
        <f t="shared" si="4"/>
        <v>0</v>
      </c>
    </row>
    <row r="58" spans="1:7" s="152" customFormat="1" ht="38.25">
      <c r="A58" s="158"/>
      <c r="B58" s="165">
        <v>783101205</v>
      </c>
      <c r="C58" s="220" t="s">
        <v>566</v>
      </c>
      <c r="D58" s="153" t="s">
        <v>241</v>
      </c>
      <c r="E58" s="151">
        <v>7</v>
      </c>
      <c r="F58" s="273"/>
      <c r="G58" s="170">
        <f t="shared" si="4"/>
        <v>0</v>
      </c>
    </row>
    <row r="59" spans="1:7" s="152" customFormat="1" ht="25.5">
      <c r="A59" s="158"/>
      <c r="B59" s="165">
        <v>783101401</v>
      </c>
      <c r="C59" s="220" t="s">
        <v>567</v>
      </c>
      <c r="D59" s="153" t="s">
        <v>241</v>
      </c>
      <c r="E59" s="151">
        <v>7</v>
      </c>
      <c r="F59" s="273"/>
      <c r="G59" s="170">
        <f t="shared" si="4"/>
        <v>0</v>
      </c>
    </row>
    <row r="60" spans="1:7" s="152" customFormat="1" ht="25.5">
      <c r="A60" s="158"/>
      <c r="B60" s="165">
        <v>783101403</v>
      </c>
      <c r="C60" s="220" t="s">
        <v>568</v>
      </c>
      <c r="D60" s="153" t="s">
        <v>241</v>
      </c>
      <c r="E60" s="151">
        <v>7</v>
      </c>
      <c r="F60" s="273"/>
      <c r="G60" s="170">
        <f t="shared" si="4"/>
        <v>0</v>
      </c>
    </row>
    <row r="61" spans="1:7" s="152" customFormat="1" ht="25.5">
      <c r="A61" s="158"/>
      <c r="B61" s="165">
        <v>783114101</v>
      </c>
      <c r="C61" s="220" t="s">
        <v>569</v>
      </c>
      <c r="D61" s="153" t="s">
        <v>241</v>
      </c>
      <c r="E61" s="151">
        <v>7</v>
      </c>
      <c r="F61" s="273"/>
      <c r="G61" s="170">
        <f t="shared" si="4"/>
        <v>0</v>
      </c>
    </row>
    <row r="62" spans="1:7" s="152" customFormat="1" ht="25.5">
      <c r="A62" s="158"/>
      <c r="B62" s="165">
        <v>783118201</v>
      </c>
      <c r="C62" s="220" t="s">
        <v>570</v>
      </c>
      <c r="D62" s="153" t="s">
        <v>241</v>
      </c>
      <c r="E62" s="151">
        <v>7</v>
      </c>
      <c r="F62" s="273"/>
      <c r="G62" s="170">
        <f t="shared" si="4"/>
        <v>0</v>
      </c>
    </row>
    <row r="63" spans="1:7" s="152" customFormat="1" ht="15">
      <c r="A63" s="158"/>
      <c r="B63" s="165" t="s">
        <v>571</v>
      </c>
      <c r="C63" s="220" t="s">
        <v>572</v>
      </c>
      <c r="D63" s="153" t="s">
        <v>8</v>
      </c>
      <c r="E63" s="151">
        <v>80</v>
      </c>
      <c r="F63" s="273"/>
      <c r="G63" s="170">
        <f t="shared" si="4"/>
        <v>0</v>
      </c>
    </row>
    <row r="64" spans="1:7" s="152" customFormat="1" ht="15">
      <c r="A64" s="158"/>
      <c r="B64" s="165"/>
      <c r="C64" s="220"/>
      <c r="D64" s="153"/>
      <c r="E64" s="151"/>
      <c r="F64" s="272"/>
      <c r="G64" s="170"/>
    </row>
    <row r="65" spans="1:7" s="152" customFormat="1" ht="15">
      <c r="A65" s="158"/>
      <c r="B65" s="165"/>
      <c r="C65" s="220" t="s">
        <v>170</v>
      </c>
      <c r="D65" s="153"/>
      <c r="E65" s="151"/>
      <c r="F65" s="272"/>
      <c r="G65" s="170">
        <f>SUM(G51:G64)</f>
        <v>0</v>
      </c>
    </row>
    <row r="66" spans="1:7" s="152" customFormat="1" ht="25.5">
      <c r="A66" s="151"/>
      <c r="B66" s="165">
        <v>998766202</v>
      </c>
      <c r="C66" s="220" t="s">
        <v>573</v>
      </c>
      <c r="D66" s="151" t="s">
        <v>105</v>
      </c>
      <c r="E66" s="151">
        <v>1.08</v>
      </c>
      <c r="F66" s="273"/>
      <c r="G66" s="253">
        <f>F66*E66</f>
        <v>0</v>
      </c>
    </row>
    <row r="67" spans="1:7" s="152" customFormat="1" ht="15">
      <c r="A67" s="151"/>
      <c r="B67" s="200" t="s">
        <v>161</v>
      </c>
      <c r="C67" s="208" t="s">
        <v>515</v>
      </c>
      <c r="F67" s="272"/>
      <c r="G67" s="256">
        <f>G66+G65</f>
        <v>0</v>
      </c>
    </row>
    <row r="68" spans="1:7" s="152" customFormat="1" ht="12.75">
      <c r="A68" s="151"/>
      <c r="B68" s="241"/>
      <c r="C68" s="257"/>
      <c r="D68" s="153"/>
      <c r="E68" s="153"/>
      <c r="F68" s="272"/>
      <c r="G68" s="258"/>
    </row>
    <row r="69" spans="1:7" s="152" customFormat="1" ht="15">
      <c r="A69" s="205" t="s">
        <v>157</v>
      </c>
      <c r="B69" s="205" t="s">
        <v>145</v>
      </c>
      <c r="C69" s="205" t="s">
        <v>146</v>
      </c>
      <c r="D69" s="153"/>
      <c r="E69" s="153"/>
      <c r="F69" s="272"/>
      <c r="G69" s="258"/>
    </row>
    <row r="70" spans="1:7" s="152" customFormat="1" ht="25.5">
      <c r="A70" s="151"/>
      <c r="B70" s="165" t="s">
        <v>574</v>
      </c>
      <c r="C70" s="257" t="s">
        <v>575</v>
      </c>
      <c r="D70" s="153" t="s">
        <v>70</v>
      </c>
      <c r="E70" s="153">
        <v>50</v>
      </c>
      <c r="F70" s="274"/>
      <c r="G70" s="258">
        <f>F70*E70</f>
        <v>0</v>
      </c>
    </row>
    <row r="71" spans="1:7" s="152" customFormat="1" ht="12.75">
      <c r="A71" s="151"/>
      <c r="B71" s="165">
        <v>767131112</v>
      </c>
      <c r="C71" s="257" t="s">
        <v>576</v>
      </c>
      <c r="D71" s="153" t="s">
        <v>241</v>
      </c>
      <c r="E71" s="153">
        <v>2</v>
      </c>
      <c r="F71" s="274"/>
      <c r="G71" s="258">
        <f aca="true" t="shared" si="5" ref="G71:G78">F71*E71</f>
        <v>0</v>
      </c>
    </row>
    <row r="72" spans="1:7" s="152" customFormat="1" ht="25.5">
      <c r="A72" s="151"/>
      <c r="B72" s="165">
        <v>767165114</v>
      </c>
      <c r="C72" s="257" t="s">
        <v>577</v>
      </c>
      <c r="D72" s="153" t="s">
        <v>9</v>
      </c>
      <c r="E72" s="153">
        <v>3</v>
      </c>
      <c r="F72" s="274"/>
      <c r="G72" s="258">
        <f t="shared" si="5"/>
        <v>0</v>
      </c>
    </row>
    <row r="73" spans="1:7" s="152" customFormat="1" ht="12.75">
      <c r="A73" s="151"/>
      <c r="B73" s="165">
        <v>230120192</v>
      </c>
      <c r="C73" s="257" t="s">
        <v>578</v>
      </c>
      <c r="D73" s="153" t="s">
        <v>9</v>
      </c>
      <c r="E73" s="153">
        <v>10</v>
      </c>
      <c r="F73" s="274"/>
      <c r="G73" s="258">
        <f t="shared" si="5"/>
        <v>0</v>
      </c>
    </row>
    <row r="74" spans="1:7" s="152" customFormat="1" ht="38.25">
      <c r="A74" s="151"/>
      <c r="B74" s="165">
        <v>767493001</v>
      </c>
      <c r="C74" s="257" t="s">
        <v>579</v>
      </c>
      <c r="D74" s="153" t="s">
        <v>9</v>
      </c>
      <c r="E74" s="153">
        <v>15</v>
      </c>
      <c r="F74" s="274"/>
      <c r="G74" s="258">
        <f t="shared" si="5"/>
        <v>0</v>
      </c>
    </row>
    <row r="75" spans="1:7" s="152" customFormat="1" ht="25.5">
      <c r="A75" s="151"/>
      <c r="B75" s="165">
        <v>767991911</v>
      </c>
      <c r="C75" s="257" t="s">
        <v>580</v>
      </c>
      <c r="D75" s="153" t="s">
        <v>9</v>
      </c>
      <c r="E75" s="153">
        <v>4</v>
      </c>
      <c r="F75" s="274"/>
      <c r="G75" s="258">
        <f t="shared" si="5"/>
        <v>0</v>
      </c>
    </row>
    <row r="76" spans="1:7" s="152" customFormat="1" ht="12.75">
      <c r="A76" s="151"/>
      <c r="B76" s="165"/>
      <c r="C76" s="257" t="s">
        <v>581</v>
      </c>
      <c r="D76" s="153" t="s">
        <v>9</v>
      </c>
      <c r="E76" s="153">
        <v>2</v>
      </c>
      <c r="F76" s="274"/>
      <c r="G76" s="258">
        <f t="shared" si="5"/>
        <v>0</v>
      </c>
    </row>
    <row r="77" spans="1:7" s="152" customFormat="1" ht="12.75">
      <c r="A77" s="151"/>
      <c r="B77" s="165"/>
      <c r="C77" s="257" t="s">
        <v>582</v>
      </c>
      <c r="D77" s="153" t="s">
        <v>9</v>
      </c>
      <c r="E77" s="153">
        <v>2</v>
      </c>
      <c r="F77" s="274"/>
      <c r="G77" s="258">
        <f t="shared" si="5"/>
        <v>0</v>
      </c>
    </row>
    <row r="78" spans="1:7" s="152" customFormat="1" ht="12.75">
      <c r="A78" s="151"/>
      <c r="B78" s="165" t="s">
        <v>583</v>
      </c>
      <c r="C78" s="257" t="s">
        <v>584</v>
      </c>
      <c r="D78" s="153" t="s">
        <v>8</v>
      </c>
      <c r="E78" s="153">
        <v>8</v>
      </c>
      <c r="F78" s="274"/>
      <c r="G78" s="258">
        <f t="shared" si="5"/>
        <v>0</v>
      </c>
    </row>
    <row r="79" spans="1:7" s="152" customFormat="1" ht="12.75">
      <c r="A79" s="151"/>
      <c r="B79" s="165"/>
      <c r="C79" s="257"/>
      <c r="D79" s="153"/>
      <c r="E79" s="153"/>
      <c r="F79" s="272"/>
      <c r="G79" s="258"/>
    </row>
    <row r="80" spans="1:7" s="152" customFormat="1" ht="12.75">
      <c r="A80" s="151"/>
      <c r="B80" s="165"/>
      <c r="C80" s="257" t="s">
        <v>170</v>
      </c>
      <c r="D80" s="153"/>
      <c r="E80" s="153"/>
      <c r="F80" s="272"/>
      <c r="G80" s="258">
        <f>SUM(G70:G79)</f>
        <v>0</v>
      </c>
    </row>
    <row r="81" spans="1:7" s="152" customFormat="1" ht="25.5">
      <c r="A81" s="151"/>
      <c r="B81" s="165">
        <v>998767202</v>
      </c>
      <c r="C81" s="257" t="s">
        <v>585</v>
      </c>
      <c r="D81" s="153" t="s">
        <v>105</v>
      </c>
      <c r="E81" s="153">
        <v>130.86</v>
      </c>
      <c r="F81" s="274"/>
      <c r="G81" s="258">
        <f>F81*E81</f>
        <v>0</v>
      </c>
    </row>
    <row r="82" spans="1:7" s="152" customFormat="1" ht="15">
      <c r="A82" s="151"/>
      <c r="B82" s="200" t="s">
        <v>161</v>
      </c>
      <c r="C82" s="208" t="s">
        <v>146</v>
      </c>
      <c r="D82" s="153"/>
      <c r="E82" s="153"/>
      <c r="F82" s="272"/>
      <c r="G82" s="256">
        <f>G80+G81</f>
        <v>0</v>
      </c>
    </row>
    <row r="83" spans="1:7" s="152" customFormat="1" ht="12.75">
      <c r="A83" s="151"/>
      <c r="B83" s="241"/>
      <c r="C83" s="257"/>
      <c r="D83" s="153"/>
      <c r="E83" s="153"/>
      <c r="F83" s="272"/>
      <c r="G83" s="258"/>
    </row>
    <row r="84" spans="1:7" s="152" customFormat="1" ht="15">
      <c r="A84" s="205" t="s">
        <v>157</v>
      </c>
      <c r="B84" s="205" t="s">
        <v>516</v>
      </c>
      <c r="C84" s="205" t="s">
        <v>517</v>
      </c>
      <c r="D84" s="153"/>
      <c r="E84" s="153"/>
      <c r="F84" s="272"/>
      <c r="G84" s="258"/>
    </row>
    <row r="85" spans="1:7" s="152" customFormat="1" ht="25.5">
      <c r="A85" s="151"/>
      <c r="B85" s="165">
        <v>775591919</v>
      </c>
      <c r="C85" s="257" t="s">
        <v>586</v>
      </c>
      <c r="D85" s="153" t="s">
        <v>241</v>
      </c>
      <c r="E85" s="153">
        <v>2</v>
      </c>
      <c r="F85" s="274"/>
      <c r="G85" s="258">
        <f>F85*E85</f>
        <v>0</v>
      </c>
    </row>
    <row r="86" spans="1:7" s="152" customFormat="1" ht="12.75">
      <c r="A86" s="151"/>
      <c r="B86" s="165"/>
      <c r="C86" s="257"/>
      <c r="D86" s="153"/>
      <c r="E86" s="153"/>
      <c r="F86" s="272"/>
      <c r="G86" s="258"/>
    </row>
    <row r="87" spans="1:7" s="152" customFormat="1" ht="12.75">
      <c r="A87" s="151"/>
      <c r="B87" s="165"/>
      <c r="C87" s="257" t="s">
        <v>170</v>
      </c>
      <c r="D87" s="153"/>
      <c r="E87" s="153"/>
      <c r="F87" s="272"/>
      <c r="G87" s="258">
        <f>SUM(G85:G86)</f>
        <v>0</v>
      </c>
    </row>
    <row r="88" spans="1:7" s="152" customFormat="1" ht="25.5">
      <c r="A88" s="151"/>
      <c r="B88" s="165">
        <v>998775202</v>
      </c>
      <c r="C88" s="257" t="s">
        <v>587</v>
      </c>
      <c r="D88" s="153" t="s">
        <v>105</v>
      </c>
      <c r="E88" s="259">
        <v>4.3</v>
      </c>
      <c r="F88" s="274"/>
      <c r="G88" s="258">
        <f>F88*E88</f>
        <v>0</v>
      </c>
    </row>
    <row r="89" spans="1:7" s="152" customFormat="1" ht="15">
      <c r="A89" s="151"/>
      <c r="B89" s="200" t="s">
        <v>161</v>
      </c>
      <c r="C89" s="208" t="s">
        <v>517</v>
      </c>
      <c r="D89" s="153"/>
      <c r="E89" s="153"/>
      <c r="F89" s="272"/>
      <c r="G89" s="256">
        <f>G87+G88</f>
        <v>0</v>
      </c>
    </row>
    <row r="90" spans="1:7" s="152" customFormat="1" ht="12.75">
      <c r="A90" s="151"/>
      <c r="B90" s="241"/>
      <c r="C90" s="257"/>
      <c r="D90" s="153"/>
      <c r="E90" s="153"/>
      <c r="F90" s="272"/>
      <c r="G90" s="258"/>
    </row>
    <row r="91" spans="1:7" s="152" customFormat="1" ht="15">
      <c r="A91" s="158" t="s">
        <v>157</v>
      </c>
      <c r="B91" s="205" t="s">
        <v>147</v>
      </c>
      <c r="C91" s="178" t="s">
        <v>239</v>
      </c>
      <c r="D91" s="224"/>
      <c r="E91" s="225"/>
      <c r="F91" s="276"/>
      <c r="G91" s="260"/>
    </row>
    <row r="92" spans="1:7" s="152" customFormat="1" ht="25.5">
      <c r="A92" s="158"/>
      <c r="B92" s="165" t="s">
        <v>244</v>
      </c>
      <c r="C92" s="220" t="s">
        <v>588</v>
      </c>
      <c r="D92" s="151" t="s">
        <v>241</v>
      </c>
      <c r="E92" s="151">
        <v>2</v>
      </c>
      <c r="F92" s="273"/>
      <c r="G92" s="170">
        <f aca="true" t="shared" si="6" ref="G92:G99">F92*E92</f>
        <v>0</v>
      </c>
    </row>
    <row r="93" spans="1:7" s="152" customFormat="1" ht="25.5">
      <c r="A93" s="158"/>
      <c r="B93" s="165" t="s">
        <v>492</v>
      </c>
      <c r="C93" s="220" t="s">
        <v>245</v>
      </c>
      <c r="D93" s="151" t="s">
        <v>241</v>
      </c>
      <c r="E93" s="151">
        <v>2</v>
      </c>
      <c r="F93" s="273"/>
      <c r="G93" s="170">
        <f t="shared" si="6"/>
        <v>0</v>
      </c>
    </row>
    <row r="94" spans="1:7" s="152" customFormat="1" ht="25.5">
      <c r="A94" s="158"/>
      <c r="B94" s="165" t="s">
        <v>589</v>
      </c>
      <c r="C94" s="220" t="s">
        <v>246</v>
      </c>
      <c r="D94" s="151" t="s">
        <v>241</v>
      </c>
      <c r="E94" s="151">
        <v>2</v>
      </c>
      <c r="F94" s="273"/>
      <c r="G94" s="170">
        <f t="shared" si="6"/>
        <v>0</v>
      </c>
    </row>
    <row r="95" spans="1:7" s="152" customFormat="1" ht="15">
      <c r="A95" s="158"/>
      <c r="B95" s="165">
        <v>781121011</v>
      </c>
      <c r="C95" s="220" t="s">
        <v>590</v>
      </c>
      <c r="D95" s="151" t="s">
        <v>241</v>
      </c>
      <c r="E95" s="151">
        <v>10</v>
      </c>
      <c r="F95" s="273"/>
      <c r="G95" s="170">
        <f t="shared" si="6"/>
        <v>0</v>
      </c>
    </row>
    <row r="96" spans="1:7" s="152" customFormat="1" ht="25.5">
      <c r="A96" s="158"/>
      <c r="B96" s="165">
        <v>783817121</v>
      </c>
      <c r="C96" s="220" t="s">
        <v>591</v>
      </c>
      <c r="D96" s="151" t="s">
        <v>241</v>
      </c>
      <c r="E96" s="151">
        <v>4</v>
      </c>
      <c r="F96" s="273"/>
      <c r="G96" s="170">
        <f t="shared" si="6"/>
        <v>0</v>
      </c>
    </row>
    <row r="97" spans="1:7" s="152" customFormat="1" ht="25.5">
      <c r="A97" s="158"/>
      <c r="B97" s="165">
        <v>783827447</v>
      </c>
      <c r="C97" s="220" t="s">
        <v>592</v>
      </c>
      <c r="D97" s="151" t="s">
        <v>241</v>
      </c>
      <c r="E97" s="151">
        <v>6</v>
      </c>
      <c r="F97" s="273"/>
      <c r="G97" s="170">
        <f t="shared" si="6"/>
        <v>0</v>
      </c>
    </row>
    <row r="98" spans="1:7" s="152" customFormat="1" ht="25.5">
      <c r="A98" s="158"/>
      <c r="B98" s="165">
        <v>783897619</v>
      </c>
      <c r="C98" s="220" t="s">
        <v>593</v>
      </c>
      <c r="D98" s="151" t="s">
        <v>241</v>
      </c>
      <c r="E98" s="151">
        <v>6</v>
      </c>
      <c r="F98" s="273"/>
      <c r="G98" s="170">
        <f t="shared" si="6"/>
        <v>0</v>
      </c>
    </row>
    <row r="99" spans="1:7" s="152" customFormat="1" ht="25.5">
      <c r="A99" s="158"/>
      <c r="B99" s="165" t="s">
        <v>594</v>
      </c>
      <c r="C99" s="220" t="s">
        <v>595</v>
      </c>
      <c r="D99" s="151" t="s">
        <v>8</v>
      </c>
      <c r="E99" s="151">
        <v>16</v>
      </c>
      <c r="F99" s="273"/>
      <c r="G99" s="170">
        <f t="shared" si="6"/>
        <v>0</v>
      </c>
    </row>
    <row r="100" spans="1:7" s="152" customFormat="1" ht="15">
      <c r="A100" s="158"/>
      <c r="B100" s="189"/>
      <c r="C100" s="220"/>
      <c r="D100" s="185"/>
      <c r="E100" s="186"/>
      <c r="F100" s="272"/>
      <c r="G100" s="170"/>
    </row>
    <row r="101" spans="1:7" s="152" customFormat="1" ht="15">
      <c r="A101" s="158"/>
      <c r="B101" s="200" t="s">
        <v>161</v>
      </c>
      <c r="C101" s="208" t="s">
        <v>239</v>
      </c>
      <c r="D101" s="153"/>
      <c r="E101" s="153"/>
      <c r="F101" s="272"/>
      <c r="G101" s="256">
        <f>SUM(G92:G99)</f>
        <v>0</v>
      </c>
    </row>
    <row r="102" spans="6:7" s="152" customFormat="1" ht="12.75">
      <c r="F102" s="272"/>
      <c r="G102" s="240"/>
    </row>
    <row r="103" spans="1:7" s="152" customFormat="1" ht="15">
      <c r="A103" s="158" t="s">
        <v>157</v>
      </c>
      <c r="B103" s="205" t="s">
        <v>518</v>
      </c>
      <c r="C103" s="208" t="s">
        <v>519</v>
      </c>
      <c r="D103" s="153"/>
      <c r="F103" s="272"/>
      <c r="G103" s="170"/>
    </row>
    <row r="104" spans="1:7" s="152" customFormat="1" ht="15">
      <c r="A104" s="158"/>
      <c r="B104" s="165" t="s">
        <v>596</v>
      </c>
      <c r="C104" s="220" t="s">
        <v>597</v>
      </c>
      <c r="D104" s="261" t="s">
        <v>241</v>
      </c>
      <c r="E104" s="185">
        <v>4</v>
      </c>
      <c r="F104" s="273"/>
      <c r="G104" s="170">
        <f>F104*E104</f>
        <v>0</v>
      </c>
    </row>
    <row r="105" spans="1:7" s="152" customFormat="1" ht="25.5">
      <c r="A105" s="158"/>
      <c r="B105" s="165" t="s">
        <v>598</v>
      </c>
      <c r="C105" s="220" t="s">
        <v>599</v>
      </c>
      <c r="D105" s="153" t="s">
        <v>241</v>
      </c>
      <c r="E105" s="151">
        <v>4</v>
      </c>
      <c r="F105" s="273"/>
      <c r="G105" s="170">
        <f>F105*E105</f>
        <v>0</v>
      </c>
    </row>
    <row r="106" spans="1:7" s="152" customFormat="1" ht="20.25">
      <c r="A106" s="158"/>
      <c r="B106" s="165"/>
      <c r="C106" s="262"/>
      <c r="D106" s="153"/>
      <c r="F106" s="272"/>
      <c r="G106" s="170"/>
    </row>
    <row r="107" spans="1:7" s="152" customFormat="1" ht="15">
      <c r="A107" s="158"/>
      <c r="B107" s="165"/>
      <c r="C107" s="220" t="s">
        <v>170</v>
      </c>
      <c r="D107" s="153"/>
      <c r="F107" s="272"/>
      <c r="G107" s="170">
        <f>SUM(G104:G105)</f>
        <v>0</v>
      </c>
    </row>
    <row r="108" spans="1:7" s="152" customFormat="1" ht="25.5">
      <c r="A108" s="158"/>
      <c r="B108" s="165">
        <v>998786202</v>
      </c>
      <c r="C108" s="220" t="s">
        <v>600</v>
      </c>
      <c r="D108" s="153" t="s">
        <v>105</v>
      </c>
      <c r="E108" s="240">
        <v>0.33</v>
      </c>
      <c r="F108" s="273"/>
      <c r="G108" s="170">
        <f>F108*E108</f>
        <v>0</v>
      </c>
    </row>
    <row r="109" spans="1:7" s="152" customFormat="1" ht="15">
      <c r="A109" s="158"/>
      <c r="B109" s="200" t="s">
        <v>161</v>
      </c>
      <c r="C109" s="208" t="s">
        <v>519</v>
      </c>
      <c r="D109" s="153"/>
      <c r="E109" s="240"/>
      <c r="F109" s="272"/>
      <c r="G109" s="256">
        <f>G108+G107</f>
        <v>0</v>
      </c>
    </row>
    <row r="110" spans="6:7" s="152" customFormat="1" ht="12.75">
      <c r="F110" s="272"/>
      <c r="G110" s="240"/>
    </row>
    <row r="111" spans="1:7" s="152" customFormat="1" ht="15">
      <c r="A111" s="152" t="s">
        <v>157</v>
      </c>
      <c r="B111" s="205" t="s">
        <v>520</v>
      </c>
      <c r="C111" s="208" t="s">
        <v>521</v>
      </c>
      <c r="F111" s="272"/>
      <c r="G111" s="240"/>
    </row>
    <row r="112" spans="1:7" s="152" customFormat="1" ht="12.75">
      <c r="A112" s="151"/>
      <c r="B112" s="165">
        <v>30001000</v>
      </c>
      <c r="C112" s="220" t="s">
        <v>601</v>
      </c>
      <c r="D112" s="263"/>
      <c r="E112" s="185">
        <v>1</v>
      </c>
      <c r="F112" s="273"/>
      <c r="G112" s="258">
        <f>F112*E112</f>
        <v>0</v>
      </c>
    </row>
    <row r="113" spans="2:7" s="152" customFormat="1" ht="12.75">
      <c r="B113" s="165">
        <v>32002000</v>
      </c>
      <c r="C113" s="220" t="s">
        <v>602</v>
      </c>
      <c r="D113" s="232"/>
      <c r="E113" s="185">
        <v>1</v>
      </c>
      <c r="F113" s="273"/>
      <c r="G113" s="258">
        <f aca="true" t="shared" si="7" ref="G113:G114">F113*E113</f>
        <v>0</v>
      </c>
    </row>
    <row r="114" spans="2:7" s="152" customFormat="1" ht="12.75">
      <c r="B114" s="165">
        <v>39002000</v>
      </c>
      <c r="C114" s="220" t="s">
        <v>603</v>
      </c>
      <c r="D114" s="264"/>
      <c r="E114" s="185">
        <v>1</v>
      </c>
      <c r="F114" s="273"/>
      <c r="G114" s="258">
        <f t="shared" si="7"/>
        <v>0</v>
      </c>
    </row>
    <row r="115" s="152" customFormat="1" ht="12.75">
      <c r="F115" s="272"/>
    </row>
    <row r="116" spans="2:7" s="152" customFormat="1" ht="12.75" customHeight="1">
      <c r="B116" s="200" t="s">
        <v>161</v>
      </c>
      <c r="C116" s="208" t="s">
        <v>521</v>
      </c>
      <c r="F116" s="272"/>
      <c r="G116" s="256">
        <f>SUM(G112:G114)</f>
        <v>0</v>
      </c>
    </row>
    <row r="117" s="152" customFormat="1" ht="12.75">
      <c r="F117" s="272"/>
    </row>
    <row r="118" s="152" customFormat="1" ht="12.75">
      <c r="F118" s="272"/>
    </row>
    <row r="119" s="152" customFormat="1" ht="12.75">
      <c r="F119" s="272"/>
    </row>
    <row r="120" s="152" customFormat="1" ht="12.75" customHeight="1">
      <c r="F120" s="272"/>
    </row>
    <row r="121" s="152" customFormat="1" ht="12.75" customHeight="1">
      <c r="F121" s="272"/>
    </row>
    <row r="122" s="152" customFormat="1" ht="12.75" customHeight="1">
      <c r="F122" s="272"/>
    </row>
    <row r="123" spans="1:7" s="152" customFormat="1" ht="15">
      <c r="A123" s="158"/>
      <c r="B123" s="200"/>
      <c r="C123" s="208"/>
      <c r="D123" s="153"/>
      <c r="E123" s="153"/>
      <c r="F123" s="272"/>
      <c r="G123" s="252"/>
    </row>
    <row r="124" s="152" customFormat="1" ht="12.75">
      <c r="F124" s="272"/>
    </row>
    <row r="125" s="152" customFormat="1" ht="12.75">
      <c r="F125" s="272"/>
    </row>
    <row r="126" s="152" customFormat="1" ht="12.75">
      <c r="F126" s="272"/>
    </row>
    <row r="127" s="152" customFormat="1" ht="12.75" customHeight="1">
      <c r="F127" s="272"/>
    </row>
    <row r="128" s="152" customFormat="1" ht="12.75" customHeight="1">
      <c r="F128" s="272"/>
    </row>
    <row r="129" s="152" customFormat="1" ht="12.75" customHeight="1">
      <c r="F129" s="272"/>
    </row>
    <row r="130" s="152" customFormat="1" ht="12.75">
      <c r="F130" s="272"/>
    </row>
    <row r="131" s="152" customFormat="1" ht="12.75">
      <c r="F131" s="272"/>
    </row>
    <row r="132" s="152" customFormat="1" ht="12.75">
      <c r="F132" s="272"/>
    </row>
    <row r="133" s="152" customFormat="1" ht="12.75">
      <c r="F133" s="272"/>
    </row>
    <row r="134" s="152" customFormat="1" ht="12.75" customHeight="1">
      <c r="F134" s="272"/>
    </row>
    <row r="135" spans="1:7" s="152" customFormat="1" ht="12.75" customHeight="1">
      <c r="A135" s="158"/>
      <c r="B135" s="165"/>
      <c r="C135" s="265"/>
      <c r="D135" s="153"/>
      <c r="F135" s="272"/>
      <c r="G135" s="198"/>
    </row>
    <row r="136" s="152" customFormat="1" ht="12.75">
      <c r="F136" s="272"/>
    </row>
    <row r="137" s="152" customFormat="1" ht="12.75" customHeight="1">
      <c r="F137" s="272"/>
    </row>
    <row r="138" s="152" customFormat="1" ht="12.75">
      <c r="F138" s="272"/>
    </row>
    <row r="139" s="152" customFormat="1" ht="12.75" customHeight="1">
      <c r="F139" s="272"/>
    </row>
    <row r="140" s="152" customFormat="1" ht="12.75" customHeight="1">
      <c r="F140" s="272"/>
    </row>
    <row r="141" s="152" customFormat="1" ht="12.75">
      <c r="F141" s="272"/>
    </row>
    <row r="142" s="152" customFormat="1" ht="12.75" customHeight="1">
      <c r="F142" s="272"/>
    </row>
    <row r="143" spans="1:7" s="152" customFormat="1" ht="12.75" customHeight="1">
      <c r="A143" s="158"/>
      <c r="B143" s="165"/>
      <c r="C143" s="220"/>
      <c r="D143" s="153"/>
      <c r="F143" s="272"/>
      <c r="G143" s="198"/>
    </row>
    <row r="144" s="152" customFormat="1" ht="12.75" customHeight="1">
      <c r="F144" s="272"/>
    </row>
    <row r="145" s="152" customFormat="1" ht="12.75" customHeight="1">
      <c r="F145" s="272"/>
    </row>
    <row r="146" s="152" customFormat="1" ht="12.75">
      <c r="F146" s="272"/>
    </row>
    <row r="147" s="152" customFormat="1" ht="12.75" customHeight="1">
      <c r="F147" s="272"/>
    </row>
    <row r="148" s="152" customFormat="1" ht="12.75">
      <c r="F148" s="272"/>
    </row>
    <row r="149" s="152" customFormat="1" ht="12.75" customHeight="1">
      <c r="F149" s="272"/>
    </row>
    <row r="150" s="152" customFormat="1" ht="12.75">
      <c r="F150" s="272"/>
    </row>
    <row r="151" s="152" customFormat="1" ht="12.75">
      <c r="F151" s="272"/>
    </row>
    <row r="152" s="152" customFormat="1" ht="12.75">
      <c r="F152" s="272"/>
    </row>
    <row r="153" s="152" customFormat="1" ht="12.75">
      <c r="F153" s="272"/>
    </row>
    <row r="154" s="152" customFormat="1" ht="12.75">
      <c r="F154" s="272"/>
    </row>
    <row r="155" s="152" customFormat="1" ht="12.75">
      <c r="F155" s="272"/>
    </row>
    <row r="156" s="152" customFormat="1" ht="12.75">
      <c r="F156" s="272"/>
    </row>
    <row r="157" s="152" customFormat="1" ht="12.75">
      <c r="F157" s="272"/>
    </row>
    <row r="158" s="152" customFormat="1" ht="12.75">
      <c r="F158" s="272"/>
    </row>
    <row r="159" s="152" customFormat="1" ht="12.75">
      <c r="F159" s="272"/>
    </row>
    <row r="160" s="152" customFormat="1" ht="12.75" customHeight="1">
      <c r="F160" s="272"/>
    </row>
    <row r="161" s="152" customFormat="1" ht="12.75" customHeight="1">
      <c r="F161" s="272"/>
    </row>
    <row r="162" s="152" customFormat="1" ht="12.75">
      <c r="F162" s="272"/>
    </row>
    <row r="163" s="152" customFormat="1" ht="12.75" customHeight="1">
      <c r="F163" s="272"/>
    </row>
    <row r="164" spans="1:7" s="152" customFormat="1" ht="12.75" customHeight="1">
      <c r="A164" s="151"/>
      <c r="B164" s="200"/>
      <c r="C164" s="208"/>
      <c r="F164" s="272"/>
      <c r="G164" s="252"/>
    </row>
    <row r="165" s="152" customFormat="1" ht="12.75" customHeight="1">
      <c r="F165" s="272"/>
    </row>
    <row r="166" s="152" customFormat="1" ht="12.75" customHeight="1">
      <c r="F166" s="272"/>
    </row>
    <row r="167" s="152" customFormat="1" ht="12.75">
      <c r="F167" s="272"/>
    </row>
    <row r="168" s="152" customFormat="1" ht="12.75">
      <c r="F168" s="272"/>
    </row>
    <row r="169" s="152" customFormat="1" ht="12.75">
      <c r="F169" s="272"/>
    </row>
    <row r="170" s="152" customFormat="1" ht="12.75" customHeight="1">
      <c r="F170" s="272"/>
    </row>
    <row r="171" s="152" customFormat="1" ht="12.75" customHeight="1">
      <c r="F171" s="272"/>
    </row>
    <row r="172" s="152" customFormat="1" ht="12.75" customHeight="1">
      <c r="F172" s="272"/>
    </row>
    <row r="173" s="152" customFormat="1" ht="12.75" customHeight="1">
      <c r="F173" s="272"/>
    </row>
    <row r="174" s="152" customFormat="1" ht="12.75" customHeight="1">
      <c r="F174" s="272"/>
    </row>
    <row r="175" spans="1:7" s="152" customFormat="1" ht="12.75" customHeight="1">
      <c r="A175" s="151"/>
      <c r="B175" s="165"/>
      <c r="C175" s="220"/>
      <c r="D175" s="153"/>
      <c r="F175" s="272"/>
      <c r="G175" s="198"/>
    </row>
    <row r="176" s="152" customFormat="1" ht="12.75" customHeight="1">
      <c r="F176" s="272"/>
    </row>
    <row r="177" s="152" customFormat="1" ht="12.75">
      <c r="F177" s="272"/>
    </row>
    <row r="178" s="152" customFormat="1" ht="12.75">
      <c r="F178" s="272"/>
    </row>
    <row r="179" s="152" customFormat="1" ht="12.75">
      <c r="F179" s="272"/>
    </row>
    <row r="180" s="152" customFormat="1" ht="12.75">
      <c r="F180" s="272"/>
    </row>
    <row r="181" s="152" customFormat="1" ht="12.75">
      <c r="F181" s="272"/>
    </row>
    <row r="182" s="152" customFormat="1" ht="12.75">
      <c r="F182" s="272"/>
    </row>
    <row r="183" s="152" customFormat="1" ht="12.75" customHeight="1">
      <c r="F183" s="272"/>
    </row>
    <row r="184" s="152" customFormat="1" ht="12.75" customHeight="1">
      <c r="F184" s="272"/>
    </row>
    <row r="185" spans="1:7" s="152" customFormat="1" ht="15">
      <c r="A185" s="101"/>
      <c r="B185" s="200"/>
      <c r="C185" s="208"/>
      <c r="D185" s="151"/>
      <c r="E185" s="254"/>
      <c r="F185" s="271"/>
      <c r="G185" s="252"/>
    </row>
    <row r="186" s="152" customFormat="1" ht="12.75">
      <c r="F186" s="272"/>
    </row>
    <row r="187" s="152" customFormat="1" ht="12.75">
      <c r="F187" s="272"/>
    </row>
    <row r="188" s="152" customFormat="1" ht="12.75">
      <c r="F188" s="272"/>
    </row>
    <row r="189" s="152" customFormat="1" ht="12.75">
      <c r="F189" s="272"/>
    </row>
    <row r="190" spans="1:7" s="152" customFormat="1" ht="12.75">
      <c r="A190" s="185"/>
      <c r="B190" s="189"/>
      <c r="D190" s="151"/>
      <c r="E190" s="254"/>
      <c r="F190" s="271"/>
      <c r="G190" s="266"/>
    </row>
    <row r="191" spans="1:8" ht="12.75">
      <c r="A191" s="185"/>
      <c r="B191" s="189"/>
      <c r="C191" s="152"/>
      <c r="D191" s="151"/>
      <c r="E191" s="254"/>
      <c r="F191" s="271"/>
      <c r="G191" s="266"/>
      <c r="H191" s="152"/>
    </row>
    <row r="192" spans="4:7" ht="15">
      <c r="D192" s="25"/>
      <c r="E192" s="25"/>
      <c r="F192" s="277"/>
      <c r="G192" s="25"/>
    </row>
    <row r="193" s="25" customFormat="1" ht="15">
      <c r="F193" s="277"/>
    </row>
    <row r="194" s="25" customFormat="1" ht="15">
      <c r="F194" s="277"/>
    </row>
    <row r="195" s="25" customFormat="1" ht="15">
      <c r="F195"/>
    </row>
    <row r="196" s="25" customFormat="1" ht="15">
      <c r="F196"/>
    </row>
    <row r="197" s="25" customFormat="1" ht="15">
      <c r="F197"/>
    </row>
    <row r="198" s="25" customFormat="1" ht="15">
      <c r="F198"/>
    </row>
    <row r="199" s="25" customFormat="1" ht="15">
      <c r="F199"/>
    </row>
    <row r="200" s="25" customFormat="1" ht="15">
      <c r="F200"/>
    </row>
    <row r="201" s="25" customFormat="1" ht="15">
      <c r="F201"/>
    </row>
    <row r="202" s="25" customFormat="1" ht="15">
      <c r="F202"/>
    </row>
    <row r="203" s="25" customFormat="1" ht="15">
      <c r="F203"/>
    </row>
    <row r="204" s="25" customFormat="1" ht="15">
      <c r="F204"/>
    </row>
    <row r="205" s="25" customFormat="1" ht="15">
      <c r="F205"/>
    </row>
    <row r="206" s="25" customFormat="1" ht="15">
      <c r="F206"/>
    </row>
    <row r="207" s="25" customFormat="1" ht="15">
      <c r="F207"/>
    </row>
    <row r="208" s="25" customFormat="1" ht="15">
      <c r="F208"/>
    </row>
    <row r="209" s="25" customFormat="1" ht="15">
      <c r="F209"/>
    </row>
  </sheetData>
  <printOptions/>
  <pageMargins left="0.3937007874015748" right="0.3937007874015748" top="0.5905511811023623" bottom="0.5905511811023623" header="0.11811023622047245" footer="0.11811023622047245"/>
  <pageSetup horizontalDpi="600" verticalDpi="600" orientation="portrait" paperSize="9" r:id="rId1"/>
  <rowBreaks count="1" manualBreakCount="1">
    <brk id="79"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8"/>
  <sheetViews>
    <sheetView workbookViewId="0" topLeftCell="B15">
      <selection activeCell="T31" sqref="T31"/>
    </sheetView>
  </sheetViews>
  <sheetFormatPr defaultColWidth="9.00390625" defaultRowHeight="15"/>
  <cols>
    <col min="1" max="1" width="5.7109375" style="25" hidden="1" customWidth="1"/>
    <col min="2" max="2" width="8.8515625" style="25" customWidth="1"/>
    <col min="3" max="3" width="7.00390625" style="25" customWidth="1"/>
    <col min="4" max="4" width="12.421875" style="25" customWidth="1"/>
    <col min="5" max="5" width="12.140625" style="25" customWidth="1"/>
    <col min="6" max="6" width="9.00390625" style="25" customWidth="1"/>
    <col min="7" max="7" width="11.8515625" style="25" customWidth="1"/>
    <col min="8" max="8" width="9.421875" style="25" customWidth="1"/>
    <col min="9" max="9" width="16.7109375" style="25" customWidth="1"/>
    <col min="10" max="10" width="6.00390625" style="25" customWidth="1"/>
    <col min="11" max="11" width="4.28125" style="25" customWidth="1"/>
    <col min="12" max="15" width="10.7109375" style="25" customWidth="1"/>
    <col min="16" max="16384" width="9.00390625" style="25" customWidth="1"/>
  </cols>
  <sheetData>
    <row r="1" spans="1:10" ht="33.75" customHeight="1">
      <c r="A1" s="24" t="s">
        <v>71</v>
      </c>
      <c r="B1" s="326" t="s">
        <v>72</v>
      </c>
      <c r="C1" s="327"/>
      <c r="D1" s="327"/>
      <c r="E1" s="327"/>
      <c r="F1" s="327"/>
      <c r="G1" s="327"/>
      <c r="H1" s="327"/>
      <c r="I1" s="327"/>
      <c r="J1" s="328"/>
    </row>
    <row r="2" spans="1:15" ht="36" customHeight="1">
      <c r="A2" s="26"/>
      <c r="B2" s="27" t="s">
        <v>73</v>
      </c>
      <c r="C2" s="28"/>
      <c r="D2" s="29"/>
      <c r="E2" s="329" t="s">
        <v>74</v>
      </c>
      <c r="F2" s="330"/>
      <c r="G2" s="330"/>
      <c r="H2" s="330"/>
      <c r="I2" s="330"/>
      <c r="J2" s="331"/>
      <c r="O2" s="30"/>
    </row>
    <row r="3" spans="1:10" ht="27" customHeight="1">
      <c r="A3" s="26"/>
      <c r="B3" s="31" t="s">
        <v>75</v>
      </c>
      <c r="C3" s="32"/>
      <c r="D3" s="33" t="s">
        <v>281</v>
      </c>
      <c r="E3" s="332" t="s">
        <v>282</v>
      </c>
      <c r="F3" s="332"/>
      <c r="G3" s="332"/>
      <c r="H3" s="332"/>
      <c r="I3" s="332"/>
      <c r="J3" s="350"/>
    </row>
    <row r="4" spans="1:10" ht="23.25" customHeight="1">
      <c r="A4" s="34">
        <v>126</v>
      </c>
      <c r="B4" s="35" t="s">
        <v>133</v>
      </c>
      <c r="C4" s="36"/>
      <c r="D4" s="37"/>
      <c r="E4" s="335"/>
      <c r="F4" s="336"/>
      <c r="G4" s="336"/>
      <c r="H4" s="336"/>
      <c r="I4" s="336"/>
      <c r="J4" s="337"/>
    </row>
    <row r="5" spans="1:10" ht="24" customHeight="1">
      <c r="A5" s="26"/>
      <c r="B5" s="38" t="s">
        <v>76</v>
      </c>
      <c r="D5" s="39" t="s">
        <v>77</v>
      </c>
      <c r="E5" s="40"/>
      <c r="F5" s="40"/>
      <c r="G5" s="40"/>
      <c r="H5" s="41" t="s">
        <v>78</v>
      </c>
      <c r="I5" s="39"/>
      <c r="J5" s="42"/>
    </row>
    <row r="6" spans="1:10" ht="15.75" customHeight="1">
      <c r="A6" s="26"/>
      <c r="B6" s="43"/>
      <c r="C6" s="40"/>
      <c r="D6" s="39" t="s">
        <v>79</v>
      </c>
      <c r="E6" s="40"/>
      <c r="F6" s="40"/>
      <c r="G6" s="40"/>
      <c r="H6" s="41" t="s">
        <v>80</v>
      </c>
      <c r="I6" s="39"/>
      <c r="J6" s="42"/>
    </row>
    <row r="7" spans="1:10" ht="15.75" customHeight="1">
      <c r="A7" s="26"/>
      <c r="B7" s="44"/>
      <c r="C7" s="45" t="s">
        <v>81</v>
      </c>
      <c r="D7" s="46" t="s">
        <v>283</v>
      </c>
      <c r="E7" s="47"/>
      <c r="F7" s="47"/>
      <c r="G7" s="47"/>
      <c r="H7" s="48"/>
      <c r="I7" s="47"/>
      <c r="J7" s="49"/>
    </row>
    <row r="8" spans="1:10" ht="24" customHeight="1" hidden="1">
      <c r="A8" s="26"/>
      <c r="B8" s="38" t="s">
        <v>83</v>
      </c>
      <c r="D8" s="39" t="s">
        <v>84</v>
      </c>
      <c r="H8" s="41" t="s">
        <v>78</v>
      </c>
      <c r="I8" s="39" t="s">
        <v>85</v>
      </c>
      <c r="J8" s="42"/>
    </row>
    <row r="9" spans="1:10" ht="15.75" customHeight="1" hidden="1">
      <c r="A9" s="26"/>
      <c r="B9" s="26"/>
      <c r="D9" s="39" t="s">
        <v>86</v>
      </c>
      <c r="H9" s="41" t="s">
        <v>80</v>
      </c>
      <c r="I9" s="39" t="s">
        <v>87</v>
      </c>
      <c r="J9" s="42"/>
    </row>
    <row r="10" spans="1:10" ht="15.75" customHeight="1" hidden="1">
      <c r="A10" s="26"/>
      <c r="B10" s="50"/>
      <c r="C10" s="45" t="s">
        <v>88</v>
      </c>
      <c r="D10" s="46" t="s">
        <v>89</v>
      </c>
      <c r="E10" s="48"/>
      <c r="F10" s="48"/>
      <c r="G10" s="51"/>
      <c r="H10" s="51"/>
      <c r="I10" s="52"/>
      <c r="J10" s="49"/>
    </row>
    <row r="11" spans="1:10" ht="24" customHeight="1">
      <c r="A11" s="26"/>
      <c r="B11" s="38" t="s">
        <v>90</v>
      </c>
      <c r="D11" s="338" t="s">
        <v>84</v>
      </c>
      <c r="E11" s="338"/>
      <c r="F11" s="338"/>
      <c r="G11" s="338"/>
      <c r="H11" s="41" t="s">
        <v>78</v>
      </c>
      <c r="I11" s="54">
        <v>25871501</v>
      </c>
      <c r="J11" s="42"/>
    </row>
    <row r="12" spans="1:10" ht="15.75" customHeight="1">
      <c r="A12" s="26"/>
      <c r="B12" s="43"/>
      <c r="C12" s="40"/>
      <c r="D12" s="325" t="s">
        <v>91</v>
      </c>
      <c r="E12" s="325"/>
      <c r="F12" s="325"/>
      <c r="G12" s="325"/>
      <c r="H12" s="41" t="s">
        <v>80</v>
      </c>
      <c r="I12" s="54" t="s">
        <v>87</v>
      </c>
      <c r="J12" s="42"/>
    </row>
    <row r="13" spans="1:10" ht="15.75" customHeight="1">
      <c r="A13" s="26"/>
      <c r="B13" s="44"/>
      <c r="C13" s="55" t="s">
        <v>92</v>
      </c>
      <c r="D13" s="321" t="s">
        <v>89</v>
      </c>
      <c r="E13" s="321"/>
      <c r="F13" s="321"/>
      <c r="G13" s="321"/>
      <c r="H13" s="56"/>
      <c r="I13" s="47"/>
      <c r="J13" s="49"/>
    </row>
    <row r="14" spans="1:10" ht="24" customHeight="1" hidden="1">
      <c r="A14" s="26"/>
      <c r="B14" s="57" t="s">
        <v>93</v>
      </c>
      <c r="C14" s="58"/>
      <c r="D14" s="59"/>
      <c r="E14" s="60"/>
      <c r="F14" s="60"/>
      <c r="G14" s="60"/>
      <c r="H14" s="61"/>
      <c r="I14" s="60"/>
      <c r="J14" s="62"/>
    </row>
    <row r="15" spans="1:10" ht="32.25" customHeight="1">
      <c r="A15" s="26"/>
      <c r="B15" s="50" t="s">
        <v>94</v>
      </c>
      <c r="C15" s="63"/>
      <c r="D15" s="51"/>
      <c r="E15" s="322"/>
      <c r="F15" s="322"/>
      <c r="G15" s="323"/>
      <c r="H15" s="323"/>
      <c r="I15" s="323" t="s">
        <v>95</v>
      </c>
      <c r="J15" s="324"/>
    </row>
    <row r="16" spans="1:10" ht="23.25" customHeight="1">
      <c r="A16" s="64" t="s">
        <v>96</v>
      </c>
      <c r="B16" s="65" t="s">
        <v>96</v>
      </c>
      <c r="C16" s="66"/>
      <c r="D16" s="67"/>
      <c r="E16" s="313"/>
      <c r="F16" s="314"/>
      <c r="G16" s="313"/>
      <c r="H16" s="314"/>
      <c r="I16" s="313">
        <f>SUMIF(F49:F54,A16,I49:I54)</f>
        <v>0</v>
      </c>
      <c r="J16" s="315"/>
    </row>
    <row r="17" spans="1:10" ht="23.25" customHeight="1">
      <c r="A17" s="64" t="s">
        <v>97</v>
      </c>
      <c r="B17" s="65" t="s">
        <v>97</v>
      </c>
      <c r="C17" s="66"/>
      <c r="D17" s="67"/>
      <c r="E17" s="313"/>
      <c r="F17" s="314"/>
      <c r="G17" s="313"/>
      <c r="H17" s="314"/>
      <c r="I17" s="313">
        <f>SUMIF(F49:F54,A17,I49:I54)</f>
        <v>0</v>
      </c>
      <c r="J17" s="315"/>
    </row>
    <row r="18" spans="1:10" ht="23.25" customHeight="1">
      <c r="A18" s="64" t="s">
        <v>98</v>
      </c>
      <c r="B18" s="65" t="s">
        <v>98</v>
      </c>
      <c r="C18" s="66"/>
      <c r="D18" s="67"/>
      <c r="E18" s="313"/>
      <c r="F18" s="314"/>
      <c r="G18" s="313"/>
      <c r="H18" s="314"/>
      <c r="I18" s="313">
        <f>SUMIF(F49:F54,A18,I49:I54)</f>
        <v>0</v>
      </c>
      <c r="J18" s="315"/>
    </row>
    <row r="19" spans="1:10" ht="23.25" customHeight="1">
      <c r="A19" s="64" t="s">
        <v>99</v>
      </c>
      <c r="B19" s="65" t="s">
        <v>100</v>
      </c>
      <c r="C19" s="66"/>
      <c r="D19" s="67"/>
      <c r="E19" s="313"/>
      <c r="F19" s="314"/>
      <c r="G19" s="313"/>
      <c r="H19" s="314"/>
      <c r="I19" s="313">
        <f>SUMIF(F49:F54,A19,I49:I54)</f>
        <v>0</v>
      </c>
      <c r="J19" s="315"/>
    </row>
    <row r="20" spans="1:10" ht="23.25" customHeight="1">
      <c r="A20" s="64" t="s">
        <v>101</v>
      </c>
      <c r="B20" s="65" t="s">
        <v>102</v>
      </c>
      <c r="C20" s="66"/>
      <c r="D20" s="67"/>
      <c r="E20" s="313"/>
      <c r="F20" s="314"/>
      <c r="G20" s="313"/>
      <c r="H20" s="314"/>
      <c r="I20" s="313">
        <f>SUMIF(F50:F53,A20,I50:I53)</f>
        <v>0</v>
      </c>
      <c r="J20" s="315"/>
    </row>
    <row r="21" spans="1:10" ht="23.25" customHeight="1">
      <c r="A21" s="26"/>
      <c r="B21" s="68" t="s">
        <v>95</v>
      </c>
      <c r="C21" s="69"/>
      <c r="D21" s="70"/>
      <c r="E21" s="316"/>
      <c r="F21" s="317"/>
      <c r="G21" s="316"/>
      <c r="H21" s="317"/>
      <c r="I21" s="316">
        <f>SUM(I16:J20)</f>
        <v>0</v>
      </c>
      <c r="J21" s="318"/>
    </row>
    <row r="22" spans="1:10" ht="33" customHeight="1">
      <c r="A22" s="26"/>
      <c r="B22" s="71" t="s">
        <v>103</v>
      </c>
      <c r="C22" s="66"/>
      <c r="D22" s="67"/>
      <c r="E22" s="72"/>
      <c r="F22" s="73"/>
      <c r="G22" s="74"/>
      <c r="H22" s="74"/>
      <c r="I22" s="74"/>
      <c r="J22" s="75"/>
    </row>
    <row r="23" spans="1:10" ht="23.25" customHeight="1">
      <c r="A23" s="26"/>
      <c r="B23" s="65" t="s">
        <v>104</v>
      </c>
      <c r="C23" s="66"/>
      <c r="D23" s="67"/>
      <c r="E23" s="76">
        <v>15</v>
      </c>
      <c r="F23" s="73" t="s">
        <v>105</v>
      </c>
      <c r="G23" s="311">
        <v>0</v>
      </c>
      <c r="H23" s="312"/>
      <c r="I23" s="312"/>
      <c r="J23" s="75" t="str">
        <f aca="true" t="shared" si="0" ref="J23:J28">Mena</f>
        <v>CZK</v>
      </c>
    </row>
    <row r="24" spans="1:10" ht="23.25" customHeight="1">
      <c r="A24" s="26"/>
      <c r="B24" s="65" t="s">
        <v>106</v>
      </c>
      <c r="C24" s="66"/>
      <c r="D24" s="67"/>
      <c r="E24" s="76">
        <f>SazbaDPH1</f>
        <v>15</v>
      </c>
      <c r="F24" s="73" t="s">
        <v>105</v>
      </c>
      <c r="G24" s="319">
        <f>ZakladDPHSni*SazbaDPH1/100</f>
        <v>0</v>
      </c>
      <c r="H24" s="320"/>
      <c r="I24" s="320"/>
      <c r="J24" s="75" t="str">
        <f t="shared" si="0"/>
        <v>CZK</v>
      </c>
    </row>
    <row r="25" spans="1:10" ht="23.25" customHeight="1">
      <c r="A25" s="26"/>
      <c r="B25" s="65" t="s">
        <v>107</v>
      </c>
      <c r="C25" s="66"/>
      <c r="D25" s="67"/>
      <c r="E25" s="76">
        <v>21</v>
      </c>
      <c r="F25" s="73" t="s">
        <v>105</v>
      </c>
      <c r="G25" s="311">
        <f>I21</f>
        <v>0</v>
      </c>
      <c r="H25" s="312"/>
      <c r="I25" s="312"/>
      <c r="J25" s="75" t="str">
        <f t="shared" si="0"/>
        <v>CZK</v>
      </c>
    </row>
    <row r="26" spans="1:10" ht="23.25" customHeight="1">
      <c r="A26" s="26"/>
      <c r="B26" s="77" t="s">
        <v>108</v>
      </c>
      <c r="C26" s="78"/>
      <c r="D26" s="51"/>
      <c r="E26" s="79">
        <f>SazbaDPH2</f>
        <v>21</v>
      </c>
      <c r="F26" s="80" t="s">
        <v>105</v>
      </c>
      <c r="G26" s="304">
        <f>ZakladDPHZakl*SazbaDPH2/100</f>
        <v>0</v>
      </c>
      <c r="H26" s="305"/>
      <c r="I26" s="305"/>
      <c r="J26" s="81" t="str">
        <f t="shared" si="0"/>
        <v>CZK</v>
      </c>
    </row>
    <row r="27" spans="1:10" ht="23.25" customHeight="1" thickBot="1">
      <c r="A27" s="26"/>
      <c r="B27" s="38" t="s">
        <v>109</v>
      </c>
      <c r="C27" s="82"/>
      <c r="D27" s="83"/>
      <c r="E27" s="82"/>
      <c r="F27" s="84"/>
      <c r="G27" s="306">
        <f>0</f>
        <v>0</v>
      </c>
      <c r="H27" s="306"/>
      <c r="I27" s="306"/>
      <c r="J27" s="85" t="str">
        <f t="shared" si="0"/>
        <v>CZK</v>
      </c>
    </row>
    <row r="28" spans="1:10" ht="27.75" customHeight="1" hidden="1">
      <c r="A28" s="26"/>
      <c r="B28" s="86" t="s">
        <v>110</v>
      </c>
      <c r="C28" s="87"/>
      <c r="D28" s="87"/>
      <c r="E28" s="88"/>
      <c r="F28" s="89"/>
      <c r="G28" s="307" t="e">
        <f>ZakladDPHSniVypocet+ZakladDPHZaklVypocet</f>
        <v>#REF!</v>
      </c>
      <c r="H28" s="308"/>
      <c r="I28" s="308"/>
      <c r="J28" s="90" t="str">
        <f t="shared" si="0"/>
        <v>CZK</v>
      </c>
    </row>
    <row r="29" spans="1:10" ht="27.75" customHeight="1" thickBot="1">
      <c r="A29" s="26"/>
      <c r="B29" s="86" t="s">
        <v>111</v>
      </c>
      <c r="C29" s="91"/>
      <c r="D29" s="91"/>
      <c r="E29" s="91"/>
      <c r="F29" s="91"/>
      <c r="G29" s="307">
        <f>ZakladDPHSni+DPHSni+ZakladDPHZakl+DPHZakl+Zaokrouhleni</f>
        <v>0</v>
      </c>
      <c r="H29" s="307"/>
      <c r="I29" s="307"/>
      <c r="J29" s="92" t="s">
        <v>112</v>
      </c>
    </row>
    <row r="30" spans="1:10" ht="12.75" customHeight="1">
      <c r="A30" s="26"/>
      <c r="B30" s="26"/>
      <c r="J30" s="93"/>
    </row>
    <row r="31" spans="1:10" ht="30" customHeight="1">
      <c r="A31" s="26"/>
      <c r="B31" s="26"/>
      <c r="J31" s="93"/>
    </row>
    <row r="32" spans="1:10" ht="18.75" customHeight="1">
      <c r="A32" s="26"/>
      <c r="B32" s="94"/>
      <c r="C32" s="95" t="s">
        <v>113</v>
      </c>
      <c r="D32" s="96"/>
      <c r="E32" s="96"/>
      <c r="F32" s="95" t="s">
        <v>114</v>
      </c>
      <c r="G32" s="309">
        <v>44529</v>
      </c>
      <c r="H32" s="309"/>
      <c r="I32" s="309"/>
      <c r="J32" s="93"/>
    </row>
    <row r="33" spans="1:10" ht="47.25" customHeight="1">
      <c r="A33" s="26"/>
      <c r="B33" s="26"/>
      <c r="J33" s="93"/>
    </row>
    <row r="34" spans="1:10" s="98" customFormat="1" ht="18.75" customHeight="1">
      <c r="A34" s="97"/>
      <c r="B34" s="97"/>
      <c r="D34" s="99"/>
      <c r="E34" s="99"/>
      <c r="G34" s="99"/>
      <c r="H34" s="99"/>
      <c r="I34" s="99"/>
      <c r="J34" s="100"/>
    </row>
    <row r="35" spans="1:10" ht="12.75" customHeight="1">
      <c r="A35" s="26"/>
      <c r="B35" s="26"/>
      <c r="D35" s="310" t="s">
        <v>115</v>
      </c>
      <c r="E35" s="310"/>
      <c r="H35" s="101" t="s">
        <v>116</v>
      </c>
      <c r="J35" s="93"/>
    </row>
    <row r="36" spans="1:10" ht="8.25" customHeight="1" thickBot="1">
      <c r="A36" s="102"/>
      <c r="B36" s="102"/>
      <c r="C36" s="103"/>
      <c r="D36" s="103"/>
      <c r="E36" s="103"/>
      <c r="F36" s="103"/>
      <c r="G36" s="103"/>
      <c r="H36" s="103"/>
      <c r="I36" s="103"/>
      <c r="J36" s="104"/>
    </row>
    <row r="37" spans="2:10" ht="27" customHeight="1" hidden="1">
      <c r="B37" s="105" t="s">
        <v>117</v>
      </c>
      <c r="C37" s="106"/>
      <c r="D37" s="106"/>
      <c r="E37" s="106"/>
      <c r="F37" s="107"/>
      <c r="G37" s="107"/>
      <c r="H37" s="107"/>
      <c r="I37" s="107"/>
      <c r="J37" s="106"/>
    </row>
    <row r="38" spans="1:10" ht="25.5" customHeight="1" hidden="1">
      <c r="A38" s="108" t="s">
        <v>118</v>
      </c>
      <c r="B38" s="109" t="s">
        <v>119</v>
      </c>
      <c r="C38" s="110" t="s">
        <v>120</v>
      </c>
      <c r="D38" s="111"/>
      <c r="E38" s="111"/>
      <c r="F38" s="112" t="str">
        <f>B23</f>
        <v>Základ pro sníženou DPH</v>
      </c>
      <c r="G38" s="112" t="str">
        <f>B25</f>
        <v>Základ pro základní DPH</v>
      </c>
      <c r="H38" s="113" t="s">
        <v>121</v>
      </c>
      <c r="I38" s="113" t="s">
        <v>16</v>
      </c>
      <c r="J38" s="114" t="s">
        <v>105</v>
      </c>
    </row>
    <row r="39" spans="1:10" ht="25.5" customHeight="1" hidden="1">
      <c r="A39" s="108">
        <v>1</v>
      </c>
      <c r="B39" s="115" t="s">
        <v>122</v>
      </c>
      <c r="C39" s="297"/>
      <c r="D39" s="298"/>
      <c r="E39" s="298"/>
      <c r="F39" s="116" t="e">
        <f>#REF!</f>
        <v>#REF!</v>
      </c>
      <c r="G39" s="117" t="e">
        <f>#REF!</f>
        <v>#REF!</v>
      </c>
      <c r="H39" s="118" t="e">
        <f>(F39*SazbaDPH1/100)+(G39*SazbaDPH2/100)</f>
        <v>#REF!</v>
      </c>
      <c r="I39" s="118" t="e">
        <f>F39+G39+H39</f>
        <v>#REF!</v>
      </c>
      <c r="J39" s="119" t="e">
        <f>IF(CenaCelkemVypocet=0,"",I39/CenaCelkemVypocet*100)</f>
        <v>#REF!</v>
      </c>
    </row>
    <row r="40" spans="1:10" ht="25.5" customHeight="1" hidden="1">
      <c r="A40" s="108">
        <v>2</v>
      </c>
      <c r="B40" s="120" t="s">
        <v>123</v>
      </c>
      <c r="C40" s="299" t="s">
        <v>124</v>
      </c>
      <c r="D40" s="300"/>
      <c r="E40" s="300"/>
      <c r="F40" s="121" t="e">
        <f>#REF!</f>
        <v>#REF!</v>
      </c>
      <c r="G40" s="122" t="e">
        <f>#REF!</f>
        <v>#REF!</v>
      </c>
      <c r="H40" s="122" t="e">
        <f>(F40*SazbaDPH1/100)+(G40*SazbaDPH2/100)</f>
        <v>#REF!</v>
      </c>
      <c r="I40" s="122" t="e">
        <f>F40+G40+H40</f>
        <v>#REF!</v>
      </c>
      <c r="J40" s="123" t="e">
        <f>IF(CenaCelkemVypocet=0,"",I40/CenaCelkemVypocet*100)</f>
        <v>#REF!</v>
      </c>
    </row>
    <row r="41" spans="1:10" ht="25.5" customHeight="1" hidden="1">
      <c r="A41" s="108">
        <v>3</v>
      </c>
      <c r="B41" s="124" t="s">
        <v>125</v>
      </c>
      <c r="C41" s="297" t="s">
        <v>126</v>
      </c>
      <c r="D41" s="298"/>
      <c r="E41" s="298"/>
      <c r="F41" s="125" t="e">
        <f>#REF!</f>
        <v>#REF!</v>
      </c>
      <c r="G41" s="118" t="e">
        <f>#REF!</f>
        <v>#REF!</v>
      </c>
      <c r="H41" s="118" t="e">
        <f>(F41*SazbaDPH1/100)+(G41*SazbaDPH2/100)</f>
        <v>#REF!</v>
      </c>
      <c r="I41" s="118" t="e">
        <f>F41+G41+H41</f>
        <v>#REF!</v>
      </c>
      <c r="J41" s="119" t="e">
        <f>IF(CenaCelkemVypocet=0,"",I41/CenaCelkemVypocet*100)</f>
        <v>#REF!</v>
      </c>
    </row>
    <row r="42" spans="1:10" ht="25.5" customHeight="1" hidden="1">
      <c r="A42" s="108"/>
      <c r="B42" s="301" t="s">
        <v>127</v>
      </c>
      <c r="C42" s="302"/>
      <c r="D42" s="302"/>
      <c r="E42" s="303"/>
      <c r="F42" s="126" t="e">
        <f>SUMIF(A39:A41,"=1",F39:F41)</f>
        <v>#REF!</v>
      </c>
      <c r="G42" s="127" t="e">
        <f>SUMIF(A39:A41,"=1",G39:G41)</f>
        <v>#REF!</v>
      </c>
      <c r="H42" s="127" t="e">
        <f>SUMIF(A39:A41,"=1",H39:H41)</f>
        <v>#REF!</v>
      </c>
      <c r="I42" s="127" t="e">
        <f>SUMIF(A39:A41,"=1",I39:I41)</f>
        <v>#REF!</v>
      </c>
      <c r="J42" s="128" t="e">
        <f>SUMIF(A39:A41,"=1",J39:J41)</f>
        <v>#REF!</v>
      </c>
    </row>
    <row r="46" ht="15.75">
      <c r="B46" s="129" t="s">
        <v>128</v>
      </c>
    </row>
    <row r="48" spans="1:10" ht="25.5" customHeight="1">
      <c r="A48" s="130"/>
      <c r="B48" s="131" t="s">
        <v>119</v>
      </c>
      <c r="C48" s="131" t="s">
        <v>120</v>
      </c>
      <c r="D48" s="132"/>
      <c r="E48" s="132"/>
      <c r="F48" s="133" t="s">
        <v>129</v>
      </c>
      <c r="G48" s="133"/>
      <c r="H48" s="133"/>
      <c r="I48" s="133" t="s">
        <v>95</v>
      </c>
      <c r="J48" s="133" t="s">
        <v>105</v>
      </c>
    </row>
    <row r="49" spans="1:10" ht="16.5" customHeight="1">
      <c r="A49" s="130"/>
      <c r="B49" s="231" t="s">
        <v>284</v>
      </c>
      <c r="C49" s="339" t="s">
        <v>285</v>
      </c>
      <c r="D49" s="340"/>
      <c r="E49" s="340"/>
      <c r="F49" s="140" t="s">
        <v>97</v>
      </c>
      <c r="G49" s="135"/>
      <c r="H49" s="135"/>
      <c r="I49" s="136">
        <f>'D.1.2_VZT'!G12</f>
        <v>0</v>
      </c>
      <c r="J49" s="137" t="str">
        <f aca="true" t="shared" si="1" ref="J49:J54">IF($I$55=0,"",I49/$I$55*100)</f>
        <v/>
      </c>
    </row>
    <row r="50" spans="1:10" ht="16.5" customHeight="1">
      <c r="A50" s="138"/>
      <c r="B50" s="142" t="s">
        <v>137</v>
      </c>
      <c r="C50" s="339" t="s">
        <v>138</v>
      </c>
      <c r="D50" s="340"/>
      <c r="E50" s="340"/>
      <c r="F50" s="140" t="s">
        <v>97</v>
      </c>
      <c r="G50" s="141"/>
      <c r="H50" s="141"/>
      <c r="I50" s="141">
        <f>'D.1.2_VZT'!G38</f>
        <v>0</v>
      </c>
      <c r="J50" s="137" t="str">
        <f t="shared" si="1"/>
        <v/>
      </c>
    </row>
    <row r="51" spans="1:10" ht="16.5" customHeight="1">
      <c r="A51" s="138"/>
      <c r="B51" s="142" t="s">
        <v>286</v>
      </c>
      <c r="C51" s="347" t="s">
        <v>287</v>
      </c>
      <c r="D51" s="348"/>
      <c r="E51" s="349"/>
      <c r="F51" s="140" t="s">
        <v>97</v>
      </c>
      <c r="G51" s="141"/>
      <c r="H51" s="141"/>
      <c r="I51" s="141">
        <f>'D.1.2_VZT'!G164</f>
        <v>0</v>
      </c>
      <c r="J51" s="137" t="str">
        <f t="shared" si="1"/>
        <v/>
      </c>
    </row>
    <row r="52" spans="1:10" ht="15.75" customHeight="1">
      <c r="A52" s="138"/>
      <c r="B52" s="142" t="s">
        <v>145</v>
      </c>
      <c r="C52" s="339" t="s">
        <v>146</v>
      </c>
      <c r="D52" s="340"/>
      <c r="E52" s="340"/>
      <c r="F52" s="140" t="s">
        <v>97</v>
      </c>
      <c r="G52" s="141"/>
      <c r="H52" s="141"/>
      <c r="I52" s="141">
        <f>'D.1.2_VZT'!G183</f>
        <v>0</v>
      </c>
      <c r="J52" s="137" t="str">
        <f t="shared" si="1"/>
        <v/>
      </c>
    </row>
    <row r="53" spans="1:10" ht="16.5" customHeight="1">
      <c r="A53" s="138"/>
      <c r="B53" s="142" t="s">
        <v>147</v>
      </c>
      <c r="C53" s="339" t="s">
        <v>148</v>
      </c>
      <c r="D53" s="340"/>
      <c r="E53" s="340"/>
      <c r="F53" s="140" t="s">
        <v>97</v>
      </c>
      <c r="G53" s="141"/>
      <c r="H53" s="141"/>
      <c r="I53" s="141">
        <f>'D.1.2_VZT'!G194</f>
        <v>0</v>
      </c>
      <c r="J53" s="137" t="str">
        <f t="shared" si="1"/>
        <v/>
      </c>
    </row>
    <row r="54" spans="1:10" ht="16.5" customHeight="1">
      <c r="A54" s="138"/>
      <c r="B54" s="142" t="s">
        <v>149</v>
      </c>
      <c r="C54" s="341" t="s">
        <v>150</v>
      </c>
      <c r="D54" s="342"/>
      <c r="E54" s="343"/>
      <c r="F54" s="140" t="s">
        <v>97</v>
      </c>
      <c r="G54" s="141"/>
      <c r="H54" s="141"/>
      <c r="I54" s="141">
        <f>'D.1.2_VZT'!G208</f>
        <v>0</v>
      </c>
      <c r="J54" s="137" t="str">
        <f t="shared" si="1"/>
        <v/>
      </c>
    </row>
    <row r="55" spans="1:10" ht="17.25" customHeight="1">
      <c r="A55" s="143"/>
      <c r="B55" s="144" t="s">
        <v>16</v>
      </c>
      <c r="C55" s="144"/>
      <c r="D55" s="145"/>
      <c r="E55" s="145"/>
      <c r="F55" s="146"/>
      <c r="G55" s="147"/>
      <c r="H55" s="147"/>
      <c r="I55" s="147">
        <f>SUM(I49:I54)</f>
        <v>0</v>
      </c>
      <c r="J55" s="148">
        <f>SUM(J49:J54)</f>
        <v>0</v>
      </c>
    </row>
    <row r="56" spans="6:10" ht="15">
      <c r="F56" s="149"/>
      <c r="G56" s="149"/>
      <c r="H56" s="149"/>
      <c r="I56" s="149"/>
      <c r="J56" s="150"/>
    </row>
    <row r="57" spans="6:10" ht="15">
      <c r="F57" s="149"/>
      <c r="G57" s="149"/>
      <c r="H57" s="149"/>
      <c r="I57" s="149"/>
      <c r="J57" s="150"/>
    </row>
    <row r="58" spans="6:10" ht="15">
      <c r="F58" s="149"/>
      <c r="G58" s="149"/>
      <c r="H58" s="149"/>
      <c r="I58" s="149"/>
      <c r="J58" s="150"/>
    </row>
  </sheetData>
  <mergeCells count="47">
    <mergeCell ref="D12:G12"/>
    <mergeCell ref="B1:J1"/>
    <mergeCell ref="E2:J2"/>
    <mergeCell ref="E3:J3"/>
    <mergeCell ref="E4:J4"/>
    <mergeCell ref="D11:G11"/>
    <mergeCell ref="D13:G13"/>
    <mergeCell ref="E15:F15"/>
    <mergeCell ref="G15:H15"/>
    <mergeCell ref="I15:J15"/>
    <mergeCell ref="E16:F16"/>
    <mergeCell ref="G16:H16"/>
    <mergeCell ref="I16:J16"/>
    <mergeCell ref="E17:F17"/>
    <mergeCell ref="G17:H17"/>
    <mergeCell ref="I17:J17"/>
    <mergeCell ref="E18:F18"/>
    <mergeCell ref="G18:H18"/>
    <mergeCell ref="I18:J18"/>
    <mergeCell ref="E19:F19"/>
    <mergeCell ref="G19:H19"/>
    <mergeCell ref="I19:J19"/>
    <mergeCell ref="E20:F20"/>
    <mergeCell ref="G20:H20"/>
    <mergeCell ref="I20:J20"/>
    <mergeCell ref="D35:E35"/>
    <mergeCell ref="E21:F21"/>
    <mergeCell ref="G21:H21"/>
    <mergeCell ref="I21:J21"/>
    <mergeCell ref="G23:I23"/>
    <mergeCell ref="G24:I24"/>
    <mergeCell ref="G25:I25"/>
    <mergeCell ref="G26:I26"/>
    <mergeCell ref="G27:I27"/>
    <mergeCell ref="G28:I28"/>
    <mergeCell ref="G29:I29"/>
    <mergeCell ref="G32:I32"/>
    <mergeCell ref="C51:E51"/>
    <mergeCell ref="C52:E52"/>
    <mergeCell ref="C53:E53"/>
    <mergeCell ref="C54:E54"/>
    <mergeCell ref="C39:E39"/>
    <mergeCell ref="C40:E40"/>
    <mergeCell ref="C41:E41"/>
    <mergeCell ref="B42:E42"/>
    <mergeCell ref="C49:E49"/>
    <mergeCell ref="C50:E50"/>
  </mergeCells>
  <printOptions/>
  <pageMargins left="0.5118110236220472" right="0.31496062992125984" top="0.7874015748031497" bottom="0.7874015748031497" header="0.31496062992125984" footer="0.31496062992125984"/>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0"/>
  <sheetViews>
    <sheetView zoomScale="115" zoomScaleNormal="115" zoomScalePageLayoutView="85" workbookViewId="0" topLeftCell="A192">
      <selection activeCell="O206" sqref="O206"/>
    </sheetView>
  </sheetViews>
  <sheetFormatPr defaultColWidth="9.140625" defaultRowHeight="15"/>
  <cols>
    <col min="1" max="1" width="3.57421875" style="25" customWidth="1"/>
    <col min="2" max="2" width="9.421875" style="246" customWidth="1"/>
    <col min="3" max="3" width="47.8515625" style="25" customWidth="1"/>
    <col min="4" max="4" width="5.28125" style="101" customWidth="1"/>
    <col min="5" max="5" width="6.00390625" style="101" customWidth="1"/>
    <col min="6" max="6" width="10.421875" style="101" customWidth="1"/>
    <col min="7" max="7" width="15.140625" style="217" customWidth="1"/>
    <col min="8" max="8" width="9.140625" style="25" customWidth="1"/>
    <col min="9" max="16384" width="9.140625" style="25" customWidth="1"/>
  </cols>
  <sheetData>
    <row r="1" spans="1:7" s="152" customFormat="1" ht="42">
      <c r="A1" s="151" t="s">
        <v>151</v>
      </c>
      <c r="B1" s="232"/>
      <c r="C1" s="153" t="s">
        <v>152</v>
      </c>
      <c r="D1" s="153" t="s">
        <v>153</v>
      </c>
      <c r="E1" s="233" t="s">
        <v>2</v>
      </c>
      <c r="F1" s="153" t="s">
        <v>154</v>
      </c>
      <c r="G1" s="153" t="s">
        <v>155</v>
      </c>
    </row>
    <row r="2" spans="1:8" ht="15">
      <c r="A2" s="151" t="str">
        <f>IF(D2&lt;&gt;"",COUNTA($D2:D$2),"")</f>
        <v/>
      </c>
      <c r="B2" s="205" t="s">
        <v>157</v>
      </c>
      <c r="C2" s="160" t="s">
        <v>288</v>
      </c>
      <c r="D2" s="161"/>
      <c r="E2" s="161"/>
      <c r="F2" s="161"/>
      <c r="G2" s="163"/>
      <c r="H2" s="164"/>
    </row>
    <row r="3" spans="1:8" ht="15">
      <c r="A3" s="151"/>
      <c r="B3" s="205"/>
      <c r="C3" s="160"/>
      <c r="D3" s="161"/>
      <c r="E3" s="161"/>
      <c r="F3" s="161"/>
      <c r="G3" s="163"/>
      <c r="H3" s="164"/>
    </row>
    <row r="4" spans="1:7" s="152" customFormat="1" ht="15">
      <c r="A4" s="151" t="str">
        <f>IF(D4&lt;&gt;"",COUNTA($D$2:D4),"")</f>
        <v/>
      </c>
      <c r="B4" s="205" t="s">
        <v>289</v>
      </c>
      <c r="C4" s="160" t="s">
        <v>290</v>
      </c>
      <c r="D4" s="153"/>
      <c r="E4" s="153"/>
      <c r="F4" s="153"/>
      <c r="G4" s="153"/>
    </row>
    <row r="5" spans="1:7" s="152" customFormat="1" ht="25.5">
      <c r="A5" s="151">
        <f>IF(D5&lt;&gt;"",COUNTA($D$2:D5),"")</f>
        <v>1</v>
      </c>
      <c r="B5" s="165" t="s">
        <v>291</v>
      </c>
      <c r="C5" s="166" t="s">
        <v>292</v>
      </c>
      <c r="D5" s="167" t="s">
        <v>293</v>
      </c>
      <c r="E5" s="167">
        <v>1</v>
      </c>
      <c r="F5" s="234"/>
      <c r="G5" s="170">
        <f>E5*F5</f>
        <v>0</v>
      </c>
    </row>
    <row r="6" spans="1:7" s="152" customFormat="1" ht="15">
      <c r="A6" s="151"/>
      <c r="B6" s="165"/>
      <c r="C6" s="166"/>
      <c r="D6" s="167"/>
      <c r="E6" s="167"/>
      <c r="F6" s="234"/>
      <c r="G6" s="170"/>
    </row>
    <row r="7" spans="1:7" s="152" customFormat="1" ht="15">
      <c r="A7" s="151" t="str">
        <f>IF(D7&lt;&gt;"",COUNTA($D$2:D7),"")</f>
        <v/>
      </c>
      <c r="B7" s="205" t="s">
        <v>289</v>
      </c>
      <c r="C7" s="160" t="s">
        <v>294</v>
      </c>
      <c r="D7" s="153"/>
      <c r="E7" s="153"/>
      <c r="F7" s="153"/>
      <c r="G7" s="153"/>
    </row>
    <row r="8" spans="1:7" s="152" customFormat="1" ht="25.5">
      <c r="A8" s="151">
        <f>IF(D8&lt;&gt;"",COUNTA($D$2:D8),"")</f>
        <v>2</v>
      </c>
      <c r="B8" s="165" t="s">
        <v>295</v>
      </c>
      <c r="C8" s="166" t="s">
        <v>296</v>
      </c>
      <c r="D8" s="167" t="s">
        <v>293</v>
      </c>
      <c r="E8" s="167">
        <v>1</v>
      </c>
      <c r="F8" s="234"/>
      <c r="G8" s="170">
        <f>E8*F8</f>
        <v>0</v>
      </c>
    </row>
    <row r="9" spans="1:7" s="152" customFormat="1" ht="15">
      <c r="A9" s="151"/>
      <c r="B9" s="165"/>
      <c r="C9" s="166"/>
      <c r="D9" s="167"/>
      <c r="E9" s="167"/>
      <c r="F9" s="234"/>
      <c r="G9" s="170"/>
    </row>
    <row r="10" spans="1:7" s="152" customFormat="1" ht="15">
      <c r="A10" s="151">
        <f>IF(D10&lt;&gt;"",COUNTA($D$2:D10),"")</f>
        <v>3</v>
      </c>
      <c r="B10" s="165" t="s">
        <v>297</v>
      </c>
      <c r="C10" s="235" t="s">
        <v>298</v>
      </c>
      <c r="D10" s="167" t="s">
        <v>299</v>
      </c>
      <c r="E10" s="167">
        <v>30</v>
      </c>
      <c r="F10" s="234"/>
      <c r="G10" s="170">
        <f>E10*F10</f>
        <v>0</v>
      </c>
    </row>
    <row r="11" spans="1:7" s="152" customFormat="1" ht="15">
      <c r="A11" s="151"/>
      <c r="B11" s="165"/>
      <c r="C11" s="166"/>
      <c r="D11" s="167"/>
      <c r="E11" s="167"/>
      <c r="F11" s="234"/>
      <c r="G11" s="170"/>
    </row>
    <row r="12" spans="1:8" ht="15">
      <c r="A12" s="151"/>
      <c r="B12" s="200" t="s">
        <v>161</v>
      </c>
      <c r="C12" s="208" t="s">
        <v>300</v>
      </c>
      <c r="D12" s="161"/>
      <c r="E12" s="161"/>
      <c r="F12" s="236"/>
      <c r="G12" s="181">
        <f>CEILING(SUM(G5:G10),1)</f>
        <v>0</v>
      </c>
      <c r="H12" s="152"/>
    </row>
    <row r="13" spans="1:7" s="152" customFormat="1" ht="15">
      <c r="A13" s="151"/>
      <c r="B13" s="165"/>
      <c r="C13" s="166"/>
      <c r="D13" s="167"/>
      <c r="E13" s="167"/>
      <c r="F13" s="237"/>
      <c r="G13" s="170"/>
    </row>
    <row r="14" spans="1:8" ht="15">
      <c r="A14" s="151" t="str">
        <f>IF(D14&lt;&gt;"",COUNTA($D$2:D14),"")</f>
        <v/>
      </c>
      <c r="B14" s="205" t="s">
        <v>157</v>
      </c>
      <c r="C14" s="160" t="s">
        <v>301</v>
      </c>
      <c r="D14" s="161"/>
      <c r="E14" s="161"/>
      <c r="F14" s="161"/>
      <c r="G14" s="163"/>
      <c r="H14" s="164"/>
    </row>
    <row r="15" spans="1:8" ht="15">
      <c r="A15" s="151"/>
      <c r="B15" s="205"/>
      <c r="C15" s="160"/>
      <c r="D15" s="161"/>
      <c r="E15" s="161"/>
      <c r="F15" s="161"/>
      <c r="G15" s="163"/>
      <c r="H15" s="164"/>
    </row>
    <row r="16" spans="1:7" s="152" customFormat="1" ht="15">
      <c r="A16" s="151" t="str">
        <f>IF(D16&lt;&gt;"",COUNTA($D$2:D16),"")</f>
        <v/>
      </c>
      <c r="B16" s="205" t="s">
        <v>289</v>
      </c>
      <c r="C16" s="160" t="s">
        <v>302</v>
      </c>
      <c r="D16" s="153"/>
      <c r="E16" s="153"/>
      <c r="F16" s="153"/>
      <c r="G16" s="153"/>
    </row>
    <row r="17" spans="1:7" s="152" customFormat="1" ht="15">
      <c r="A17" s="151">
        <f>IF(D17&lt;&gt;"",COUNTA($D$2:D17),"")</f>
        <v>4</v>
      </c>
      <c r="B17" s="165" t="s">
        <v>303</v>
      </c>
      <c r="C17" s="166" t="s">
        <v>304</v>
      </c>
      <c r="D17" s="167" t="s">
        <v>305</v>
      </c>
      <c r="E17" s="167">
        <v>106</v>
      </c>
      <c r="F17" s="234"/>
      <c r="G17" s="170">
        <f>E17*F17</f>
        <v>0</v>
      </c>
    </row>
    <row r="18" spans="1:7" s="152" customFormat="1" ht="15">
      <c r="A18" s="151">
        <f>IF(D18&lt;&gt;"",COUNTA($D$2:D18),"")</f>
        <v>5</v>
      </c>
      <c r="B18" s="165" t="s">
        <v>306</v>
      </c>
      <c r="C18" s="166" t="s">
        <v>307</v>
      </c>
      <c r="D18" s="167" t="s">
        <v>305</v>
      </c>
      <c r="E18" s="167">
        <v>67</v>
      </c>
      <c r="F18" s="234"/>
      <c r="G18" s="170">
        <f>E18*F18</f>
        <v>0</v>
      </c>
    </row>
    <row r="19" spans="1:7" s="152" customFormat="1" ht="15">
      <c r="A19" s="151"/>
      <c r="B19" s="165"/>
      <c r="C19" s="166"/>
      <c r="D19" s="167"/>
      <c r="E19" s="167"/>
      <c r="F19" s="237"/>
      <c r="G19" s="170"/>
    </row>
    <row r="20" spans="1:7" s="152" customFormat="1" ht="15">
      <c r="A20" s="151" t="str">
        <f>IF(D20&lt;&gt;"",COUNTA($D$2:D20),"")</f>
        <v/>
      </c>
      <c r="B20" s="205" t="s">
        <v>289</v>
      </c>
      <c r="C20" s="160" t="s">
        <v>308</v>
      </c>
      <c r="D20" s="153"/>
      <c r="E20" s="153"/>
      <c r="F20" s="153"/>
      <c r="G20" s="153"/>
    </row>
    <row r="21" spans="1:7" s="152" customFormat="1" ht="25.5">
      <c r="A21" s="151">
        <f>IF(D21&lt;&gt;"",COUNTA($D$2:D21),"")</f>
        <v>6</v>
      </c>
      <c r="B21" s="165" t="s">
        <v>309</v>
      </c>
      <c r="C21" s="166" t="s">
        <v>310</v>
      </c>
      <c r="D21" s="167" t="s">
        <v>305</v>
      </c>
      <c r="E21" s="167">
        <v>47</v>
      </c>
      <c r="F21" s="234"/>
      <c r="G21" s="170">
        <f>E21*F21</f>
        <v>0</v>
      </c>
    </row>
    <row r="22" spans="1:7" s="152" customFormat="1" ht="25.5">
      <c r="A22" s="151">
        <f>IF(D22&lt;&gt;"",COUNTA($D$2:D22),"")</f>
        <v>7</v>
      </c>
      <c r="B22" s="165" t="s">
        <v>311</v>
      </c>
      <c r="C22" s="166" t="s">
        <v>312</v>
      </c>
      <c r="D22" s="167" t="s">
        <v>305</v>
      </c>
      <c r="E22" s="167">
        <v>109</v>
      </c>
      <c r="F22" s="234"/>
      <c r="G22" s="170">
        <f>E22*F22</f>
        <v>0</v>
      </c>
    </row>
    <row r="23" spans="1:7" s="152" customFormat="1" ht="15">
      <c r="A23" s="151"/>
      <c r="B23" s="165"/>
      <c r="C23" s="166"/>
      <c r="D23" s="167"/>
      <c r="E23" s="167"/>
      <c r="F23" s="234"/>
      <c r="G23" s="170"/>
    </row>
    <row r="24" spans="1:7" s="152" customFormat="1" ht="15">
      <c r="A24" s="151">
        <f>IF(D24&lt;&gt;"",COUNTA($D$2:D24),"")</f>
        <v>8</v>
      </c>
      <c r="B24" s="165" t="s">
        <v>313</v>
      </c>
      <c r="C24" s="166" t="s">
        <v>314</v>
      </c>
      <c r="D24" s="167" t="s">
        <v>305</v>
      </c>
      <c r="E24" s="167">
        <v>173</v>
      </c>
      <c r="F24" s="234"/>
      <c r="G24" s="170">
        <f>E24*F24</f>
        <v>0</v>
      </c>
    </row>
    <row r="25" spans="1:7" s="152" customFormat="1" ht="25.5">
      <c r="A25" s="151">
        <f>IF(D25&lt;&gt;"",COUNTA($D$2:D25),"")</f>
        <v>9</v>
      </c>
      <c r="B25" s="165" t="s">
        <v>315</v>
      </c>
      <c r="C25" s="166" t="s">
        <v>316</v>
      </c>
      <c r="D25" s="167" t="s">
        <v>305</v>
      </c>
      <c r="E25" s="167">
        <v>156</v>
      </c>
      <c r="F25" s="234"/>
      <c r="G25" s="170">
        <f>E25*F25</f>
        <v>0</v>
      </c>
    </row>
    <row r="26" spans="1:7" s="152" customFormat="1" ht="15">
      <c r="A26" s="151"/>
      <c r="B26" s="165"/>
      <c r="C26" s="166"/>
      <c r="D26" s="167"/>
      <c r="E26" s="167"/>
      <c r="F26" s="237"/>
      <c r="G26" s="170"/>
    </row>
    <row r="27" spans="1:7" s="152" customFormat="1" ht="15">
      <c r="A27" s="151" t="str">
        <f>IF(D27&lt;&gt;"",COUNTA($D$2:D27),"")</f>
        <v/>
      </c>
      <c r="B27" s="205" t="s">
        <v>289</v>
      </c>
      <c r="C27" s="160" t="s">
        <v>317</v>
      </c>
      <c r="D27" s="153"/>
      <c r="E27" s="153"/>
      <c r="F27" s="153"/>
      <c r="G27" s="153"/>
    </row>
    <row r="28" spans="1:7" s="152" customFormat="1" ht="25.5">
      <c r="A28" s="151">
        <f>IF(D28&lt;&gt;"",COUNTA($D$2:D28),"")</f>
        <v>10</v>
      </c>
      <c r="B28" s="165" t="s">
        <v>318</v>
      </c>
      <c r="C28" s="166" t="s">
        <v>319</v>
      </c>
      <c r="D28" s="167" t="s">
        <v>305</v>
      </c>
      <c r="E28" s="167">
        <v>25</v>
      </c>
      <c r="F28" s="234"/>
      <c r="G28" s="170">
        <f>E28*F28</f>
        <v>0</v>
      </c>
    </row>
    <row r="29" spans="1:7" s="152" customFormat="1" ht="25.5">
      <c r="A29" s="151">
        <f>IF(D29&lt;&gt;"",COUNTA($D$2:D29),"")</f>
        <v>11</v>
      </c>
      <c r="B29" s="165" t="s">
        <v>320</v>
      </c>
      <c r="C29" s="166" t="s">
        <v>321</v>
      </c>
      <c r="D29" s="167" t="s">
        <v>305</v>
      </c>
      <c r="E29" s="167">
        <v>75</v>
      </c>
      <c r="F29" s="234"/>
      <c r="G29" s="170">
        <f>E29*F29</f>
        <v>0</v>
      </c>
    </row>
    <row r="30" spans="1:7" s="152" customFormat="1" ht="15">
      <c r="A30" s="151"/>
      <c r="B30" s="165"/>
      <c r="C30" s="166"/>
      <c r="D30" s="167"/>
      <c r="E30" s="167"/>
      <c r="F30" s="234"/>
      <c r="G30" s="170"/>
    </row>
    <row r="31" spans="1:7" s="152" customFormat="1" ht="25.5">
      <c r="A31" s="151">
        <f>IF(D31&lt;&gt;"",COUNTA($D$2:D31),"")</f>
        <v>12</v>
      </c>
      <c r="B31" s="165" t="s">
        <v>322</v>
      </c>
      <c r="C31" s="166" t="s">
        <v>323</v>
      </c>
      <c r="D31" s="167" t="s">
        <v>105</v>
      </c>
      <c r="E31" s="167">
        <v>2.2</v>
      </c>
      <c r="F31" s="234"/>
      <c r="G31" s="170">
        <f>E31*F31</f>
        <v>0</v>
      </c>
    </row>
    <row r="32" spans="1:7" s="152" customFormat="1" ht="25.5">
      <c r="A32" s="151">
        <f>IF(D32&lt;&gt;"",COUNTA($D$2:D32),"")</f>
        <v>13</v>
      </c>
      <c r="B32" s="165" t="s">
        <v>324</v>
      </c>
      <c r="C32" s="166" t="s">
        <v>325</v>
      </c>
      <c r="D32" s="167" t="s">
        <v>105</v>
      </c>
      <c r="E32" s="167">
        <v>0.73</v>
      </c>
      <c r="F32" s="234"/>
      <c r="G32" s="170">
        <f>E32*F32</f>
        <v>0</v>
      </c>
    </row>
    <row r="33" spans="1:7" s="152" customFormat="1" ht="25.5">
      <c r="A33" s="151">
        <f>IF(D33&lt;&gt;"",COUNTA($D$2:D33),"")</f>
        <v>14</v>
      </c>
      <c r="B33" s="165" t="s">
        <v>326</v>
      </c>
      <c r="C33" s="166" t="s">
        <v>327</v>
      </c>
      <c r="D33" s="167" t="s">
        <v>328</v>
      </c>
      <c r="E33" s="167">
        <v>0.38999999999999996</v>
      </c>
      <c r="F33" s="234"/>
      <c r="G33" s="170">
        <f>E33*F33</f>
        <v>0</v>
      </c>
    </row>
    <row r="34" spans="1:7" s="152" customFormat="1" ht="25.5">
      <c r="A34" s="151">
        <f>IF(D34&lt;&gt;"",COUNTA($D$2:D34),"")</f>
        <v>15</v>
      </c>
      <c r="B34" s="165" t="s">
        <v>329</v>
      </c>
      <c r="C34" s="166" t="s">
        <v>330</v>
      </c>
      <c r="D34" s="167" t="s">
        <v>328</v>
      </c>
      <c r="E34" s="167">
        <v>0.38999999999999996</v>
      </c>
      <c r="F34" s="234"/>
      <c r="G34" s="170">
        <f>E34*F34</f>
        <v>0</v>
      </c>
    </row>
    <row r="35" spans="1:7" s="152" customFormat="1" ht="25.5">
      <c r="A35" s="151">
        <f>IF(D35&lt;&gt;"",COUNTA($D$2:D35),"")</f>
        <v>16</v>
      </c>
      <c r="B35" s="165" t="s">
        <v>331</v>
      </c>
      <c r="C35" s="166" t="s">
        <v>332</v>
      </c>
      <c r="D35" s="167" t="s">
        <v>328</v>
      </c>
      <c r="E35" s="167">
        <v>0.38999999999999996</v>
      </c>
      <c r="F35" s="234"/>
      <c r="G35" s="170">
        <f>E35*F35</f>
        <v>0</v>
      </c>
    </row>
    <row r="36" spans="1:7" s="152" customFormat="1" ht="15">
      <c r="A36" s="151">
        <f>IF(D36&lt;&gt;"",COUNTA($D$2:D36),"")</f>
        <v>17</v>
      </c>
      <c r="B36" s="189" t="s">
        <v>333</v>
      </c>
      <c r="C36" s="190" t="s">
        <v>334</v>
      </c>
      <c r="D36" s="191" t="s">
        <v>105</v>
      </c>
      <c r="E36" s="185">
        <v>2.5</v>
      </c>
      <c r="F36" s="238"/>
      <c r="G36" s="198">
        <f aca="true" t="shared" si="0" ref="G36">E36*F36</f>
        <v>0</v>
      </c>
    </row>
    <row r="37" spans="1:7" s="152" customFormat="1" ht="15">
      <c r="A37" s="151"/>
      <c r="B37" s="165"/>
      <c r="C37" s="166"/>
      <c r="D37" s="167"/>
      <c r="E37" s="167"/>
      <c r="F37" s="237"/>
      <c r="G37" s="170"/>
    </row>
    <row r="38" spans="1:8" ht="15">
      <c r="A38" s="151"/>
      <c r="B38" s="200" t="s">
        <v>161</v>
      </c>
      <c r="C38" s="208" t="s">
        <v>335</v>
      </c>
      <c r="D38" s="161"/>
      <c r="E38" s="161"/>
      <c r="F38" s="236"/>
      <c r="G38" s="181">
        <f>CEILING(SUM(G17:G36),1)</f>
        <v>0</v>
      </c>
      <c r="H38" s="152"/>
    </row>
    <row r="39" spans="1:7" s="152" customFormat="1" ht="15">
      <c r="A39" s="151"/>
      <c r="B39" s="165"/>
      <c r="C39" s="166"/>
      <c r="D39" s="167"/>
      <c r="E39" s="167"/>
      <c r="F39" s="237"/>
      <c r="G39" s="170"/>
    </row>
    <row r="40" spans="1:8" ht="15">
      <c r="A40" s="151" t="str">
        <f>IF(D40&lt;&gt;"",COUNTA($D$2:D40),"")</f>
        <v/>
      </c>
      <c r="B40" s="205" t="s">
        <v>157</v>
      </c>
      <c r="C40" s="160" t="s">
        <v>336</v>
      </c>
      <c r="D40" s="161"/>
      <c r="E40" s="161"/>
      <c r="F40" s="161"/>
      <c r="G40" s="163"/>
      <c r="H40" s="164"/>
    </row>
    <row r="41" spans="1:8" ht="15">
      <c r="A41" s="151"/>
      <c r="B41" s="205"/>
      <c r="C41" s="160"/>
      <c r="D41" s="161"/>
      <c r="E41" s="161"/>
      <c r="F41" s="161"/>
      <c r="G41" s="163"/>
      <c r="H41" s="164"/>
    </row>
    <row r="42" spans="1:7" s="152" customFormat="1" ht="15">
      <c r="A42" s="151" t="str">
        <f>IF(D42&lt;&gt;"",COUNTA($D$2:D42),"")</f>
        <v/>
      </c>
      <c r="B42" s="205" t="s">
        <v>289</v>
      </c>
      <c r="C42" s="160" t="s">
        <v>337</v>
      </c>
      <c r="D42" s="153"/>
      <c r="E42" s="153"/>
      <c r="F42" s="153"/>
      <c r="G42" s="153"/>
    </row>
    <row r="43" spans="1:7" s="152" customFormat="1" ht="25.5">
      <c r="A43" s="151">
        <f>IF(D43&lt;&gt;"",COUNTA($D$2:D43),"")</f>
        <v>18</v>
      </c>
      <c r="B43" s="165" t="s">
        <v>338</v>
      </c>
      <c r="C43" s="166" t="s">
        <v>339</v>
      </c>
      <c r="D43" s="167" t="s">
        <v>293</v>
      </c>
      <c r="E43" s="167">
        <v>6</v>
      </c>
      <c r="F43" s="234"/>
      <c r="G43" s="170">
        <f aca="true" t="shared" si="1" ref="G43:G63">E43*F43</f>
        <v>0</v>
      </c>
    </row>
    <row r="44" spans="1:7" s="152" customFormat="1" ht="15">
      <c r="A44" s="151"/>
      <c r="B44" s="165"/>
      <c r="C44" s="239" t="s">
        <v>340</v>
      </c>
      <c r="D44" s="167"/>
      <c r="E44" s="167"/>
      <c r="F44" s="234"/>
      <c r="G44" s="170"/>
    </row>
    <row r="45" spans="1:7" s="152" customFormat="1" ht="15">
      <c r="A45" s="151"/>
      <c r="B45" s="165"/>
      <c r="C45" s="239" t="s">
        <v>341</v>
      </c>
      <c r="D45" s="167"/>
      <c r="E45" s="167"/>
      <c r="F45" s="234"/>
      <c r="G45" s="170"/>
    </row>
    <row r="46" spans="1:7" s="152" customFormat="1" ht="15">
      <c r="A46" s="151"/>
      <c r="B46" s="165"/>
      <c r="C46" s="239" t="s">
        <v>342</v>
      </c>
      <c r="D46" s="167"/>
      <c r="E46" s="167"/>
      <c r="F46" s="234"/>
      <c r="G46" s="170"/>
    </row>
    <row r="47" spans="1:7" s="152" customFormat="1" ht="25.5">
      <c r="A47" s="151">
        <f>IF(D47&lt;&gt;"",COUNTA($D$2:D47),"")</f>
        <v>19</v>
      </c>
      <c r="B47" s="165" t="s">
        <v>343</v>
      </c>
      <c r="C47" s="166" t="s">
        <v>344</v>
      </c>
      <c r="D47" s="167" t="s">
        <v>293</v>
      </c>
      <c r="E47" s="167">
        <v>2</v>
      </c>
      <c r="F47" s="234"/>
      <c r="G47" s="170">
        <f t="shared" si="1"/>
        <v>0</v>
      </c>
    </row>
    <row r="48" spans="1:7" s="152" customFormat="1" ht="15">
      <c r="A48" s="151"/>
      <c r="B48" s="165"/>
      <c r="C48" s="239" t="s">
        <v>345</v>
      </c>
      <c r="D48" s="167"/>
      <c r="E48" s="167"/>
      <c r="F48" s="234"/>
      <c r="G48" s="170"/>
    </row>
    <row r="49" spans="1:7" s="152" customFormat="1" ht="15">
      <c r="A49" s="151">
        <f>IF(D49&lt;&gt;"",COUNTA($D$2:D49),"")</f>
        <v>20</v>
      </c>
      <c r="B49" s="165" t="s">
        <v>346</v>
      </c>
      <c r="C49" s="166" t="s">
        <v>347</v>
      </c>
      <c r="D49" s="167" t="s">
        <v>293</v>
      </c>
      <c r="E49" s="167">
        <v>36</v>
      </c>
      <c r="F49" s="234"/>
      <c r="G49" s="170">
        <f t="shared" si="1"/>
        <v>0</v>
      </c>
    </row>
    <row r="50" spans="1:7" s="152" customFormat="1" ht="15">
      <c r="A50" s="151"/>
      <c r="B50" s="165"/>
      <c r="C50" s="239" t="s">
        <v>348</v>
      </c>
      <c r="D50" s="167"/>
      <c r="E50" s="167"/>
      <c r="F50" s="234"/>
      <c r="G50" s="170"/>
    </row>
    <row r="51" spans="1:7" s="152" customFormat="1" ht="25.5">
      <c r="A51" s="151">
        <f>IF(D51&lt;&gt;"",COUNTA($D$2:D51),"")</f>
        <v>21</v>
      </c>
      <c r="B51" s="165" t="s">
        <v>349</v>
      </c>
      <c r="C51" s="166" t="s">
        <v>350</v>
      </c>
      <c r="D51" s="167" t="s">
        <v>293</v>
      </c>
      <c r="E51" s="167">
        <v>1</v>
      </c>
      <c r="F51" s="234"/>
      <c r="G51" s="170">
        <f t="shared" si="1"/>
        <v>0</v>
      </c>
    </row>
    <row r="52" spans="1:7" s="152" customFormat="1" ht="15">
      <c r="A52" s="151"/>
      <c r="B52" s="165"/>
      <c r="C52" s="239" t="s">
        <v>351</v>
      </c>
      <c r="D52" s="167"/>
      <c r="E52" s="167"/>
      <c r="F52" s="234"/>
      <c r="G52" s="170"/>
    </row>
    <row r="53" spans="1:7" s="152" customFormat="1" ht="25.5">
      <c r="A53" s="151">
        <f>IF(D53&lt;&gt;"",COUNTA($D$2:D53),"")</f>
        <v>22</v>
      </c>
      <c r="B53" s="165" t="s">
        <v>352</v>
      </c>
      <c r="C53" s="166" t="s">
        <v>353</v>
      </c>
      <c r="D53" s="167" t="s">
        <v>293</v>
      </c>
      <c r="E53" s="167">
        <v>1</v>
      </c>
      <c r="F53" s="234"/>
      <c r="G53" s="170">
        <f t="shared" si="1"/>
        <v>0</v>
      </c>
    </row>
    <row r="54" spans="1:7" s="152" customFormat="1" ht="15">
      <c r="A54" s="151"/>
      <c r="B54" s="165"/>
      <c r="C54" s="239" t="s">
        <v>354</v>
      </c>
      <c r="D54" s="167"/>
      <c r="E54" s="167"/>
      <c r="F54" s="234"/>
      <c r="G54" s="170"/>
    </row>
    <row r="55" spans="1:7" s="152" customFormat="1" ht="25.5">
      <c r="A55" s="151">
        <f>IF(D55&lt;&gt;"",COUNTA($D$2:D55),"")</f>
        <v>23</v>
      </c>
      <c r="B55" s="165" t="s">
        <v>355</v>
      </c>
      <c r="C55" s="166" t="s">
        <v>356</v>
      </c>
      <c r="D55" s="167" t="s">
        <v>293</v>
      </c>
      <c r="E55" s="167">
        <v>2</v>
      </c>
      <c r="F55" s="234"/>
      <c r="G55" s="170">
        <f t="shared" si="1"/>
        <v>0</v>
      </c>
    </row>
    <row r="56" spans="1:7" s="152" customFormat="1" ht="15">
      <c r="A56" s="151"/>
      <c r="B56" s="165"/>
      <c r="C56" s="239" t="s">
        <v>357</v>
      </c>
      <c r="D56" s="167"/>
      <c r="E56" s="167"/>
      <c r="F56" s="234"/>
      <c r="G56" s="170"/>
    </row>
    <row r="57" spans="1:7" s="152" customFormat="1" ht="25.5">
      <c r="A57" s="151">
        <f>IF(D57&lt;&gt;"",COUNTA($D$2:D57),"")</f>
        <v>24</v>
      </c>
      <c r="B57" s="165" t="s">
        <v>358</v>
      </c>
      <c r="C57" s="166" t="s">
        <v>359</v>
      </c>
      <c r="D57" s="167" t="s">
        <v>293</v>
      </c>
      <c r="E57" s="167">
        <v>36</v>
      </c>
      <c r="F57" s="234"/>
      <c r="G57" s="170">
        <f t="shared" si="1"/>
        <v>0</v>
      </c>
    </row>
    <row r="58" spans="1:7" s="152" customFormat="1" ht="15">
      <c r="A58" s="151"/>
      <c r="B58" s="165"/>
      <c r="C58" s="239" t="s">
        <v>360</v>
      </c>
      <c r="D58" s="167"/>
      <c r="E58" s="167"/>
      <c r="F58" s="234"/>
      <c r="G58" s="170"/>
    </row>
    <row r="59" spans="1:7" s="152" customFormat="1" ht="51">
      <c r="A59" s="151">
        <f>IF(D59&lt;&gt;"",COUNTA($D$2:D59),"")</f>
        <v>25</v>
      </c>
      <c r="B59" s="165" t="s">
        <v>361</v>
      </c>
      <c r="C59" s="166" t="s">
        <v>362</v>
      </c>
      <c r="D59" s="167" t="s">
        <v>293</v>
      </c>
      <c r="E59" s="167">
        <v>2</v>
      </c>
      <c r="F59" s="234"/>
      <c r="G59" s="170">
        <f aca="true" t="shared" si="2" ref="G59">E59*F59</f>
        <v>0</v>
      </c>
    </row>
    <row r="60" spans="1:7" s="152" customFormat="1" ht="15">
      <c r="A60" s="151"/>
      <c r="B60" s="165"/>
      <c r="C60" s="239" t="s">
        <v>363</v>
      </c>
      <c r="D60" s="167"/>
      <c r="E60" s="167"/>
      <c r="F60" s="234"/>
      <c r="G60" s="170"/>
    </row>
    <row r="61" spans="1:7" s="152" customFormat="1" ht="51">
      <c r="A61" s="151">
        <f>IF(D61&lt;&gt;"",COUNTA($D$2:D61),"")</f>
        <v>26</v>
      </c>
      <c r="B61" s="165" t="s">
        <v>361</v>
      </c>
      <c r="C61" s="166" t="s">
        <v>364</v>
      </c>
      <c r="D61" s="167" t="s">
        <v>293</v>
      </c>
      <c r="E61" s="167">
        <v>2</v>
      </c>
      <c r="F61" s="234"/>
      <c r="G61" s="170">
        <f aca="true" t="shared" si="3" ref="G61">E61*F61</f>
        <v>0</v>
      </c>
    </row>
    <row r="62" spans="1:7" s="152" customFormat="1" ht="15">
      <c r="A62" s="151"/>
      <c r="B62" s="165"/>
      <c r="C62" s="239" t="s">
        <v>365</v>
      </c>
      <c r="D62" s="167"/>
      <c r="E62" s="167"/>
      <c r="F62" s="234"/>
      <c r="G62" s="170"/>
    </row>
    <row r="63" spans="1:7" s="152" customFormat="1" ht="51">
      <c r="A63" s="151">
        <f>IF(D63&lt;&gt;"",COUNTA($D$2:D63),"")</f>
        <v>27</v>
      </c>
      <c r="B63" s="165" t="s">
        <v>361</v>
      </c>
      <c r="C63" s="166" t="s">
        <v>366</v>
      </c>
      <c r="D63" s="167" t="s">
        <v>293</v>
      </c>
      <c r="E63" s="167">
        <v>2</v>
      </c>
      <c r="F63" s="234"/>
      <c r="G63" s="170">
        <f t="shared" si="1"/>
        <v>0</v>
      </c>
    </row>
    <row r="64" spans="1:7" s="152" customFormat="1" ht="15">
      <c r="A64" s="151"/>
      <c r="B64" s="165"/>
      <c r="C64" s="239" t="s">
        <v>367</v>
      </c>
      <c r="D64" s="167"/>
      <c r="E64" s="167"/>
      <c r="F64" s="234"/>
      <c r="G64" s="170"/>
    </row>
    <row r="65" spans="1:7" s="152" customFormat="1" ht="51">
      <c r="A65" s="151">
        <f>IF(D65&lt;&gt;"",COUNTA($D$2:D65),"")</f>
        <v>28</v>
      </c>
      <c r="B65" s="165" t="s">
        <v>368</v>
      </c>
      <c r="C65" s="166" t="s">
        <v>369</v>
      </c>
      <c r="D65" s="167" t="s">
        <v>293</v>
      </c>
      <c r="E65" s="167">
        <v>2</v>
      </c>
      <c r="F65" s="234"/>
      <c r="G65" s="170">
        <f aca="true" t="shared" si="4" ref="G65">E65*F65</f>
        <v>0</v>
      </c>
    </row>
    <row r="66" spans="1:7" s="152" customFormat="1" ht="15">
      <c r="A66" s="151"/>
      <c r="B66" s="165"/>
      <c r="C66" s="239" t="s">
        <v>345</v>
      </c>
      <c r="D66" s="167"/>
      <c r="E66" s="167"/>
      <c r="F66" s="234"/>
      <c r="G66" s="170"/>
    </row>
    <row r="67" spans="1:7" s="152" customFormat="1" ht="15">
      <c r="A67" s="151">
        <f>IF(D67&lt;&gt;"",COUNTA($D$2:D67),"")</f>
        <v>29</v>
      </c>
      <c r="B67" s="165" t="s">
        <v>370</v>
      </c>
      <c r="C67" s="166" t="s">
        <v>371</v>
      </c>
      <c r="D67" s="167" t="s">
        <v>293</v>
      </c>
      <c r="E67" s="167">
        <v>1</v>
      </c>
      <c r="F67" s="234"/>
      <c r="G67" s="170">
        <f aca="true" t="shared" si="5" ref="G67">E67*F67</f>
        <v>0</v>
      </c>
    </row>
    <row r="68" spans="1:7" s="152" customFormat="1" ht="15">
      <c r="A68" s="151"/>
      <c r="B68" s="165"/>
      <c r="C68" s="239" t="s">
        <v>351</v>
      </c>
      <c r="D68" s="167"/>
      <c r="E68" s="167"/>
      <c r="F68" s="234"/>
      <c r="G68" s="170"/>
    </row>
    <row r="69" spans="1:7" s="152" customFormat="1" ht="15">
      <c r="A69" s="151">
        <f>IF(D69&lt;&gt;"",COUNTA($D$2:D69),"")</f>
        <v>30</v>
      </c>
      <c r="B69" s="165" t="s">
        <v>372</v>
      </c>
      <c r="C69" s="166" t="s">
        <v>373</v>
      </c>
      <c r="D69" s="167" t="s">
        <v>293</v>
      </c>
      <c r="E69" s="167">
        <v>2</v>
      </c>
      <c r="F69" s="234"/>
      <c r="G69" s="170">
        <f aca="true" t="shared" si="6" ref="G69">E69*F69</f>
        <v>0</v>
      </c>
    </row>
    <row r="70" spans="1:7" s="152" customFormat="1" ht="15">
      <c r="A70" s="151"/>
      <c r="B70" s="165"/>
      <c r="C70" s="239" t="s">
        <v>374</v>
      </c>
      <c r="D70" s="167"/>
      <c r="E70" s="167"/>
      <c r="F70" s="234"/>
      <c r="G70" s="170"/>
    </row>
    <row r="71" spans="1:7" s="152" customFormat="1" ht="25.5">
      <c r="A71" s="151">
        <f>IF(D71&lt;&gt;"",COUNTA($D$2:D71),"")</f>
        <v>31</v>
      </c>
      <c r="B71" s="165" t="s">
        <v>375</v>
      </c>
      <c r="C71" s="166" t="s">
        <v>376</v>
      </c>
      <c r="D71" s="167" t="s">
        <v>293</v>
      </c>
      <c r="E71" s="167">
        <v>3</v>
      </c>
      <c r="F71" s="234"/>
      <c r="G71" s="170">
        <f aca="true" t="shared" si="7" ref="G71">E71*F71</f>
        <v>0</v>
      </c>
    </row>
    <row r="72" spans="1:7" s="152" customFormat="1" ht="15">
      <c r="A72" s="151"/>
      <c r="B72" s="165"/>
      <c r="C72" s="239" t="s">
        <v>348</v>
      </c>
      <c r="D72" s="167"/>
      <c r="E72" s="167"/>
      <c r="F72" s="234"/>
      <c r="G72" s="170"/>
    </row>
    <row r="73" spans="1:7" s="152" customFormat="1" ht="25.5">
      <c r="A73" s="151">
        <f>IF(D73&lt;&gt;"",COUNTA($D$2:D73),"")</f>
        <v>32</v>
      </c>
      <c r="B73" s="165" t="s">
        <v>377</v>
      </c>
      <c r="C73" s="166" t="s">
        <v>378</v>
      </c>
      <c r="D73" s="167" t="s">
        <v>293</v>
      </c>
      <c r="E73" s="167">
        <v>1</v>
      </c>
      <c r="F73" s="234"/>
      <c r="G73" s="170">
        <f aca="true" t="shared" si="8" ref="G73">E73*F73</f>
        <v>0</v>
      </c>
    </row>
    <row r="74" spans="1:7" s="152" customFormat="1" ht="15">
      <c r="A74" s="151"/>
      <c r="B74" s="165"/>
      <c r="C74" s="239" t="s">
        <v>354</v>
      </c>
      <c r="D74" s="167"/>
      <c r="E74" s="167"/>
      <c r="F74" s="234"/>
      <c r="G74" s="170"/>
    </row>
    <row r="75" spans="1:7" s="152" customFormat="1" ht="41.25">
      <c r="A75" s="151">
        <f>IF(D75&lt;&gt;"",COUNTA($D$2:D75),"")</f>
        <v>33</v>
      </c>
      <c r="B75" s="165" t="s">
        <v>379</v>
      </c>
      <c r="C75" s="166" t="s">
        <v>380</v>
      </c>
      <c r="D75" s="167" t="s">
        <v>293</v>
      </c>
      <c r="E75" s="167">
        <v>2</v>
      </c>
      <c r="F75" s="234"/>
      <c r="G75" s="170">
        <f aca="true" t="shared" si="9" ref="G75">E75*F75</f>
        <v>0</v>
      </c>
    </row>
    <row r="76" spans="1:7" s="152" customFormat="1" ht="15">
      <c r="A76" s="151"/>
      <c r="B76" s="165"/>
      <c r="C76" s="239" t="s">
        <v>357</v>
      </c>
      <c r="D76" s="167"/>
      <c r="E76" s="167"/>
      <c r="F76" s="234"/>
      <c r="G76" s="170"/>
    </row>
    <row r="77" spans="1:7" s="152" customFormat="1" ht="15">
      <c r="A77" s="151">
        <f>IF(D77&lt;&gt;"",COUNTA($D$2:D77),"")</f>
        <v>34</v>
      </c>
      <c r="B77" s="165" t="s">
        <v>381</v>
      </c>
      <c r="C77" s="166" t="s">
        <v>382</v>
      </c>
      <c r="D77" s="167" t="s">
        <v>293</v>
      </c>
      <c r="E77" s="167">
        <v>36</v>
      </c>
      <c r="F77" s="234"/>
      <c r="G77" s="170">
        <f aca="true" t="shared" si="10" ref="G77">E77*F77</f>
        <v>0</v>
      </c>
    </row>
    <row r="78" spans="1:7" s="152" customFormat="1" ht="15">
      <c r="A78" s="151"/>
      <c r="B78" s="165"/>
      <c r="C78" s="239" t="s">
        <v>360</v>
      </c>
      <c r="D78" s="167"/>
      <c r="E78" s="167"/>
      <c r="F78" s="234"/>
      <c r="G78" s="170"/>
    </row>
    <row r="79" spans="1:7" s="152" customFormat="1" ht="15">
      <c r="A79" s="151"/>
      <c r="B79" s="165"/>
      <c r="C79" s="166"/>
      <c r="D79" s="167"/>
      <c r="E79" s="167"/>
      <c r="F79" s="234"/>
      <c r="G79" s="170"/>
    </row>
    <row r="80" spans="1:7" s="152" customFormat="1" ht="15">
      <c r="A80" s="151" t="str">
        <f>IF(D80&lt;&gt;"",COUNTA($D$2:D80),"")</f>
        <v/>
      </c>
      <c r="B80" s="205" t="s">
        <v>289</v>
      </c>
      <c r="C80" s="160" t="s">
        <v>383</v>
      </c>
      <c r="D80" s="153"/>
      <c r="E80" s="153"/>
      <c r="F80" s="153"/>
      <c r="G80" s="153"/>
    </row>
    <row r="81" spans="1:7" s="152" customFormat="1" ht="15">
      <c r="A81" s="151">
        <f>IF(D81&lt;&gt;"",COUNTA($D$2:D81),"")</f>
        <v>35</v>
      </c>
      <c r="B81" s="165" t="s">
        <v>384</v>
      </c>
      <c r="C81" s="166" t="s">
        <v>385</v>
      </c>
      <c r="D81" s="167" t="s">
        <v>293</v>
      </c>
      <c r="E81" s="167">
        <v>6</v>
      </c>
      <c r="F81" s="234"/>
      <c r="G81" s="170">
        <f aca="true" t="shared" si="11" ref="G81">E81*F81</f>
        <v>0</v>
      </c>
    </row>
    <row r="82" spans="1:7" s="152" customFormat="1" ht="15">
      <c r="A82" s="151"/>
      <c r="B82" s="165"/>
      <c r="C82" s="239" t="s">
        <v>386</v>
      </c>
      <c r="D82" s="167"/>
      <c r="E82" s="167"/>
      <c r="F82" s="234"/>
      <c r="G82" s="170"/>
    </row>
    <row r="83" spans="1:7" s="152" customFormat="1" ht="15">
      <c r="A83" s="151"/>
      <c r="B83" s="165"/>
      <c r="C83" s="239" t="s">
        <v>387</v>
      </c>
      <c r="D83" s="167"/>
      <c r="E83" s="167"/>
      <c r="F83" s="234"/>
      <c r="G83" s="170"/>
    </row>
    <row r="84" spans="1:7" s="152" customFormat="1" ht="15">
      <c r="A84" s="151"/>
      <c r="B84" s="165"/>
      <c r="C84" s="239" t="s">
        <v>388</v>
      </c>
      <c r="D84" s="167"/>
      <c r="E84" s="167"/>
      <c r="F84" s="234"/>
      <c r="G84" s="170"/>
    </row>
    <row r="85" spans="1:7" s="152" customFormat="1" ht="25.5">
      <c r="A85" s="151">
        <f>IF(D85&lt;&gt;"",COUNTA($D$2:D85),"")</f>
        <v>36</v>
      </c>
      <c r="B85" s="165" t="s">
        <v>389</v>
      </c>
      <c r="C85" s="166" t="s">
        <v>390</v>
      </c>
      <c r="D85" s="167" t="s">
        <v>9</v>
      </c>
      <c r="E85" s="167">
        <v>78</v>
      </c>
      <c r="F85" s="234"/>
      <c r="G85" s="170">
        <f aca="true" t="shared" si="12" ref="G85:G105">E85*F85</f>
        <v>0</v>
      </c>
    </row>
    <row r="86" spans="1:7" s="152" customFormat="1" ht="25.5">
      <c r="A86" s="151">
        <f>IF(D86&lt;&gt;"",COUNTA($D$2:D86),"")</f>
        <v>37</v>
      </c>
      <c r="B86" s="165" t="s">
        <v>391</v>
      </c>
      <c r="C86" s="166" t="s">
        <v>392</v>
      </c>
      <c r="D86" s="167" t="s">
        <v>9</v>
      </c>
      <c r="E86" s="167">
        <v>19</v>
      </c>
      <c r="F86" s="234"/>
      <c r="G86" s="170">
        <f t="shared" si="12"/>
        <v>0</v>
      </c>
    </row>
    <row r="87" spans="1:7" s="152" customFormat="1" ht="25.5">
      <c r="A87" s="151">
        <f>IF(D87&lt;&gt;"",COUNTA($D$2:D87),"")</f>
        <v>38</v>
      </c>
      <c r="B87" s="165" t="s">
        <v>393</v>
      </c>
      <c r="C87" s="166" t="s">
        <v>394</v>
      </c>
      <c r="D87" s="167" t="s">
        <v>9</v>
      </c>
      <c r="E87" s="167">
        <v>4</v>
      </c>
      <c r="F87" s="234"/>
      <c r="G87" s="170">
        <f t="shared" si="12"/>
        <v>0</v>
      </c>
    </row>
    <row r="88" spans="1:7" s="152" customFormat="1" ht="25.5">
      <c r="A88" s="151">
        <f>IF(D88&lt;&gt;"",COUNTA($D$2:D88),"")</f>
        <v>39</v>
      </c>
      <c r="B88" s="165" t="s">
        <v>395</v>
      </c>
      <c r="C88" s="166" t="s">
        <v>396</v>
      </c>
      <c r="D88" s="167" t="s">
        <v>9</v>
      </c>
      <c r="E88" s="167">
        <v>4</v>
      </c>
      <c r="F88" s="234"/>
      <c r="G88" s="170">
        <f t="shared" si="12"/>
        <v>0</v>
      </c>
    </row>
    <row r="89" spans="1:7" s="152" customFormat="1" ht="25.5">
      <c r="A89" s="151">
        <f>IF(D89&lt;&gt;"",COUNTA($D$2:D89),"")</f>
        <v>40</v>
      </c>
      <c r="B89" s="165" t="s">
        <v>397</v>
      </c>
      <c r="C89" s="166" t="s">
        <v>398</v>
      </c>
      <c r="D89" s="167" t="s">
        <v>9</v>
      </c>
      <c r="E89" s="167">
        <v>42</v>
      </c>
      <c r="F89" s="234"/>
      <c r="G89" s="170">
        <f t="shared" si="12"/>
        <v>0</v>
      </c>
    </row>
    <row r="90" spans="1:7" s="152" customFormat="1" ht="38.25">
      <c r="A90" s="151">
        <f>IF(D90&lt;&gt;"",COUNTA($D$2:D90),"")</f>
        <v>41</v>
      </c>
      <c r="B90" s="165" t="s">
        <v>399</v>
      </c>
      <c r="C90" s="166" t="s">
        <v>400</v>
      </c>
      <c r="D90" s="167" t="s">
        <v>9</v>
      </c>
      <c r="E90" s="167">
        <v>60</v>
      </c>
      <c r="F90" s="234"/>
      <c r="G90" s="170">
        <f t="shared" si="12"/>
        <v>0</v>
      </c>
    </row>
    <row r="91" spans="1:7" s="152" customFormat="1" ht="25.5">
      <c r="A91" s="151">
        <f>IF(D91&lt;&gt;"",COUNTA($D$2:D91),"")</f>
        <v>42</v>
      </c>
      <c r="B91" s="165" t="s">
        <v>401</v>
      </c>
      <c r="C91" s="166" t="s">
        <v>402</v>
      </c>
      <c r="D91" s="167" t="s">
        <v>293</v>
      </c>
      <c r="E91" s="167">
        <v>3</v>
      </c>
      <c r="F91" s="234"/>
      <c r="G91" s="170">
        <f t="shared" si="12"/>
        <v>0</v>
      </c>
    </row>
    <row r="92" spans="1:7" s="152" customFormat="1" ht="15">
      <c r="A92" s="151"/>
      <c r="B92" s="165"/>
      <c r="C92" s="239" t="s">
        <v>403</v>
      </c>
      <c r="D92" s="167"/>
      <c r="E92" s="167"/>
      <c r="F92" s="234"/>
      <c r="G92" s="170"/>
    </row>
    <row r="93" spans="1:7" s="152" customFormat="1" ht="15">
      <c r="A93" s="151"/>
      <c r="B93" s="165"/>
      <c r="C93" s="239" t="s">
        <v>404</v>
      </c>
      <c r="D93" s="167"/>
      <c r="E93" s="167"/>
      <c r="F93" s="234"/>
      <c r="G93" s="170"/>
    </row>
    <row r="94" spans="1:7" s="152" customFormat="1" ht="25.5">
      <c r="A94" s="151">
        <f>IF(D94&lt;&gt;"",COUNTA($D$2:D94),"")</f>
        <v>43</v>
      </c>
      <c r="B94" s="165" t="s">
        <v>401</v>
      </c>
      <c r="C94" s="166" t="s">
        <v>405</v>
      </c>
      <c r="D94" s="167" t="s">
        <v>293</v>
      </c>
      <c r="E94" s="167">
        <v>1</v>
      </c>
      <c r="F94" s="234"/>
      <c r="G94" s="170">
        <f t="shared" si="12"/>
        <v>0</v>
      </c>
    </row>
    <row r="95" spans="1:7" s="152" customFormat="1" ht="15">
      <c r="A95" s="151"/>
      <c r="B95" s="165"/>
      <c r="C95" s="239" t="s">
        <v>406</v>
      </c>
      <c r="D95" s="167"/>
      <c r="E95" s="167"/>
      <c r="F95" s="234"/>
      <c r="G95" s="170"/>
    </row>
    <row r="96" spans="1:7" s="152" customFormat="1" ht="25.5">
      <c r="A96" s="151">
        <f>IF(D96&lt;&gt;"",COUNTA($D$2:D96),"")</f>
        <v>44</v>
      </c>
      <c r="B96" s="165" t="s">
        <v>407</v>
      </c>
      <c r="C96" s="166" t="s">
        <v>408</v>
      </c>
      <c r="D96" s="167" t="s">
        <v>293</v>
      </c>
      <c r="E96" s="167">
        <v>1</v>
      </c>
      <c r="F96" s="234"/>
      <c r="G96" s="170">
        <f t="shared" si="12"/>
        <v>0</v>
      </c>
    </row>
    <row r="97" spans="1:7" s="152" customFormat="1" ht="15">
      <c r="A97" s="151"/>
      <c r="B97" s="165"/>
      <c r="C97" s="239" t="s">
        <v>409</v>
      </c>
      <c r="D97" s="167"/>
      <c r="E97" s="167"/>
      <c r="F97" s="234"/>
      <c r="G97" s="170"/>
    </row>
    <row r="98" spans="1:7" s="152" customFormat="1" ht="25.5">
      <c r="A98" s="151">
        <f>IF(D98&lt;&gt;"",COUNTA($D$2:D98),"")</f>
        <v>45</v>
      </c>
      <c r="B98" s="165" t="s">
        <v>410</v>
      </c>
      <c r="C98" s="166" t="s">
        <v>411</v>
      </c>
      <c r="D98" s="167" t="s">
        <v>293</v>
      </c>
      <c r="E98" s="167">
        <v>1</v>
      </c>
      <c r="F98" s="234"/>
      <c r="G98" s="170">
        <f t="shared" si="12"/>
        <v>0</v>
      </c>
    </row>
    <row r="99" spans="1:7" s="152" customFormat="1" ht="15">
      <c r="A99" s="151"/>
      <c r="B99" s="165"/>
      <c r="C99" s="239" t="s">
        <v>412</v>
      </c>
      <c r="D99" s="167"/>
      <c r="E99" s="167"/>
      <c r="F99" s="234"/>
      <c r="G99" s="170"/>
    </row>
    <row r="100" spans="1:7" s="152" customFormat="1" ht="38.25">
      <c r="A100" s="151">
        <f>IF(D100&lt;&gt;"",COUNTA($D$2:D100),"")</f>
        <v>46</v>
      </c>
      <c r="B100" s="165" t="s">
        <v>413</v>
      </c>
      <c r="C100" s="166" t="s">
        <v>414</v>
      </c>
      <c r="D100" s="167" t="s">
        <v>9</v>
      </c>
      <c r="E100" s="167">
        <v>78</v>
      </c>
      <c r="F100" s="234"/>
      <c r="G100" s="170">
        <f t="shared" si="12"/>
        <v>0</v>
      </c>
    </row>
    <row r="101" spans="1:7" s="152" customFormat="1" ht="38.25">
      <c r="A101" s="151">
        <f>IF(D101&lt;&gt;"",COUNTA($D$2:D101),"")</f>
        <v>47</v>
      </c>
      <c r="B101" s="165" t="s">
        <v>415</v>
      </c>
      <c r="C101" s="166" t="s">
        <v>416</v>
      </c>
      <c r="D101" s="167" t="s">
        <v>9</v>
      </c>
      <c r="E101" s="167">
        <v>19</v>
      </c>
      <c r="F101" s="234"/>
      <c r="G101" s="170">
        <f t="shared" si="12"/>
        <v>0</v>
      </c>
    </row>
    <row r="102" spans="1:7" s="152" customFormat="1" ht="25.5">
      <c r="A102" s="151">
        <f>IF(D102&lt;&gt;"",COUNTA($D$2:D102),"")</f>
        <v>48</v>
      </c>
      <c r="B102" s="165" t="s">
        <v>417</v>
      </c>
      <c r="C102" s="166" t="s">
        <v>418</v>
      </c>
      <c r="D102" s="167" t="s">
        <v>9</v>
      </c>
      <c r="E102" s="167">
        <v>42</v>
      </c>
      <c r="F102" s="234"/>
      <c r="G102" s="170">
        <f t="shared" si="12"/>
        <v>0</v>
      </c>
    </row>
    <row r="103" spans="1:7" s="152" customFormat="1" ht="38.25">
      <c r="A103" s="151">
        <f>IF(D103&lt;&gt;"",COUNTA($D$2:D103),"")</f>
        <v>49</v>
      </c>
      <c r="B103" s="165" t="s">
        <v>419</v>
      </c>
      <c r="C103" s="166" t="s">
        <v>420</v>
      </c>
      <c r="D103" s="167" t="s">
        <v>9</v>
      </c>
      <c r="E103" s="167">
        <v>60</v>
      </c>
      <c r="F103" s="234"/>
      <c r="G103" s="170">
        <f t="shared" si="12"/>
        <v>0</v>
      </c>
    </row>
    <row r="104" spans="1:7" s="152" customFormat="1" ht="15">
      <c r="A104" s="151">
        <f>IF(D104&lt;&gt;"",COUNTA($D$2:D104),"")</f>
        <v>50</v>
      </c>
      <c r="B104" s="165" t="s">
        <v>421</v>
      </c>
      <c r="C104" s="166" t="s">
        <v>422</v>
      </c>
      <c r="D104" s="167" t="s">
        <v>293</v>
      </c>
      <c r="E104" s="167">
        <v>1</v>
      </c>
      <c r="F104" s="234"/>
      <c r="G104" s="170">
        <f t="shared" si="12"/>
        <v>0</v>
      </c>
    </row>
    <row r="105" spans="1:7" s="152" customFormat="1" ht="15">
      <c r="A105" s="151">
        <f>IF(D105&lt;&gt;"",COUNTA($D$2:D105),"")</f>
        <v>51</v>
      </c>
      <c r="B105" s="165" t="s">
        <v>423</v>
      </c>
      <c r="C105" s="166" t="s">
        <v>424</v>
      </c>
      <c r="D105" s="167" t="s">
        <v>293</v>
      </c>
      <c r="E105" s="167">
        <v>1</v>
      </c>
      <c r="F105" s="234"/>
      <c r="G105" s="170">
        <f t="shared" si="12"/>
        <v>0</v>
      </c>
    </row>
    <row r="106" spans="1:7" s="152" customFormat="1" ht="15">
      <c r="A106" s="151"/>
      <c r="B106" s="165"/>
      <c r="C106" s="239" t="s">
        <v>412</v>
      </c>
      <c r="D106" s="167"/>
      <c r="E106" s="167"/>
      <c r="F106" s="234"/>
      <c r="G106" s="170"/>
    </row>
    <row r="107" spans="1:7" s="152" customFormat="1" ht="15">
      <c r="A107" s="151">
        <f>IF(D107&lt;&gt;"",COUNTA($D$2:D107),"")</f>
        <v>52</v>
      </c>
      <c r="B107" s="165" t="s">
        <v>421</v>
      </c>
      <c r="C107" s="166" t="s">
        <v>425</v>
      </c>
      <c r="D107" s="167" t="s">
        <v>293</v>
      </c>
      <c r="E107" s="167">
        <v>1</v>
      </c>
      <c r="F107" s="234"/>
      <c r="G107" s="170">
        <f aca="true" t="shared" si="13" ref="G107:G108">E107*F107</f>
        <v>0</v>
      </c>
    </row>
    <row r="108" spans="1:7" s="152" customFormat="1" ht="15">
      <c r="A108" s="151">
        <f>IF(D108&lt;&gt;"",COUNTA($D$2:D108),"")</f>
        <v>53</v>
      </c>
      <c r="B108" s="165" t="s">
        <v>423</v>
      </c>
      <c r="C108" s="166" t="s">
        <v>424</v>
      </c>
      <c r="D108" s="167" t="s">
        <v>293</v>
      </c>
      <c r="E108" s="167">
        <v>1</v>
      </c>
      <c r="F108" s="234"/>
      <c r="G108" s="170">
        <f t="shared" si="13"/>
        <v>0</v>
      </c>
    </row>
    <row r="109" spans="1:7" s="152" customFormat="1" ht="15">
      <c r="A109" s="151"/>
      <c r="B109" s="165"/>
      <c r="C109" s="239" t="s">
        <v>409</v>
      </c>
      <c r="D109" s="167"/>
      <c r="E109" s="167"/>
      <c r="F109" s="234"/>
      <c r="G109" s="170"/>
    </row>
    <row r="110" spans="1:7" s="152" customFormat="1" ht="38.25">
      <c r="A110" s="151">
        <f>IF(D110&lt;&gt;"",COUNTA($D$2:D110),"")</f>
        <v>54</v>
      </c>
      <c r="B110" s="165" t="s">
        <v>426</v>
      </c>
      <c r="C110" s="166" t="s">
        <v>427</v>
      </c>
      <c r="D110" s="167" t="s">
        <v>293</v>
      </c>
      <c r="E110" s="167">
        <v>1</v>
      </c>
      <c r="F110" s="234"/>
      <c r="G110" s="170">
        <f aca="true" t="shared" si="14" ref="G110">E110*F110</f>
        <v>0</v>
      </c>
    </row>
    <row r="111" spans="1:7" s="152" customFormat="1" ht="15">
      <c r="A111" s="151"/>
      <c r="B111" s="165"/>
      <c r="C111" s="239" t="s">
        <v>428</v>
      </c>
      <c r="D111" s="167"/>
      <c r="E111" s="167"/>
      <c r="F111" s="234"/>
      <c r="G111" s="170"/>
    </row>
    <row r="112" spans="1:7" s="152" customFormat="1" ht="38.25">
      <c r="A112" s="151">
        <f>IF(D112&lt;&gt;"",COUNTA($D$2:D112),"")</f>
        <v>55</v>
      </c>
      <c r="B112" s="165" t="s">
        <v>426</v>
      </c>
      <c r="C112" s="166" t="s">
        <v>429</v>
      </c>
      <c r="D112" s="167" t="s">
        <v>293</v>
      </c>
      <c r="E112" s="167">
        <v>2</v>
      </c>
      <c r="F112" s="234"/>
      <c r="G112" s="170">
        <f aca="true" t="shared" si="15" ref="G112">E112*F112</f>
        <v>0</v>
      </c>
    </row>
    <row r="113" spans="1:7" s="152" customFormat="1" ht="15">
      <c r="A113" s="151"/>
      <c r="B113" s="165"/>
      <c r="C113" s="239" t="s">
        <v>430</v>
      </c>
      <c r="D113" s="167"/>
      <c r="E113" s="167"/>
      <c r="F113" s="234"/>
      <c r="G113" s="170"/>
    </row>
    <row r="114" spans="1:7" s="152" customFormat="1" ht="38.25">
      <c r="A114" s="151">
        <f>IF(D114&lt;&gt;"",COUNTA($D$2:D114),"")</f>
        <v>56</v>
      </c>
      <c r="B114" s="165" t="s">
        <v>426</v>
      </c>
      <c r="C114" s="166" t="s">
        <v>431</v>
      </c>
      <c r="D114" s="167" t="s">
        <v>293</v>
      </c>
      <c r="E114" s="167">
        <v>1</v>
      </c>
      <c r="F114" s="234"/>
      <c r="G114" s="170">
        <f aca="true" t="shared" si="16" ref="G114">E114*F114</f>
        <v>0</v>
      </c>
    </row>
    <row r="115" spans="1:7" s="152" customFormat="1" ht="15">
      <c r="A115" s="151"/>
      <c r="B115" s="165"/>
      <c r="C115" s="239" t="s">
        <v>406</v>
      </c>
      <c r="D115" s="167"/>
      <c r="E115" s="167"/>
      <c r="F115" s="234"/>
      <c r="G115" s="170"/>
    </row>
    <row r="116" spans="1:7" s="152" customFormat="1" ht="15">
      <c r="A116" s="151">
        <f>IF(D116&lt;&gt;"",COUNTA($D$2:D116),"")</f>
        <v>57</v>
      </c>
      <c r="B116" s="165" t="s">
        <v>432</v>
      </c>
      <c r="C116" s="166" t="s">
        <v>433</v>
      </c>
      <c r="D116" s="167" t="s">
        <v>293</v>
      </c>
      <c r="E116" s="167">
        <v>2</v>
      </c>
      <c r="F116" s="234"/>
      <c r="G116" s="170">
        <f aca="true" t="shared" si="17" ref="G116">E116*F116</f>
        <v>0</v>
      </c>
    </row>
    <row r="117" spans="1:7" s="152" customFormat="1" ht="15">
      <c r="A117" s="151"/>
      <c r="B117" s="165"/>
      <c r="C117" s="239" t="s">
        <v>434</v>
      </c>
      <c r="D117" s="167"/>
      <c r="E117" s="167"/>
      <c r="F117" s="234"/>
      <c r="G117" s="170"/>
    </row>
    <row r="118" spans="1:7" s="152" customFormat="1" ht="15">
      <c r="A118" s="151">
        <f>IF(D118&lt;&gt;"",COUNTA($D$2:D118),"")</f>
        <v>58</v>
      </c>
      <c r="B118" s="165" t="s">
        <v>432</v>
      </c>
      <c r="C118" s="166" t="s">
        <v>435</v>
      </c>
      <c r="D118" s="167" t="s">
        <v>293</v>
      </c>
      <c r="E118" s="167">
        <v>2</v>
      </c>
      <c r="F118" s="234"/>
      <c r="G118" s="170">
        <f aca="true" t="shared" si="18" ref="G118">E118*F118</f>
        <v>0</v>
      </c>
    </row>
    <row r="119" spans="1:7" s="152" customFormat="1" ht="15">
      <c r="A119" s="151"/>
      <c r="B119" s="165"/>
      <c r="C119" s="239" t="s">
        <v>436</v>
      </c>
      <c r="D119" s="167"/>
      <c r="E119" s="167"/>
      <c r="F119" s="234"/>
      <c r="G119" s="170"/>
    </row>
    <row r="120" spans="1:7" s="152" customFormat="1" ht="15">
      <c r="A120" s="151">
        <f>IF(D120&lt;&gt;"",COUNTA($D$2:D120),"")</f>
        <v>59</v>
      </c>
      <c r="B120" s="165" t="s">
        <v>432</v>
      </c>
      <c r="C120" s="166" t="s">
        <v>433</v>
      </c>
      <c r="D120" s="167" t="s">
        <v>293</v>
      </c>
      <c r="E120" s="167">
        <v>2</v>
      </c>
      <c r="F120" s="234"/>
      <c r="G120" s="170">
        <f aca="true" t="shared" si="19" ref="G120">E120*F120</f>
        <v>0</v>
      </c>
    </row>
    <row r="121" spans="1:7" s="152" customFormat="1" ht="15">
      <c r="A121" s="151"/>
      <c r="B121" s="165"/>
      <c r="C121" s="239" t="s">
        <v>437</v>
      </c>
      <c r="D121" s="167"/>
      <c r="E121" s="167"/>
      <c r="F121" s="234"/>
      <c r="G121" s="170"/>
    </row>
    <row r="122" spans="1:7" s="152" customFormat="1" ht="15">
      <c r="A122" s="151"/>
      <c r="B122" s="165"/>
      <c r="C122" s="166"/>
      <c r="D122" s="167"/>
      <c r="E122" s="167"/>
      <c r="F122" s="234"/>
      <c r="G122" s="170"/>
    </row>
    <row r="123" spans="1:7" s="152" customFormat="1" ht="15">
      <c r="A123" s="151" t="str">
        <f>IF(D123&lt;&gt;"",COUNTA($D$2:D123),"")</f>
        <v/>
      </c>
      <c r="B123" s="205" t="s">
        <v>289</v>
      </c>
      <c r="C123" s="160" t="s">
        <v>438</v>
      </c>
      <c r="D123" s="153"/>
      <c r="E123" s="153"/>
      <c r="F123" s="153"/>
      <c r="G123" s="153"/>
    </row>
    <row r="124" spans="1:7" s="152" customFormat="1" ht="38.25">
      <c r="A124" s="151">
        <f>IF(D124&lt;&gt;"",COUNTA($D$2:D124),"")</f>
        <v>60</v>
      </c>
      <c r="B124" s="165" t="s">
        <v>439</v>
      </c>
      <c r="C124" s="166" t="s">
        <v>440</v>
      </c>
      <c r="D124" s="167" t="s">
        <v>293</v>
      </c>
      <c r="E124" s="167">
        <v>1</v>
      </c>
      <c r="F124" s="234"/>
      <c r="G124" s="170">
        <f aca="true" t="shared" si="20" ref="G124:G130">E124*F124</f>
        <v>0</v>
      </c>
    </row>
    <row r="125" spans="1:7" s="152" customFormat="1" ht="25.5">
      <c r="A125" s="151">
        <f>IF(D125&lt;&gt;"",COUNTA($D$2:D125),"")</f>
        <v>61</v>
      </c>
      <c r="B125" s="165" t="s">
        <v>439</v>
      </c>
      <c r="C125" s="166" t="s">
        <v>441</v>
      </c>
      <c r="D125" s="167" t="s">
        <v>293</v>
      </c>
      <c r="E125" s="167">
        <v>1</v>
      </c>
      <c r="F125" s="234"/>
      <c r="G125" s="170">
        <f t="shared" si="20"/>
        <v>0</v>
      </c>
    </row>
    <row r="126" spans="1:7" s="152" customFormat="1" ht="25.5">
      <c r="A126" s="151">
        <f>IF(D126&lt;&gt;"",COUNTA($D$2:D126),"")</f>
        <v>62</v>
      </c>
      <c r="B126" s="165" t="s">
        <v>439</v>
      </c>
      <c r="C126" s="166" t="s">
        <v>442</v>
      </c>
      <c r="D126" s="167" t="s">
        <v>293</v>
      </c>
      <c r="E126" s="167">
        <v>1</v>
      </c>
      <c r="F126" s="234"/>
      <c r="G126" s="170">
        <f t="shared" si="20"/>
        <v>0</v>
      </c>
    </row>
    <row r="127" spans="1:7" s="152" customFormat="1" ht="25.5">
      <c r="A127" s="151">
        <f>IF(D127&lt;&gt;"",COUNTA($D$2:D127),"")</f>
        <v>63</v>
      </c>
      <c r="B127" s="165" t="s">
        <v>443</v>
      </c>
      <c r="C127" s="166" t="s">
        <v>444</v>
      </c>
      <c r="D127" s="167" t="s">
        <v>293</v>
      </c>
      <c r="E127" s="167">
        <v>1</v>
      </c>
      <c r="F127" s="234"/>
      <c r="G127" s="170">
        <f t="shared" si="20"/>
        <v>0</v>
      </c>
    </row>
    <row r="128" spans="1:7" s="152" customFormat="1" ht="15">
      <c r="A128" s="151">
        <f>IF(D128&lt;&gt;"",COUNTA($D$2:D128),"")</f>
        <v>64</v>
      </c>
      <c r="B128" s="165" t="s">
        <v>445</v>
      </c>
      <c r="C128" s="166" t="s">
        <v>446</v>
      </c>
      <c r="D128" s="167" t="s">
        <v>293</v>
      </c>
      <c r="E128" s="167">
        <v>1</v>
      </c>
      <c r="F128" s="234"/>
      <c r="G128" s="170">
        <f t="shared" si="20"/>
        <v>0</v>
      </c>
    </row>
    <row r="129" spans="1:7" s="152" customFormat="1" ht="15">
      <c r="A129" s="151">
        <f>IF(D129&lt;&gt;"",COUNTA($D$2:D129),"")</f>
        <v>65</v>
      </c>
      <c r="B129" s="165" t="s">
        <v>447</v>
      </c>
      <c r="C129" s="166" t="s">
        <v>448</v>
      </c>
      <c r="D129" s="167" t="s">
        <v>293</v>
      </c>
      <c r="E129" s="167">
        <v>1</v>
      </c>
      <c r="F129" s="234"/>
      <c r="G129" s="170">
        <f t="shared" si="20"/>
        <v>0</v>
      </c>
    </row>
    <row r="130" spans="1:7" s="152" customFormat="1" ht="25.5">
      <c r="A130" s="151">
        <f>IF(D130&lt;&gt;"",COUNTA($D$2:D130),"")</f>
        <v>66</v>
      </c>
      <c r="B130" s="165" t="s">
        <v>449</v>
      </c>
      <c r="C130" s="166" t="s">
        <v>450</v>
      </c>
      <c r="D130" s="167" t="s">
        <v>293</v>
      </c>
      <c r="E130" s="167">
        <v>52</v>
      </c>
      <c r="F130" s="234"/>
      <c r="G130" s="170">
        <f t="shared" si="20"/>
        <v>0</v>
      </c>
    </row>
    <row r="131" spans="1:7" s="152" customFormat="1" ht="15">
      <c r="A131" s="151"/>
      <c r="B131" s="165"/>
      <c r="C131" s="239" t="s">
        <v>451</v>
      </c>
      <c r="D131" s="167"/>
      <c r="E131" s="167"/>
      <c r="F131" s="234"/>
      <c r="G131" s="170"/>
    </row>
    <row r="132" spans="1:7" s="152" customFormat="1" ht="344.25">
      <c r="A132" s="240">
        <f>IF(D132&lt;&gt;"",COUNTA($D$2:D132),"")</f>
        <v>67</v>
      </c>
      <c r="B132" s="241" t="s">
        <v>452</v>
      </c>
      <c r="C132" s="166" t="s">
        <v>453</v>
      </c>
      <c r="D132" s="167" t="s">
        <v>293</v>
      </c>
      <c r="E132" s="167">
        <v>1</v>
      </c>
      <c r="F132" s="355"/>
      <c r="G132" s="356">
        <f aca="true" t="shared" si="21" ref="G132">E132*F132</f>
        <v>0</v>
      </c>
    </row>
    <row r="133" spans="1:7" s="152" customFormat="1" ht="275.25" customHeight="1">
      <c r="A133" s="357">
        <v>67</v>
      </c>
      <c r="B133" s="358" t="s">
        <v>452</v>
      </c>
      <c r="C133" s="166" t="s">
        <v>454</v>
      </c>
      <c r="D133" s="359" t="s">
        <v>293</v>
      </c>
      <c r="E133" s="359">
        <v>1</v>
      </c>
      <c r="F133" s="355"/>
      <c r="G133" s="356"/>
    </row>
    <row r="134" spans="1:7" s="152" customFormat="1" ht="173.25" customHeight="1">
      <c r="A134" s="357"/>
      <c r="B134" s="358"/>
      <c r="C134" s="166" t="s">
        <v>455</v>
      </c>
      <c r="D134" s="359"/>
      <c r="E134" s="359"/>
      <c r="F134" s="355"/>
      <c r="G134" s="356"/>
    </row>
    <row r="135" spans="1:7" s="152" customFormat="1" ht="18" customHeight="1">
      <c r="A135" s="357"/>
      <c r="B135" s="358"/>
      <c r="C135" s="239"/>
      <c r="D135" s="167"/>
      <c r="E135" s="167"/>
      <c r="F135" s="234"/>
      <c r="G135" s="242"/>
    </row>
    <row r="136" spans="1:7" s="152" customFormat="1" ht="126" customHeight="1">
      <c r="A136" s="357"/>
      <c r="B136" s="358"/>
      <c r="C136" s="166" t="s">
        <v>456</v>
      </c>
      <c r="D136" s="167" t="s">
        <v>293</v>
      </c>
      <c r="E136" s="167">
        <v>1</v>
      </c>
      <c r="F136" s="234"/>
      <c r="G136" s="170">
        <f aca="true" t="shared" si="22" ref="G136">E136*F136</f>
        <v>0</v>
      </c>
    </row>
    <row r="137" spans="1:7" s="152" customFormat="1" ht="15.75" customHeight="1">
      <c r="A137" s="151"/>
      <c r="B137" s="243"/>
      <c r="C137" s="239"/>
      <c r="D137" s="167"/>
      <c r="E137" s="167"/>
      <c r="F137" s="234"/>
      <c r="G137" s="170"/>
    </row>
    <row r="138" spans="1:7" s="152" customFormat="1" ht="15">
      <c r="A138" s="151"/>
      <c r="B138" s="165"/>
      <c r="C138" s="166" t="s">
        <v>457</v>
      </c>
      <c r="D138" s="167" t="s">
        <v>293</v>
      </c>
      <c r="E138" s="167">
        <v>1</v>
      </c>
      <c r="F138" s="234"/>
      <c r="G138" s="170">
        <f aca="true" t="shared" si="23" ref="G138">E138*F138</f>
        <v>0</v>
      </c>
    </row>
    <row r="139" spans="1:7" s="152" customFormat="1" ht="15">
      <c r="A139" s="151"/>
      <c r="B139" s="165"/>
      <c r="C139" s="239" t="s">
        <v>451</v>
      </c>
      <c r="D139" s="167"/>
      <c r="E139" s="167"/>
      <c r="F139" s="234"/>
      <c r="G139" s="170"/>
    </row>
    <row r="140" spans="1:7" s="152" customFormat="1" ht="15">
      <c r="A140" s="151"/>
      <c r="B140" s="165"/>
      <c r="C140" s="166"/>
      <c r="D140" s="167"/>
      <c r="E140" s="167"/>
      <c r="F140" s="234"/>
      <c r="G140" s="170"/>
    </row>
    <row r="141" spans="1:7" s="152" customFormat="1" ht="15">
      <c r="A141" s="151" t="str">
        <f>IF(D141&lt;&gt;"",COUNTA($D$2:D141),"")</f>
        <v/>
      </c>
      <c r="B141" s="205" t="s">
        <v>289</v>
      </c>
      <c r="C141" s="160" t="s">
        <v>458</v>
      </c>
      <c r="D141" s="153"/>
      <c r="E141" s="153"/>
      <c r="F141" s="153"/>
      <c r="G141" s="153"/>
    </row>
    <row r="142" spans="1:7" s="152" customFormat="1" ht="25.5">
      <c r="A142" s="151">
        <f>IF(D142&lt;&gt;"",COUNTA($D$2:D142)-3,"")</f>
        <v>68</v>
      </c>
      <c r="B142" s="165" t="s">
        <v>459</v>
      </c>
      <c r="C142" s="166" t="s">
        <v>460</v>
      </c>
      <c r="D142" s="167" t="s">
        <v>293</v>
      </c>
      <c r="E142" s="167">
        <v>7</v>
      </c>
      <c r="F142" s="234"/>
      <c r="G142" s="170">
        <f>E142*F142</f>
        <v>0</v>
      </c>
    </row>
    <row r="143" spans="1:7" s="152" customFormat="1" ht="25.5">
      <c r="A143" s="151">
        <f>IF(D143&lt;&gt;"",COUNTA($D$2:D143)-3,"")</f>
        <v>69</v>
      </c>
      <c r="B143" s="165" t="s">
        <v>461</v>
      </c>
      <c r="C143" s="166" t="s">
        <v>462</v>
      </c>
      <c r="D143" s="167" t="s">
        <v>9</v>
      </c>
      <c r="E143" s="167">
        <v>5</v>
      </c>
      <c r="F143" s="234"/>
      <c r="G143" s="170">
        <f>E143*F143</f>
        <v>0</v>
      </c>
    </row>
    <row r="144" spans="1:7" s="152" customFormat="1" ht="15">
      <c r="A144" s="151">
        <f>IF(D144&lt;&gt;"",COUNTA($D$2:D144)-3,"")</f>
        <v>70</v>
      </c>
      <c r="B144" s="165" t="s">
        <v>463</v>
      </c>
      <c r="C144" s="166" t="s">
        <v>464</v>
      </c>
      <c r="D144" s="167" t="s">
        <v>293</v>
      </c>
      <c r="E144" s="167">
        <v>3</v>
      </c>
      <c r="F144" s="234"/>
      <c r="G144" s="170">
        <f>E144*F144</f>
        <v>0</v>
      </c>
    </row>
    <row r="145" spans="1:7" s="152" customFormat="1" ht="25.5">
      <c r="A145" s="151">
        <f>IF(D145&lt;&gt;"",COUNTA($D$2:D145)-3,"")</f>
        <v>71</v>
      </c>
      <c r="B145" s="165" t="s">
        <v>465</v>
      </c>
      <c r="C145" s="166" t="s">
        <v>466</v>
      </c>
      <c r="D145" s="167" t="s">
        <v>293</v>
      </c>
      <c r="E145" s="167">
        <v>2</v>
      </c>
      <c r="F145" s="234"/>
      <c r="G145" s="170">
        <f>E145*F145</f>
        <v>0</v>
      </c>
    </row>
    <row r="146" spans="1:7" s="152" customFormat="1" ht="25.5">
      <c r="A146" s="151">
        <f>IF(D146&lt;&gt;"",COUNTA($D$2:D146)-3,"")</f>
        <v>72</v>
      </c>
      <c r="B146" s="165" t="s">
        <v>467</v>
      </c>
      <c r="C146" s="166" t="s">
        <v>468</v>
      </c>
      <c r="D146" s="167" t="s">
        <v>293</v>
      </c>
      <c r="E146" s="167">
        <v>1</v>
      </c>
      <c r="F146" s="234"/>
      <c r="G146" s="170">
        <f>E146*F146</f>
        <v>0</v>
      </c>
    </row>
    <row r="147" spans="1:7" s="152" customFormat="1" ht="15">
      <c r="A147" s="151" t="str">
        <f>IF(D147&lt;&gt;"",COUNTA($D$2:D147)-3,"")</f>
        <v/>
      </c>
      <c r="B147" s="165"/>
      <c r="C147" s="166"/>
      <c r="D147" s="167"/>
      <c r="E147" s="167"/>
      <c r="F147" s="234"/>
      <c r="G147" s="170"/>
    </row>
    <row r="148" spans="1:7" s="152" customFormat="1" ht="15">
      <c r="A148" s="151" t="str">
        <f>IF(D148&lt;&gt;"",COUNTA($D$2:D148)-3,"")</f>
        <v/>
      </c>
      <c r="B148" s="205" t="s">
        <v>289</v>
      </c>
      <c r="C148" s="160" t="s">
        <v>469</v>
      </c>
      <c r="D148" s="153"/>
      <c r="E148" s="153"/>
      <c r="F148" s="153"/>
      <c r="G148" s="153"/>
    </row>
    <row r="149" spans="1:7" s="152" customFormat="1" ht="38.25">
      <c r="A149" s="151">
        <f>IF(D149&lt;&gt;"",COUNTA($D$2:D149)-3,"")</f>
        <v>73</v>
      </c>
      <c r="B149" s="165" t="s">
        <v>470</v>
      </c>
      <c r="C149" s="166" t="s">
        <v>471</v>
      </c>
      <c r="D149" s="167" t="s">
        <v>9</v>
      </c>
      <c r="E149" s="167">
        <v>35</v>
      </c>
      <c r="F149" s="234"/>
      <c r="G149" s="170">
        <f>E149*F149</f>
        <v>0</v>
      </c>
    </row>
    <row r="150" spans="1:7" s="152" customFormat="1" ht="38.25">
      <c r="A150" s="151">
        <f>IF(D150&lt;&gt;"",COUNTA($D$2:D150)-3,"")</f>
        <v>74</v>
      </c>
      <c r="B150" s="165" t="s">
        <v>472</v>
      </c>
      <c r="C150" s="166" t="s">
        <v>473</v>
      </c>
      <c r="D150" s="167" t="s">
        <v>9</v>
      </c>
      <c r="E150" s="167">
        <v>30</v>
      </c>
      <c r="F150" s="234"/>
      <c r="G150" s="170">
        <f>E150*F150</f>
        <v>0</v>
      </c>
    </row>
    <row r="151" spans="1:7" s="152" customFormat="1" ht="38.25">
      <c r="A151" s="151">
        <f>IF(D151&lt;&gt;"",COUNTA($D$2:D151)-3,"")</f>
        <v>75</v>
      </c>
      <c r="B151" s="165" t="s">
        <v>474</v>
      </c>
      <c r="C151" s="166" t="s">
        <v>475</v>
      </c>
      <c r="D151" s="167" t="s">
        <v>293</v>
      </c>
      <c r="E151" s="167">
        <v>1</v>
      </c>
      <c r="F151" s="234"/>
      <c r="G151" s="170">
        <f>E151*F151</f>
        <v>0</v>
      </c>
    </row>
    <row r="152" spans="1:7" s="152" customFormat="1" ht="25.5">
      <c r="A152" s="151">
        <f>IF(D152&lt;&gt;"",COUNTA($D$2:D152)-3,"")</f>
        <v>76</v>
      </c>
      <c r="B152" s="165" t="s">
        <v>476</v>
      </c>
      <c r="C152" s="166" t="s">
        <v>477</v>
      </c>
      <c r="D152" s="167" t="s">
        <v>9</v>
      </c>
      <c r="E152" s="167">
        <v>65</v>
      </c>
      <c r="F152" s="234"/>
      <c r="G152" s="170">
        <f>E152*F152</f>
        <v>0</v>
      </c>
    </row>
    <row r="153" spans="1:7" s="152" customFormat="1" ht="15">
      <c r="A153" s="151" t="str">
        <f>IF(D153&lt;&gt;"",COUNTA($D$2:D153)-3,"")</f>
        <v/>
      </c>
      <c r="B153" s="165"/>
      <c r="C153" s="166"/>
      <c r="D153" s="167"/>
      <c r="E153" s="167"/>
      <c r="F153" s="234"/>
      <c r="G153" s="170"/>
    </row>
    <row r="154" spans="1:7" s="152" customFormat="1" ht="30">
      <c r="A154" s="151" t="str">
        <f>IF(D154&lt;&gt;"",COUNTA($D$2:D154)-3,"")</f>
        <v/>
      </c>
      <c r="B154" s="205" t="s">
        <v>289</v>
      </c>
      <c r="C154" s="160" t="s">
        <v>478</v>
      </c>
      <c r="D154" s="153"/>
      <c r="E154" s="153"/>
      <c r="F154" s="153"/>
      <c r="G154" s="153"/>
    </row>
    <row r="155" spans="1:7" s="152" customFormat="1" ht="76.5">
      <c r="A155" s="151">
        <f>IF(D155&lt;&gt;"",COUNTA($D$2:D155)-3,"")</f>
        <v>77</v>
      </c>
      <c r="B155" s="165" t="s">
        <v>479</v>
      </c>
      <c r="C155" s="166" t="s">
        <v>480</v>
      </c>
      <c r="D155" s="167" t="s">
        <v>13</v>
      </c>
      <c r="E155" s="167">
        <v>1</v>
      </c>
      <c r="F155" s="234"/>
      <c r="G155" s="170">
        <f>E155*F155</f>
        <v>0</v>
      </c>
    </row>
    <row r="156" spans="1:7" s="152" customFormat="1" ht="15">
      <c r="A156" s="151" t="str">
        <f>IF(D156&lt;&gt;"",COUNTA($D$2:D156)-3,"")</f>
        <v/>
      </c>
      <c r="B156" s="165"/>
      <c r="C156" s="166"/>
      <c r="D156" s="167"/>
      <c r="E156" s="167"/>
      <c r="F156" s="237"/>
      <c r="G156" s="170"/>
    </row>
    <row r="157" spans="1:7" s="152" customFormat="1" ht="25.5">
      <c r="A157" s="151">
        <f>IF(D157&lt;&gt;"",COUNTA($D$2:D157)-3,"")</f>
        <v>78</v>
      </c>
      <c r="B157" s="165" t="s">
        <v>481</v>
      </c>
      <c r="C157" s="166" t="s">
        <v>482</v>
      </c>
      <c r="D157" s="167" t="s">
        <v>105</v>
      </c>
      <c r="E157" s="167">
        <v>0.55</v>
      </c>
      <c r="F157" s="234"/>
      <c r="G157" s="170">
        <f>E157*F157</f>
        <v>0</v>
      </c>
    </row>
    <row r="158" spans="1:7" s="152" customFormat="1" ht="25.5">
      <c r="A158" s="151">
        <f>IF(D158&lt;&gt;"",COUNTA($D$2:D158)-3,"")</f>
        <v>79</v>
      </c>
      <c r="B158" s="165" t="s">
        <v>483</v>
      </c>
      <c r="C158" s="166" t="s">
        <v>484</v>
      </c>
      <c r="D158" s="167" t="s">
        <v>105</v>
      </c>
      <c r="E158" s="167">
        <v>0.23</v>
      </c>
      <c r="F158" s="234"/>
      <c r="G158" s="170">
        <f>E158*F158</f>
        <v>0</v>
      </c>
    </row>
    <row r="159" spans="1:7" s="152" customFormat="1" ht="25.5">
      <c r="A159" s="151">
        <f>IF(D159&lt;&gt;"",COUNTA($D$2:D159)-3,"")</f>
        <v>80</v>
      </c>
      <c r="B159" s="165" t="s">
        <v>326</v>
      </c>
      <c r="C159" s="166" t="s">
        <v>327</v>
      </c>
      <c r="D159" s="167" t="s">
        <v>328</v>
      </c>
      <c r="E159" s="167">
        <v>5.771649999999999</v>
      </c>
      <c r="F159" s="234"/>
      <c r="G159" s="170">
        <f>E159*F159</f>
        <v>0</v>
      </c>
    </row>
    <row r="160" spans="1:7" s="152" customFormat="1" ht="25.5">
      <c r="A160" s="151">
        <f>IF(D160&lt;&gt;"",COUNTA($D$2:D160)-3,"")</f>
        <v>81</v>
      </c>
      <c r="B160" s="165" t="s">
        <v>329</v>
      </c>
      <c r="C160" s="166" t="s">
        <v>330</v>
      </c>
      <c r="D160" s="167" t="s">
        <v>328</v>
      </c>
      <c r="E160" s="167">
        <v>5.771649999999999</v>
      </c>
      <c r="F160" s="234"/>
      <c r="G160" s="170">
        <f>E160*F160</f>
        <v>0</v>
      </c>
    </row>
    <row r="161" spans="1:7" s="152" customFormat="1" ht="38.25">
      <c r="A161" s="151">
        <f>IF(D161&lt;&gt;"",COUNTA($D$2:D161)-3,"")</f>
        <v>82</v>
      </c>
      <c r="B161" s="165" t="s">
        <v>485</v>
      </c>
      <c r="C161" s="166" t="s">
        <v>486</v>
      </c>
      <c r="D161" s="167" t="s">
        <v>328</v>
      </c>
      <c r="E161" s="167">
        <v>5.771649999999999</v>
      </c>
      <c r="F161" s="234"/>
      <c r="G161" s="170">
        <f>E161*F161</f>
        <v>0</v>
      </c>
    </row>
    <row r="162" spans="1:7" s="152" customFormat="1" ht="15">
      <c r="A162" s="151">
        <f>IF(D162&lt;&gt;"",COUNTA($D$2:D162)-3,"")</f>
        <v>83</v>
      </c>
      <c r="B162" s="189" t="s">
        <v>333</v>
      </c>
      <c r="C162" s="190" t="s">
        <v>334</v>
      </c>
      <c r="D162" s="191" t="s">
        <v>105</v>
      </c>
      <c r="E162" s="185">
        <v>2.5</v>
      </c>
      <c r="F162" s="238"/>
      <c r="G162" s="198">
        <f aca="true" t="shared" si="24" ref="G162">E162*F162</f>
        <v>0</v>
      </c>
    </row>
    <row r="163" spans="1:7" s="152" customFormat="1" ht="15">
      <c r="A163" s="151" t="str">
        <f>IF(D163&lt;&gt;"",COUNTA($D$2:D163)-3,"")</f>
        <v/>
      </c>
      <c r="B163" s="165"/>
      <c r="C163" s="166"/>
      <c r="D163" s="167"/>
      <c r="E163" s="167"/>
      <c r="F163" s="237"/>
      <c r="G163" s="170"/>
    </row>
    <row r="164" spans="1:8" ht="15">
      <c r="A164" s="151" t="str">
        <f>IF(D164&lt;&gt;"",COUNTA($D$2:D164)-3,"")</f>
        <v/>
      </c>
      <c r="B164" s="200" t="s">
        <v>161</v>
      </c>
      <c r="C164" s="208" t="s">
        <v>487</v>
      </c>
      <c r="D164" s="161"/>
      <c r="E164" s="161"/>
      <c r="F164" s="236"/>
      <c r="G164" s="181">
        <f>CEILING(SUM(G43:G162),1)</f>
        <v>0</v>
      </c>
      <c r="H164" s="152"/>
    </row>
    <row r="165" spans="1:8" ht="12.75" customHeight="1">
      <c r="A165" s="151" t="str">
        <f>IF(D165&lt;&gt;"",COUNTA($D$2:D165)-3,"")</f>
        <v/>
      </c>
      <c r="B165" s="189"/>
      <c r="C165" s="152"/>
      <c r="D165" s="185"/>
      <c r="E165" s="185"/>
      <c r="F165" s="244"/>
      <c r="G165" s="194"/>
      <c r="H165" s="152"/>
    </row>
    <row r="166" spans="1:7" s="182" customFormat="1" ht="12.75" customHeight="1">
      <c r="A166" s="151" t="str">
        <f>IF(D166&lt;&gt;"",COUNTA($D$2:D166)-3,"")</f>
        <v/>
      </c>
      <c r="B166" s="158" t="s">
        <v>157</v>
      </c>
      <c r="C166" s="178" t="s">
        <v>488</v>
      </c>
      <c r="D166" s="214"/>
      <c r="E166" s="214"/>
      <c r="F166" s="214"/>
      <c r="G166" s="216"/>
    </row>
    <row r="167" spans="1:7" ht="25.5" customHeight="1">
      <c r="A167" s="151">
        <f>IF(D167&lt;&gt;"",COUNTA($D$2:D167)-3,"")</f>
        <v>84</v>
      </c>
      <c r="B167" s="165" t="s">
        <v>218</v>
      </c>
      <c r="C167" s="197" t="s">
        <v>219</v>
      </c>
      <c r="D167" s="185" t="s">
        <v>70</v>
      </c>
      <c r="E167" s="185">
        <v>122</v>
      </c>
      <c r="F167" s="238"/>
      <c r="G167" s="198">
        <f aca="true" t="shared" si="25" ref="G167:G168">E167*F167</f>
        <v>0</v>
      </c>
    </row>
    <row r="168" spans="1:7" ht="12.75" customHeight="1">
      <c r="A168" s="151">
        <f>IF(D168&lt;&gt;"",COUNTA($D$2:D168)-3,"")</f>
        <v>85</v>
      </c>
      <c r="B168" s="165" t="s">
        <v>220</v>
      </c>
      <c r="C168" s="190" t="s">
        <v>221</v>
      </c>
      <c r="D168" s="185" t="s">
        <v>70</v>
      </c>
      <c r="E168" s="185">
        <v>43</v>
      </c>
      <c r="F168" s="238"/>
      <c r="G168" s="198">
        <f t="shared" si="25"/>
        <v>0</v>
      </c>
    </row>
    <row r="169" spans="1:7" ht="12.75" customHeight="1">
      <c r="A169" s="151">
        <f>IF(D169&lt;&gt;"",COUNTA($D$2:D169)-3,"")</f>
        <v>86</v>
      </c>
      <c r="B169" s="189" t="s">
        <v>222</v>
      </c>
      <c r="C169" s="190" t="s">
        <v>223</v>
      </c>
      <c r="D169" s="351" t="s">
        <v>70</v>
      </c>
      <c r="E169" s="351">
        <v>43</v>
      </c>
      <c r="F169" s="352"/>
      <c r="G169" s="353">
        <f>E169*F169</f>
        <v>0</v>
      </c>
    </row>
    <row r="170" spans="1:7" ht="12.75" customHeight="1">
      <c r="A170" s="151" t="str">
        <f>IF(D170&lt;&gt;"",COUNTA($D$2:D170)-3,"")</f>
        <v/>
      </c>
      <c r="B170" s="189" t="s">
        <v>224</v>
      </c>
      <c r="C170" s="190" t="s">
        <v>225</v>
      </c>
      <c r="D170" s="351"/>
      <c r="E170" s="351"/>
      <c r="F170" s="352"/>
      <c r="G170" s="353"/>
    </row>
    <row r="171" spans="1:7" ht="12.75" customHeight="1">
      <c r="A171" s="151" t="str">
        <f>IF(D171&lt;&gt;"",COUNTA($D$2:D171)-3,"")</f>
        <v/>
      </c>
      <c r="B171" s="189"/>
      <c r="C171" s="190" t="s">
        <v>226</v>
      </c>
      <c r="D171" s="351"/>
      <c r="E171" s="351"/>
      <c r="F171" s="352"/>
      <c r="G171" s="353"/>
    </row>
    <row r="172" spans="1:7" ht="12.75" customHeight="1">
      <c r="A172" s="151" t="str">
        <f>IF(D172&lt;&gt;"",COUNTA($D$2:D172)-3,"")</f>
        <v/>
      </c>
      <c r="B172" s="189"/>
      <c r="C172" s="190" t="s">
        <v>227</v>
      </c>
      <c r="D172" s="351"/>
      <c r="E172" s="351"/>
      <c r="F172" s="352"/>
      <c r="G172" s="353"/>
    </row>
    <row r="173" spans="1:7" ht="12.75" customHeight="1">
      <c r="A173" s="151" t="str">
        <f>IF(D173&lt;&gt;"",COUNTA($D$2:D173)-3,"")</f>
        <v/>
      </c>
      <c r="B173" s="189"/>
      <c r="C173" s="190" t="s">
        <v>228</v>
      </c>
      <c r="D173" s="351"/>
      <c r="E173" s="351"/>
      <c r="F173" s="352"/>
      <c r="G173" s="353"/>
    </row>
    <row r="174" spans="1:7" ht="12.75" customHeight="1">
      <c r="A174" s="151" t="str">
        <f>IF(D174&lt;&gt;"",COUNTA($D$2:D174)-3,"")</f>
        <v/>
      </c>
      <c r="B174" s="189"/>
      <c r="C174" s="190" t="s">
        <v>229</v>
      </c>
      <c r="D174" s="351"/>
      <c r="E174" s="351"/>
      <c r="F174" s="352"/>
      <c r="G174" s="353"/>
    </row>
    <row r="175" spans="1:7" ht="12.75" customHeight="1">
      <c r="A175" s="151" t="str">
        <f>IF(D175&lt;&gt;"",COUNTA($D$2:D175)-3,"")</f>
        <v/>
      </c>
      <c r="B175" s="189"/>
      <c r="C175" s="190" t="s">
        <v>230</v>
      </c>
      <c r="D175" s="351"/>
      <c r="E175" s="351"/>
      <c r="F175" s="352"/>
      <c r="G175" s="353"/>
    </row>
    <row r="176" spans="1:7" ht="12.75" customHeight="1">
      <c r="A176" s="151">
        <f>IF(D176&lt;&gt;"",COUNTA($D$2:D176)-3,"")</f>
        <v>87</v>
      </c>
      <c r="B176" s="189"/>
      <c r="C176" s="190" t="s">
        <v>231</v>
      </c>
      <c r="D176" s="351" t="s">
        <v>70</v>
      </c>
      <c r="E176" s="354">
        <v>122</v>
      </c>
      <c r="F176" s="352"/>
      <c r="G176" s="353">
        <f>E176*F176</f>
        <v>0</v>
      </c>
    </row>
    <row r="177" spans="1:7" ht="12.75" customHeight="1">
      <c r="A177" s="151" t="str">
        <f>IF(D177&lt;&gt;"",COUNTA($D$2:D177)-3,"")</f>
        <v/>
      </c>
      <c r="B177" s="189" t="s">
        <v>232</v>
      </c>
      <c r="C177" s="190" t="s">
        <v>233</v>
      </c>
      <c r="D177" s="351"/>
      <c r="E177" s="354"/>
      <c r="F177" s="352"/>
      <c r="G177" s="353"/>
    </row>
    <row r="178" spans="1:7" ht="12.75" customHeight="1">
      <c r="A178" s="151" t="str">
        <f>IF(D178&lt;&gt;"",COUNTA($D$2:D178)-3,"")</f>
        <v/>
      </c>
      <c r="B178" s="189"/>
      <c r="C178" s="190" t="s">
        <v>228</v>
      </c>
      <c r="D178" s="351"/>
      <c r="E178" s="354"/>
      <c r="F178" s="352"/>
      <c r="G178" s="353"/>
    </row>
    <row r="179" spans="1:7" ht="12.75" customHeight="1">
      <c r="A179" s="151" t="str">
        <f>IF(D179&lt;&gt;"",COUNTA($D$2:D179)-3,"")</f>
        <v/>
      </c>
      <c r="B179" s="189"/>
      <c r="C179" s="190" t="s">
        <v>234</v>
      </c>
      <c r="D179" s="351"/>
      <c r="E179" s="354"/>
      <c r="F179" s="352"/>
      <c r="G179" s="353"/>
    </row>
    <row r="180" spans="1:7" ht="12.75" customHeight="1">
      <c r="A180" s="151" t="str">
        <f>IF(D180&lt;&gt;"",COUNTA($D$2:D180)-3,"")</f>
        <v/>
      </c>
      <c r="B180" s="189"/>
      <c r="C180" s="190"/>
      <c r="G180" s="218"/>
    </row>
    <row r="181" spans="1:7" ht="12.75" customHeight="1">
      <c r="A181" s="151" t="str">
        <f>IF(D181&lt;&gt;"",COUNTA($D$2:D181)-3,"")</f>
        <v/>
      </c>
      <c r="B181" s="189"/>
      <c r="C181" s="152" t="s">
        <v>170</v>
      </c>
      <c r="D181" s="219"/>
      <c r="E181" s="191"/>
      <c r="F181" s="191"/>
      <c r="G181" s="198">
        <f>SUM(G166:G180)</f>
        <v>0</v>
      </c>
    </row>
    <row r="182" spans="1:7" ht="25.5" customHeight="1">
      <c r="A182" s="151">
        <f>IF(D182&lt;&gt;"",COUNTA($D$2:D182)-3,"")</f>
        <v>88</v>
      </c>
      <c r="B182" s="165" t="s">
        <v>489</v>
      </c>
      <c r="C182" s="220" t="s">
        <v>490</v>
      </c>
      <c r="D182" s="219" t="s">
        <v>105</v>
      </c>
      <c r="E182" s="191">
        <v>1.61</v>
      </c>
      <c r="F182" s="279"/>
      <c r="G182" s="198">
        <f aca="true" t="shared" si="26" ref="G182">E182*F182</f>
        <v>0</v>
      </c>
    </row>
    <row r="183" spans="1:7" s="213" customFormat="1" ht="12.75" customHeight="1">
      <c r="A183" s="151" t="str">
        <f>IF(D183&lt;&gt;"",COUNTA($D$2:D183)-3,"")</f>
        <v/>
      </c>
      <c r="B183" s="200" t="s">
        <v>161</v>
      </c>
      <c r="C183" s="208" t="s">
        <v>238</v>
      </c>
      <c r="D183" s="161"/>
      <c r="E183" s="161"/>
      <c r="F183" s="245"/>
      <c r="G183" s="163">
        <f>G181+G182</f>
        <v>0</v>
      </c>
    </row>
    <row r="184" spans="1:7" ht="12.75" customHeight="1">
      <c r="A184" s="151" t="str">
        <f>IF(D184&lt;&gt;"",COUNTA($D$2:D184)-3,"")</f>
        <v/>
      </c>
      <c r="C184" s="204"/>
      <c r="D184" s="219"/>
      <c r="E184" s="219"/>
      <c r="F184" s="247"/>
      <c r="G184" s="223"/>
    </row>
    <row r="185" spans="1:7" s="213" customFormat="1" ht="12.75" customHeight="1">
      <c r="A185" s="151" t="str">
        <f>IF(D185&lt;&gt;"",COUNTA($D$2:D185)-3,"")</f>
        <v/>
      </c>
      <c r="B185" s="158" t="s">
        <v>157</v>
      </c>
      <c r="C185" s="178" t="s">
        <v>491</v>
      </c>
      <c r="D185" s="224"/>
      <c r="E185" s="224"/>
      <c r="F185" s="224"/>
      <c r="G185" s="226"/>
    </row>
    <row r="186" spans="1:7" s="213" customFormat="1" ht="12.75" customHeight="1">
      <c r="A186" s="151">
        <f>IF(D186&lt;&gt;"",COUNTA($D$2:D186)-3,"")</f>
        <v>89</v>
      </c>
      <c r="B186" s="189" t="s">
        <v>242</v>
      </c>
      <c r="C186" s="184" t="s">
        <v>240</v>
      </c>
      <c r="D186" s="185" t="s">
        <v>241</v>
      </c>
      <c r="E186" s="185">
        <v>46</v>
      </c>
      <c r="F186" s="238"/>
      <c r="G186" s="198">
        <f>F186*E186</f>
        <v>0</v>
      </c>
    </row>
    <row r="187" spans="1:7" s="213" customFormat="1" ht="22.5" customHeight="1">
      <c r="A187" s="151">
        <f>IF(D187&lt;&gt;"",COUNTA($D$2:D187)-3,"")</f>
        <v>90</v>
      </c>
      <c r="B187" s="189" t="s">
        <v>244</v>
      </c>
      <c r="C187" s="220" t="s">
        <v>243</v>
      </c>
      <c r="D187" s="185" t="s">
        <v>241</v>
      </c>
      <c r="E187" s="185">
        <v>46</v>
      </c>
      <c r="F187" s="238"/>
      <c r="G187" s="198">
        <f aca="true" t="shared" si="27" ref="G187:G193">F187*E187</f>
        <v>0</v>
      </c>
    </row>
    <row r="188" spans="1:7" s="213" customFormat="1" ht="25.5" customHeight="1">
      <c r="A188" s="151">
        <f>IF(D188&lt;&gt;"",COUNTA($D$2:D188)-3,"")</f>
        <v>91</v>
      </c>
      <c r="B188" s="189" t="s">
        <v>492</v>
      </c>
      <c r="C188" s="220" t="s">
        <v>245</v>
      </c>
      <c r="D188" s="185" t="s">
        <v>241</v>
      </c>
      <c r="E188" s="185">
        <v>46</v>
      </c>
      <c r="F188" s="238"/>
      <c r="G188" s="198">
        <f t="shared" si="27"/>
        <v>0</v>
      </c>
    </row>
    <row r="189" spans="1:7" s="213" customFormat="1" ht="25.5" customHeight="1">
      <c r="A189" s="151">
        <f>IF(D189&lt;&gt;"",COUNTA($D$2:D189)-3,"")</f>
        <v>92</v>
      </c>
      <c r="B189" s="210" t="s">
        <v>493</v>
      </c>
      <c r="C189" s="220" t="s">
        <v>246</v>
      </c>
      <c r="D189" s="185" t="s">
        <v>241</v>
      </c>
      <c r="E189" s="185">
        <v>46</v>
      </c>
      <c r="F189" s="238"/>
      <c r="G189" s="198">
        <f t="shared" si="27"/>
        <v>0</v>
      </c>
    </row>
    <row r="190" spans="1:7" s="213" customFormat="1" ht="25.5" customHeight="1">
      <c r="A190" s="151">
        <f>IF(D190&lt;&gt;"",COUNTA($D$2:D190)-3,"")</f>
        <v>93</v>
      </c>
      <c r="B190" s="210" t="s">
        <v>494</v>
      </c>
      <c r="C190" s="220" t="s">
        <v>495</v>
      </c>
      <c r="D190" s="185" t="s">
        <v>241</v>
      </c>
      <c r="E190" s="185">
        <v>450</v>
      </c>
      <c r="F190" s="238"/>
      <c r="G190" s="198">
        <f t="shared" si="27"/>
        <v>0</v>
      </c>
    </row>
    <row r="191" spans="1:7" s="213" customFormat="1" ht="25.5" customHeight="1">
      <c r="A191" s="151">
        <f>IF(D191&lt;&gt;"",COUNTA($D$2:D191)-3,"")</f>
        <v>94</v>
      </c>
      <c r="B191" s="210" t="s">
        <v>496</v>
      </c>
      <c r="C191" s="220" t="s">
        <v>497</v>
      </c>
      <c r="D191" s="185" t="s">
        <v>241</v>
      </c>
      <c r="E191" s="185">
        <v>150</v>
      </c>
      <c r="F191" s="238"/>
      <c r="G191" s="198">
        <f t="shared" si="27"/>
        <v>0</v>
      </c>
    </row>
    <row r="192" spans="1:7" s="213" customFormat="1" ht="25.5" customHeight="1">
      <c r="A192" s="151">
        <f>IF(D192&lt;&gt;"",COUNTA($D$2:D192)-3,"")</f>
        <v>95</v>
      </c>
      <c r="B192" s="210" t="s">
        <v>498</v>
      </c>
      <c r="C192" s="220" t="s">
        <v>499</v>
      </c>
      <c r="D192" s="185" t="s">
        <v>241</v>
      </c>
      <c r="E192" s="185">
        <v>450</v>
      </c>
      <c r="F192" s="238"/>
      <c r="G192" s="198">
        <f t="shared" si="27"/>
        <v>0</v>
      </c>
    </row>
    <row r="193" spans="1:7" s="213" customFormat="1" ht="25.5" customHeight="1">
      <c r="A193" s="151">
        <f>IF(D193&lt;&gt;"",COUNTA($D$2:D193)-3,"")</f>
        <v>96</v>
      </c>
      <c r="B193" s="210" t="s">
        <v>500</v>
      </c>
      <c r="C193" s="220" t="s">
        <v>501</v>
      </c>
      <c r="D193" s="185" t="s">
        <v>241</v>
      </c>
      <c r="E193" s="185">
        <v>150</v>
      </c>
      <c r="F193" s="238"/>
      <c r="G193" s="198">
        <f t="shared" si="27"/>
        <v>0</v>
      </c>
    </row>
    <row r="194" spans="1:7" ht="12.75" customHeight="1">
      <c r="A194" s="151" t="str">
        <f>IF(D194&lt;&gt;"",COUNTA($D$2:D194)-3,"")</f>
        <v/>
      </c>
      <c r="B194" s="200" t="s">
        <v>161</v>
      </c>
      <c r="C194" s="208" t="s">
        <v>247</v>
      </c>
      <c r="D194" s="161"/>
      <c r="E194" s="161"/>
      <c r="F194" s="245"/>
      <c r="G194" s="163">
        <f>SUM(G185:G193)</f>
        <v>0</v>
      </c>
    </row>
    <row r="195" spans="1:7" ht="12.75" customHeight="1">
      <c r="A195" s="151" t="str">
        <f>IF(D195&lt;&gt;"",COUNTA($D$2:D195)-3,"")</f>
        <v/>
      </c>
      <c r="C195" s="152"/>
      <c r="F195" s="244"/>
      <c r="G195" s="218"/>
    </row>
    <row r="196" spans="1:7" ht="12.75" customHeight="1">
      <c r="A196" s="151" t="str">
        <f>IF(D196&lt;&gt;"",COUNTA($D$2:D196)-3,"")</f>
        <v/>
      </c>
      <c r="B196" s="158" t="s">
        <v>157</v>
      </c>
      <c r="C196" s="178" t="s">
        <v>502</v>
      </c>
      <c r="D196" s="191"/>
      <c r="G196" s="218"/>
    </row>
    <row r="197" spans="1:7" ht="25.5">
      <c r="A197" s="151">
        <f>IF(D197&lt;&gt;"",COUNTA($D$2:D197)-3,"")</f>
        <v>97</v>
      </c>
      <c r="B197" s="189" t="s">
        <v>249</v>
      </c>
      <c r="C197" s="209" t="s">
        <v>252</v>
      </c>
      <c r="D197" s="191" t="s">
        <v>7</v>
      </c>
      <c r="E197" s="185">
        <v>1</v>
      </c>
      <c r="F197" s="238"/>
      <c r="G197" s="198">
        <f aca="true" t="shared" si="28" ref="G197:G207">E197*F197</f>
        <v>0</v>
      </c>
    </row>
    <row r="198" spans="1:7" ht="51">
      <c r="A198" s="151">
        <f>IF(D198&lt;&gt;"",COUNTA($D$2:D198)-3,"")</f>
        <v>98</v>
      </c>
      <c r="B198" s="189" t="s">
        <v>251</v>
      </c>
      <c r="C198" s="209" t="s">
        <v>254</v>
      </c>
      <c r="D198" s="191" t="s">
        <v>7</v>
      </c>
      <c r="E198" s="185">
        <v>1</v>
      </c>
      <c r="F198" s="238"/>
      <c r="G198" s="198">
        <f t="shared" si="28"/>
        <v>0</v>
      </c>
    </row>
    <row r="199" spans="1:7" ht="38.25">
      <c r="A199" s="151">
        <f>IF(D199&lt;&gt;"",COUNTA($D$2:D199)-3,"")</f>
        <v>99</v>
      </c>
      <c r="B199" s="189" t="s">
        <v>253</v>
      </c>
      <c r="C199" s="209" t="s">
        <v>256</v>
      </c>
      <c r="D199" s="191" t="s">
        <v>7</v>
      </c>
      <c r="E199" s="185">
        <v>2</v>
      </c>
      <c r="F199" s="238"/>
      <c r="G199" s="198">
        <f t="shared" si="28"/>
        <v>0</v>
      </c>
    </row>
    <row r="200" spans="1:7" ht="15">
      <c r="A200" s="151">
        <f>IF(D200&lt;&gt;"",COUNTA($D$2:D200)-3,"")</f>
        <v>100</v>
      </c>
      <c r="B200" s="189" t="s">
        <v>255</v>
      </c>
      <c r="C200" s="190" t="s">
        <v>258</v>
      </c>
      <c r="D200" s="191" t="s">
        <v>259</v>
      </c>
      <c r="E200" s="185">
        <v>1</v>
      </c>
      <c r="F200" s="238"/>
      <c r="G200" s="198">
        <f t="shared" si="28"/>
        <v>0</v>
      </c>
    </row>
    <row r="201" spans="1:7" ht="15">
      <c r="A201" s="151">
        <f>IF(D201&lt;&gt;"",COUNTA($D$2:D201)-3,"")</f>
        <v>101</v>
      </c>
      <c r="B201" s="189" t="s">
        <v>257</v>
      </c>
      <c r="C201" s="190" t="s">
        <v>261</v>
      </c>
      <c r="D201" s="191" t="s">
        <v>259</v>
      </c>
      <c r="E201" s="185">
        <v>1</v>
      </c>
      <c r="F201" s="238"/>
      <c r="G201" s="198">
        <f t="shared" si="28"/>
        <v>0</v>
      </c>
    </row>
    <row r="202" spans="1:7" ht="25.5">
      <c r="A202" s="151">
        <f>IF(D202&lt;&gt;"",COUNTA($D$2:D202)-3,"")</f>
        <v>102</v>
      </c>
      <c r="B202" s="189" t="s">
        <v>260</v>
      </c>
      <c r="C202" s="209" t="s">
        <v>263</v>
      </c>
      <c r="D202" s="191" t="s">
        <v>7</v>
      </c>
      <c r="E202" s="185">
        <v>1</v>
      </c>
      <c r="F202" s="238"/>
      <c r="G202" s="198">
        <f t="shared" si="28"/>
        <v>0</v>
      </c>
    </row>
    <row r="203" spans="1:7" ht="15">
      <c r="A203" s="151">
        <f>IF(D203&lt;&gt;"",COUNTA($D$2:D203)-3,"")</f>
        <v>103</v>
      </c>
      <c r="B203" s="189" t="s">
        <v>262</v>
      </c>
      <c r="C203" s="190" t="s">
        <v>265</v>
      </c>
      <c r="D203" s="191" t="s">
        <v>7</v>
      </c>
      <c r="E203" s="185">
        <v>1</v>
      </c>
      <c r="F203" s="238"/>
      <c r="G203" s="198">
        <f t="shared" si="28"/>
        <v>0</v>
      </c>
    </row>
    <row r="204" spans="1:7" ht="25.5">
      <c r="A204" s="151">
        <f>IF(D204&lt;&gt;"",COUNTA($D$2:D204)-3,"")</f>
        <v>104</v>
      </c>
      <c r="B204" s="189" t="s">
        <v>264</v>
      </c>
      <c r="C204" s="209" t="s">
        <v>267</v>
      </c>
      <c r="D204" s="191" t="s">
        <v>259</v>
      </c>
      <c r="E204" s="185">
        <v>1</v>
      </c>
      <c r="F204" s="238"/>
      <c r="G204" s="198">
        <f t="shared" si="28"/>
        <v>0</v>
      </c>
    </row>
    <row r="205" spans="1:7" ht="15">
      <c r="A205" s="283">
        <f>IF(D205&lt;&gt;"",COUNTA($D$2:D205)-3,"")</f>
        <v>105</v>
      </c>
      <c r="B205" s="189" t="s">
        <v>611</v>
      </c>
      <c r="C205" s="209" t="s">
        <v>612</v>
      </c>
      <c r="D205" s="191" t="s">
        <v>7</v>
      </c>
      <c r="E205" s="281">
        <v>1</v>
      </c>
      <c r="F205" s="282"/>
      <c r="G205" s="198">
        <f t="shared" si="28"/>
        <v>0</v>
      </c>
    </row>
    <row r="206" spans="1:7" ht="15">
      <c r="A206" s="151">
        <f>IF(D206&lt;&gt;"",COUNTA($D$2:D206)-3,"")</f>
        <v>106</v>
      </c>
      <c r="B206" s="189" t="s">
        <v>266</v>
      </c>
      <c r="C206" s="190" t="s">
        <v>271</v>
      </c>
      <c r="D206" s="191" t="s">
        <v>7</v>
      </c>
      <c r="E206" s="185">
        <v>1</v>
      </c>
      <c r="F206" s="238"/>
      <c r="G206" s="198">
        <f t="shared" si="28"/>
        <v>0</v>
      </c>
    </row>
    <row r="207" spans="1:7" ht="15">
      <c r="A207" s="151">
        <f>IF(D207&lt;&gt;"",COUNTA($D$2:D207)-3,"")</f>
        <v>107</v>
      </c>
      <c r="B207" s="189" t="s">
        <v>268</v>
      </c>
      <c r="C207" s="190" t="s">
        <v>279</v>
      </c>
      <c r="D207" s="191" t="s">
        <v>8</v>
      </c>
      <c r="E207" s="185">
        <v>25</v>
      </c>
      <c r="F207" s="238"/>
      <c r="G207" s="198">
        <f t="shared" si="28"/>
        <v>0</v>
      </c>
    </row>
    <row r="208" spans="1:7" ht="15">
      <c r="A208" s="151" t="str">
        <f>IF(D208&lt;&gt;"",COUNTA($D$2:D208),"")</f>
        <v/>
      </c>
      <c r="B208" s="200" t="s">
        <v>161</v>
      </c>
      <c r="C208" s="208" t="s">
        <v>280</v>
      </c>
      <c r="D208" s="228"/>
      <c r="E208" s="228"/>
      <c r="F208" s="228"/>
      <c r="G208" s="181">
        <f>SUM(G196:G207)</f>
        <v>0</v>
      </c>
    </row>
    <row r="209" ht="12.75" customHeight="1">
      <c r="A209" s="151" t="str">
        <f>IF(D209&lt;&gt;"",COUNTA($D$2:D209),"")</f>
        <v/>
      </c>
    </row>
    <row r="210" ht="15">
      <c r="B210" s="189"/>
    </row>
    <row r="211" spans="2:3" ht="15">
      <c r="B211" s="189"/>
      <c r="C211" s="217"/>
    </row>
    <row r="212" spans="2:3" ht="15">
      <c r="B212" s="230"/>
      <c r="C212" s="217"/>
    </row>
    <row r="213" spans="2:3" ht="15">
      <c r="B213" s="230"/>
      <c r="C213" s="217"/>
    </row>
    <row r="214" spans="2:3" ht="15">
      <c r="B214" s="230"/>
      <c r="C214" s="217"/>
    </row>
    <row r="215" spans="2:3" ht="15">
      <c r="B215" s="230"/>
      <c r="C215" s="217"/>
    </row>
    <row r="216" spans="2:7" ht="15">
      <c r="B216" s="230"/>
      <c r="C216" s="217"/>
      <c r="G216" s="25"/>
    </row>
    <row r="217" spans="2:7" ht="15">
      <c r="B217" s="230"/>
      <c r="G217" s="25"/>
    </row>
    <row r="218" spans="2:7" ht="15">
      <c r="B218" s="230"/>
      <c r="G218" s="25"/>
    </row>
    <row r="219" spans="2:7" ht="15">
      <c r="B219" s="232"/>
      <c r="G219" s="25"/>
    </row>
    <row r="220" ht="15">
      <c r="B220" s="232"/>
    </row>
  </sheetData>
  <mergeCells count="14">
    <mergeCell ref="F132:F134"/>
    <mergeCell ref="G132:G134"/>
    <mergeCell ref="A133:A136"/>
    <mergeCell ref="B133:B136"/>
    <mergeCell ref="D133:D134"/>
    <mergeCell ref="E133:E134"/>
    <mergeCell ref="D169:D175"/>
    <mergeCell ref="E169:E175"/>
    <mergeCell ref="F169:F175"/>
    <mergeCell ref="G169:G175"/>
    <mergeCell ref="D176:D179"/>
    <mergeCell ref="E176:E179"/>
    <mergeCell ref="F176:F179"/>
    <mergeCell ref="G176:G179"/>
  </mergeCells>
  <printOptions/>
  <pageMargins left="0.3937007874015748" right="0.1968503937007874" top="0.3937007874015748" bottom="0.3937007874015748" header="0.11811023622047245" footer="0.11811023622047245"/>
  <pageSetup horizontalDpi="600" verticalDpi="600" orientation="portrait" paperSize="9" r:id="rId1"/>
  <rowBreaks count="4" manualBreakCount="4">
    <brk id="39" max="16383" man="1"/>
    <brk id="117" max="16383" man="1"/>
    <brk id="147" max="16383" man="1"/>
    <brk id="184"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0"/>
  <sheetViews>
    <sheetView workbookViewId="0" topLeftCell="B16">
      <selection activeCell="P50" sqref="P50"/>
    </sheetView>
  </sheetViews>
  <sheetFormatPr defaultColWidth="9.00390625" defaultRowHeight="15"/>
  <cols>
    <col min="1" max="1" width="2.8515625" style="25" hidden="1" customWidth="1"/>
    <col min="2" max="2" width="8.8515625" style="25" customWidth="1"/>
    <col min="3" max="3" width="7.00390625" style="25" customWidth="1"/>
    <col min="4" max="4" width="12.421875" style="25" customWidth="1"/>
    <col min="5" max="5" width="12.140625" style="25" customWidth="1"/>
    <col min="6" max="6" width="9.00390625" style="25" customWidth="1"/>
    <col min="7" max="7" width="11.8515625" style="25" customWidth="1"/>
    <col min="8" max="8" width="9.421875" style="25" customWidth="1"/>
    <col min="9" max="9" width="16.7109375" style="25" customWidth="1"/>
    <col min="10" max="10" width="6.00390625" style="25" customWidth="1"/>
    <col min="11" max="11" width="4.28125" style="25" customWidth="1"/>
    <col min="12" max="15" width="10.7109375" style="25" customWidth="1"/>
    <col min="16" max="16384" width="9.00390625" style="25" customWidth="1"/>
  </cols>
  <sheetData>
    <row r="1" spans="1:10" ht="33.75" customHeight="1">
      <c r="A1" s="24" t="s">
        <v>71</v>
      </c>
      <c r="B1" s="326" t="s">
        <v>72</v>
      </c>
      <c r="C1" s="327"/>
      <c r="D1" s="327"/>
      <c r="E1" s="327"/>
      <c r="F1" s="327"/>
      <c r="G1" s="327"/>
      <c r="H1" s="327"/>
      <c r="I1" s="327"/>
      <c r="J1" s="328"/>
    </row>
    <row r="2" spans="1:15" ht="36" customHeight="1">
      <c r="A2" s="26"/>
      <c r="B2" s="27" t="s">
        <v>73</v>
      </c>
      <c r="C2" s="28"/>
      <c r="D2" s="29"/>
      <c r="E2" s="329" t="s">
        <v>74</v>
      </c>
      <c r="F2" s="330"/>
      <c r="G2" s="330"/>
      <c r="H2" s="330"/>
      <c r="I2" s="330"/>
      <c r="J2" s="331"/>
      <c r="O2" s="30"/>
    </row>
    <row r="3" spans="1:10" ht="27" customHeight="1">
      <c r="A3" s="26"/>
      <c r="B3" s="31" t="s">
        <v>75</v>
      </c>
      <c r="C3" s="32"/>
      <c r="D3" s="33" t="s">
        <v>134</v>
      </c>
      <c r="E3" s="332" t="s">
        <v>135</v>
      </c>
      <c r="F3" s="332"/>
      <c r="G3" s="332"/>
      <c r="H3" s="332"/>
      <c r="I3" s="332"/>
      <c r="J3" s="350"/>
    </row>
    <row r="4" spans="1:10" ht="23.25" customHeight="1">
      <c r="A4" s="34">
        <v>126</v>
      </c>
      <c r="B4" s="35" t="s">
        <v>133</v>
      </c>
      <c r="C4" s="36"/>
      <c r="D4" s="37"/>
      <c r="E4" s="335"/>
      <c r="F4" s="336"/>
      <c r="G4" s="336"/>
      <c r="H4" s="336"/>
      <c r="I4" s="336"/>
      <c r="J4" s="337"/>
    </row>
    <row r="5" spans="1:10" ht="24" customHeight="1">
      <c r="A5" s="26"/>
      <c r="B5" s="38" t="s">
        <v>76</v>
      </c>
      <c r="D5" s="39" t="s">
        <v>77</v>
      </c>
      <c r="E5" s="40"/>
      <c r="F5" s="40"/>
      <c r="G5" s="40"/>
      <c r="H5" s="41" t="s">
        <v>78</v>
      </c>
      <c r="I5" s="39"/>
      <c r="J5" s="42"/>
    </row>
    <row r="6" spans="1:10" ht="15.75" customHeight="1">
      <c r="A6" s="26"/>
      <c r="B6" s="43"/>
      <c r="C6" s="40"/>
      <c r="D6" s="39" t="s">
        <v>79</v>
      </c>
      <c r="E6" s="40"/>
      <c r="F6" s="40"/>
      <c r="G6" s="40"/>
      <c r="H6" s="41" t="s">
        <v>80</v>
      </c>
      <c r="I6" s="39"/>
      <c r="J6" s="42"/>
    </row>
    <row r="7" spans="1:10" ht="15.75" customHeight="1">
      <c r="A7" s="26"/>
      <c r="B7" s="44"/>
      <c r="C7" s="45" t="s">
        <v>81</v>
      </c>
      <c r="D7" s="46" t="s">
        <v>82</v>
      </c>
      <c r="E7" s="47"/>
      <c r="F7" s="47"/>
      <c r="G7" s="47"/>
      <c r="H7" s="48"/>
      <c r="I7" s="47"/>
      <c r="J7" s="49"/>
    </row>
    <row r="8" spans="1:10" ht="24" customHeight="1" hidden="1">
      <c r="A8" s="26"/>
      <c r="B8" s="38" t="s">
        <v>83</v>
      </c>
      <c r="D8" s="39" t="s">
        <v>84</v>
      </c>
      <c r="H8" s="41" t="s">
        <v>78</v>
      </c>
      <c r="I8" s="39" t="s">
        <v>85</v>
      </c>
      <c r="J8" s="42"/>
    </row>
    <row r="9" spans="1:10" ht="15.75" customHeight="1" hidden="1">
      <c r="A9" s="26"/>
      <c r="B9" s="26"/>
      <c r="D9" s="39" t="s">
        <v>86</v>
      </c>
      <c r="H9" s="41" t="s">
        <v>80</v>
      </c>
      <c r="I9" s="39" t="s">
        <v>87</v>
      </c>
      <c r="J9" s="42"/>
    </row>
    <row r="10" spans="1:10" ht="15.75" customHeight="1" hidden="1">
      <c r="A10" s="26"/>
      <c r="B10" s="50"/>
      <c r="C10" s="45" t="s">
        <v>88</v>
      </c>
      <c r="D10" s="46" t="s">
        <v>89</v>
      </c>
      <c r="E10" s="48"/>
      <c r="F10" s="48"/>
      <c r="G10" s="51"/>
      <c r="H10" s="51"/>
      <c r="I10" s="52"/>
      <c r="J10" s="49"/>
    </row>
    <row r="11" spans="1:10" ht="24" customHeight="1">
      <c r="A11" s="26"/>
      <c r="B11" s="38" t="s">
        <v>90</v>
      </c>
      <c r="D11" s="338" t="s">
        <v>84</v>
      </c>
      <c r="E11" s="338"/>
      <c r="F11" s="338"/>
      <c r="G11" s="338"/>
      <c r="H11" s="41" t="s">
        <v>78</v>
      </c>
      <c r="I11" s="54">
        <v>25871501</v>
      </c>
      <c r="J11" s="42"/>
    </row>
    <row r="12" spans="1:10" ht="15.75" customHeight="1">
      <c r="A12" s="26"/>
      <c r="B12" s="43"/>
      <c r="C12" s="40"/>
      <c r="D12" s="325" t="s">
        <v>91</v>
      </c>
      <c r="E12" s="325"/>
      <c r="F12" s="325"/>
      <c r="G12" s="325"/>
      <c r="H12" s="41" t="s">
        <v>80</v>
      </c>
      <c r="I12" s="54" t="s">
        <v>87</v>
      </c>
      <c r="J12" s="42"/>
    </row>
    <row r="13" spans="1:10" ht="15.75" customHeight="1">
      <c r="A13" s="26"/>
      <c r="B13" s="44"/>
      <c r="C13" s="55" t="s">
        <v>92</v>
      </c>
      <c r="D13" s="321" t="s">
        <v>89</v>
      </c>
      <c r="E13" s="321"/>
      <c r="F13" s="321"/>
      <c r="G13" s="321"/>
      <c r="H13" s="56"/>
      <c r="I13" s="47"/>
      <c r="J13" s="49"/>
    </row>
    <row r="14" spans="1:10" ht="24" customHeight="1" hidden="1">
      <c r="A14" s="26"/>
      <c r="B14" s="57" t="s">
        <v>93</v>
      </c>
      <c r="C14" s="58"/>
      <c r="D14" s="59"/>
      <c r="E14" s="60"/>
      <c r="F14" s="60"/>
      <c r="G14" s="60"/>
      <c r="H14" s="61"/>
      <c r="I14" s="60"/>
      <c r="J14" s="62"/>
    </row>
    <row r="15" spans="1:10" ht="32.25" customHeight="1">
      <c r="A15" s="26"/>
      <c r="B15" s="50" t="s">
        <v>94</v>
      </c>
      <c r="C15" s="63"/>
      <c r="D15" s="51"/>
      <c r="E15" s="322"/>
      <c r="F15" s="322"/>
      <c r="G15" s="323"/>
      <c r="H15" s="323"/>
      <c r="I15" s="323" t="s">
        <v>95</v>
      </c>
      <c r="J15" s="324"/>
    </row>
    <row r="16" spans="1:10" ht="23.25" customHeight="1">
      <c r="A16" s="64" t="s">
        <v>96</v>
      </c>
      <c r="B16" s="65" t="s">
        <v>96</v>
      </c>
      <c r="C16" s="66"/>
      <c r="D16" s="67"/>
      <c r="E16" s="313"/>
      <c r="F16" s="314"/>
      <c r="G16" s="313"/>
      <c r="H16" s="314"/>
      <c r="I16" s="313">
        <f>SUMIF(F49:F56,A16,I49:I56)</f>
        <v>0</v>
      </c>
      <c r="J16" s="315"/>
    </row>
    <row r="17" spans="1:10" ht="23.25" customHeight="1">
      <c r="A17" s="64" t="s">
        <v>97</v>
      </c>
      <c r="B17" s="65" t="s">
        <v>97</v>
      </c>
      <c r="C17" s="66"/>
      <c r="D17" s="67"/>
      <c r="E17" s="313"/>
      <c r="F17" s="314"/>
      <c r="G17" s="313"/>
      <c r="H17" s="314"/>
      <c r="I17" s="313">
        <f>SUMIF(F49:F56,A17,I49:I56)</f>
        <v>0</v>
      </c>
      <c r="J17" s="315"/>
    </row>
    <row r="18" spans="1:10" ht="23.25" customHeight="1">
      <c r="A18" s="64" t="s">
        <v>98</v>
      </c>
      <c r="B18" s="65" t="s">
        <v>98</v>
      </c>
      <c r="C18" s="66"/>
      <c r="D18" s="67"/>
      <c r="E18" s="313"/>
      <c r="F18" s="314"/>
      <c r="G18" s="313"/>
      <c r="H18" s="314"/>
      <c r="I18" s="313">
        <f>SUMIF(F49:F56,A18,I49:I56)</f>
        <v>0</v>
      </c>
      <c r="J18" s="315"/>
    </row>
    <row r="19" spans="1:10" ht="23.25" customHeight="1">
      <c r="A19" s="64" t="s">
        <v>99</v>
      </c>
      <c r="B19" s="65" t="s">
        <v>100</v>
      </c>
      <c r="C19" s="66"/>
      <c r="D19" s="67"/>
      <c r="E19" s="313"/>
      <c r="F19" s="314"/>
      <c r="G19" s="313"/>
      <c r="H19" s="314"/>
      <c r="I19" s="313">
        <f>SUMIF(F49:F56,A19,I49:I56)</f>
        <v>0</v>
      </c>
      <c r="J19" s="315"/>
    </row>
    <row r="20" spans="1:10" ht="23.25" customHeight="1">
      <c r="A20" s="64" t="s">
        <v>101</v>
      </c>
      <c r="B20" s="65" t="s">
        <v>102</v>
      </c>
      <c r="C20" s="66"/>
      <c r="D20" s="67"/>
      <c r="E20" s="313"/>
      <c r="F20" s="314"/>
      <c r="G20" s="313"/>
      <c r="H20" s="314"/>
      <c r="I20" s="313">
        <f>SUMIF(F49:F56,A20,I49:I56)</f>
        <v>0</v>
      </c>
      <c r="J20" s="315"/>
    </row>
    <row r="21" spans="1:10" ht="23.25" customHeight="1">
      <c r="A21" s="26"/>
      <c r="B21" s="68" t="s">
        <v>95</v>
      </c>
      <c r="C21" s="69"/>
      <c r="D21" s="70"/>
      <c r="E21" s="316"/>
      <c r="F21" s="317"/>
      <c r="G21" s="316"/>
      <c r="H21" s="317"/>
      <c r="I21" s="316">
        <f>SUM(I16:J20)</f>
        <v>0</v>
      </c>
      <c r="J21" s="318"/>
    </row>
    <row r="22" spans="1:10" ht="33" customHeight="1">
      <c r="A22" s="26"/>
      <c r="B22" s="71" t="s">
        <v>103</v>
      </c>
      <c r="C22" s="66"/>
      <c r="D22" s="67"/>
      <c r="E22" s="72"/>
      <c r="F22" s="73"/>
      <c r="G22" s="74"/>
      <c r="H22" s="74"/>
      <c r="I22" s="74"/>
      <c r="J22" s="75"/>
    </row>
    <row r="23" spans="1:10" ht="23.25" customHeight="1">
      <c r="A23" s="26"/>
      <c r="B23" s="65" t="s">
        <v>104</v>
      </c>
      <c r="C23" s="66"/>
      <c r="D23" s="67"/>
      <c r="E23" s="76">
        <v>15</v>
      </c>
      <c r="F23" s="73" t="s">
        <v>105</v>
      </c>
      <c r="G23" s="311">
        <v>0</v>
      </c>
      <c r="H23" s="312"/>
      <c r="I23" s="312"/>
      <c r="J23" s="75" t="str">
        <f aca="true" t="shared" si="0" ref="J23:J28">vfvf</f>
        <v>CZK</v>
      </c>
    </row>
    <row r="24" spans="1:10" ht="23.25" customHeight="1">
      <c r="A24" s="26"/>
      <c r="B24" s="65" t="s">
        <v>106</v>
      </c>
      <c r="C24" s="66"/>
      <c r="D24" s="67"/>
      <c r="E24" s="76">
        <f>SazbaDPH1</f>
        <v>15</v>
      </c>
      <c r="F24" s="73" t="s">
        <v>105</v>
      </c>
      <c r="G24" s="319">
        <f>gsgfsg*SazbaDPH1/100</f>
        <v>0</v>
      </c>
      <c r="H24" s="320"/>
      <c r="I24" s="320"/>
      <c r="J24" s="75" t="str">
        <f t="shared" si="0"/>
        <v>CZK</v>
      </c>
    </row>
    <row r="25" spans="1:10" ht="23.25" customHeight="1">
      <c r="A25" s="26"/>
      <c r="B25" s="65" t="s">
        <v>107</v>
      </c>
      <c r="C25" s="66"/>
      <c r="D25" s="67"/>
      <c r="E25" s="76">
        <v>21</v>
      </c>
      <c r="F25" s="73" t="s">
        <v>105</v>
      </c>
      <c r="G25" s="311">
        <f>I21</f>
        <v>0</v>
      </c>
      <c r="H25" s="312"/>
      <c r="I25" s="312"/>
      <c r="J25" s="75" t="str">
        <f t="shared" si="0"/>
        <v>CZK</v>
      </c>
    </row>
    <row r="26" spans="1:10" ht="23.25" customHeight="1">
      <c r="A26" s="26"/>
      <c r="B26" s="77" t="s">
        <v>108</v>
      </c>
      <c r="C26" s="78"/>
      <c r="D26" s="51"/>
      <c r="E26" s="79">
        <f>SazbaDPH2</f>
        <v>21</v>
      </c>
      <c r="F26" s="80" t="s">
        <v>105</v>
      </c>
      <c r="G26" s="304">
        <f>ewgregreger*SazbaDPH2/100</f>
        <v>0</v>
      </c>
      <c r="H26" s="305"/>
      <c r="I26" s="305"/>
      <c r="J26" s="81" t="str">
        <f t="shared" si="0"/>
        <v>CZK</v>
      </c>
    </row>
    <row r="27" spans="1:10" ht="23.25" customHeight="1" thickBot="1">
      <c r="A27" s="26"/>
      <c r="B27" s="38" t="s">
        <v>109</v>
      </c>
      <c r="C27" s="82"/>
      <c r="D27" s="83"/>
      <c r="E27" s="82"/>
      <c r="F27" s="84"/>
      <c r="G27" s="306">
        <f>0</f>
        <v>0</v>
      </c>
      <c r="H27" s="306"/>
      <c r="I27" s="306"/>
      <c r="J27" s="85" t="str">
        <f t="shared" si="0"/>
        <v>CZK</v>
      </c>
    </row>
    <row r="28" spans="1:10" ht="27.75" customHeight="1" hidden="1">
      <c r="A28" s="26"/>
      <c r="B28" s="86" t="s">
        <v>110</v>
      </c>
      <c r="C28" s="87"/>
      <c r="D28" s="87"/>
      <c r="E28" s="88"/>
      <c r="F28" s="89"/>
      <c r="G28" s="307" t="e">
        <f>ZakladDPHSniVypocet+ZakladDPHZaklVypocet</f>
        <v>#REF!</v>
      </c>
      <c r="H28" s="308"/>
      <c r="I28" s="308"/>
      <c r="J28" s="90" t="str">
        <f t="shared" si="0"/>
        <v>CZK</v>
      </c>
    </row>
    <row r="29" spans="1:10" ht="27.75" customHeight="1" thickBot="1">
      <c r="A29" s="26"/>
      <c r="B29" s="86" t="s">
        <v>111</v>
      </c>
      <c r="C29" s="91"/>
      <c r="D29" s="91"/>
      <c r="E29" s="91"/>
      <c r="F29" s="91"/>
      <c r="G29" s="307">
        <f>gsgfsg+fgwrtčřt+ewgregreger+twtščtš+Zaokrouhleni</f>
        <v>0</v>
      </c>
      <c r="H29" s="307"/>
      <c r="I29" s="307"/>
      <c r="J29" s="92" t="s">
        <v>112</v>
      </c>
    </row>
    <row r="30" spans="1:10" ht="12.75" customHeight="1">
      <c r="A30" s="26"/>
      <c r="B30" s="26"/>
      <c r="J30" s="93"/>
    </row>
    <row r="31" spans="1:10" ht="30" customHeight="1">
      <c r="A31" s="26"/>
      <c r="B31" s="26"/>
      <c r="J31" s="93"/>
    </row>
    <row r="32" spans="1:10" ht="18.75" customHeight="1">
      <c r="A32" s="26"/>
      <c r="B32" s="94"/>
      <c r="C32" s="95" t="s">
        <v>113</v>
      </c>
      <c r="D32" s="96"/>
      <c r="E32" s="96"/>
      <c r="F32" s="95" t="s">
        <v>114</v>
      </c>
      <c r="G32" s="309">
        <v>44529</v>
      </c>
      <c r="H32" s="309"/>
      <c r="I32" s="309"/>
      <c r="J32" s="93"/>
    </row>
    <row r="33" spans="1:10" ht="47.25" customHeight="1">
      <c r="A33" s="26"/>
      <c r="B33" s="26"/>
      <c r="J33" s="93"/>
    </row>
    <row r="34" spans="1:10" s="98" customFormat="1" ht="18.75" customHeight="1">
      <c r="A34" s="97"/>
      <c r="B34" s="97"/>
      <c r="D34" s="99"/>
      <c r="E34" s="99"/>
      <c r="G34" s="99"/>
      <c r="H34" s="99"/>
      <c r="I34" s="99"/>
      <c r="J34" s="100"/>
    </row>
    <row r="35" spans="1:10" ht="12.75" customHeight="1">
      <c r="A35" s="26"/>
      <c r="B35" s="26"/>
      <c r="D35" s="310" t="s">
        <v>115</v>
      </c>
      <c r="E35" s="310"/>
      <c r="H35" s="101" t="s">
        <v>116</v>
      </c>
      <c r="J35" s="93"/>
    </row>
    <row r="36" spans="1:10" ht="8.25" customHeight="1" thickBot="1">
      <c r="A36" s="102"/>
      <c r="B36" s="102"/>
      <c r="C36" s="103"/>
      <c r="D36" s="103"/>
      <c r="E36" s="103"/>
      <c r="F36" s="103"/>
      <c r="G36" s="103"/>
      <c r="H36" s="103"/>
      <c r="I36" s="103"/>
      <c r="J36" s="104"/>
    </row>
    <row r="37" spans="2:10" ht="27" customHeight="1" hidden="1">
      <c r="B37" s="105" t="s">
        <v>117</v>
      </c>
      <c r="C37" s="106"/>
      <c r="D37" s="106"/>
      <c r="E37" s="106"/>
      <c r="F37" s="107"/>
      <c r="G37" s="107"/>
      <c r="H37" s="107"/>
      <c r="I37" s="107"/>
      <c r="J37" s="106"/>
    </row>
    <row r="38" spans="1:10" ht="25.5" customHeight="1" hidden="1">
      <c r="A38" s="108" t="s">
        <v>118</v>
      </c>
      <c r="B38" s="109" t="s">
        <v>119</v>
      </c>
      <c r="C38" s="110" t="s">
        <v>120</v>
      </c>
      <c r="D38" s="111"/>
      <c r="E38" s="111"/>
      <c r="F38" s="112" t="str">
        <f>B23</f>
        <v>Základ pro sníženou DPH</v>
      </c>
      <c r="G38" s="112" t="str">
        <f>B25</f>
        <v>Základ pro základní DPH</v>
      </c>
      <c r="H38" s="113" t="s">
        <v>121</v>
      </c>
      <c r="I38" s="113" t="s">
        <v>16</v>
      </c>
      <c r="J38" s="114" t="s">
        <v>105</v>
      </c>
    </row>
    <row r="39" spans="1:10" ht="25.5" customHeight="1" hidden="1">
      <c r="A39" s="108">
        <v>1</v>
      </c>
      <c r="B39" s="115" t="s">
        <v>122</v>
      </c>
      <c r="C39" s="297"/>
      <c r="D39" s="298"/>
      <c r="E39" s="298"/>
      <c r="F39" s="116" t="e">
        <f>#REF!</f>
        <v>#REF!</v>
      </c>
      <c r="G39" s="117" t="e">
        <f>#REF!</f>
        <v>#REF!</v>
      </c>
      <c r="H39" s="118" t="e">
        <f>(F39*SazbaDPH1/100)+(G39*SazbaDPH2/100)</f>
        <v>#REF!</v>
      </c>
      <c r="I39" s="118" t="e">
        <f>F39+G39+H39</f>
        <v>#REF!</v>
      </c>
      <c r="J39" s="119" t="e">
        <f>IF(CenaCelkemVypocet=0,"",I39/CenaCelkemVypocet*100)</f>
        <v>#REF!</v>
      </c>
    </row>
    <row r="40" spans="1:10" ht="25.5" customHeight="1" hidden="1">
      <c r="A40" s="108">
        <v>2</v>
      </c>
      <c r="B40" s="120" t="s">
        <v>123</v>
      </c>
      <c r="C40" s="299" t="s">
        <v>124</v>
      </c>
      <c r="D40" s="300"/>
      <c r="E40" s="300"/>
      <c r="F40" s="121" t="e">
        <f>#REF!</f>
        <v>#REF!</v>
      </c>
      <c r="G40" s="122" t="e">
        <f>#REF!</f>
        <v>#REF!</v>
      </c>
      <c r="H40" s="122" t="e">
        <f>(F40*SazbaDPH1/100)+(G40*SazbaDPH2/100)</f>
        <v>#REF!</v>
      </c>
      <c r="I40" s="122" t="e">
        <f>F40+G40+H40</f>
        <v>#REF!</v>
      </c>
      <c r="J40" s="123" t="e">
        <f>IF(CenaCelkemVypocet=0,"",I40/CenaCelkemVypocet*100)</f>
        <v>#REF!</v>
      </c>
    </row>
    <row r="41" spans="1:10" ht="25.5" customHeight="1" hidden="1">
      <c r="A41" s="108">
        <v>3</v>
      </c>
      <c r="B41" s="124" t="s">
        <v>125</v>
      </c>
      <c r="C41" s="297" t="s">
        <v>126</v>
      </c>
      <c r="D41" s="298"/>
      <c r="E41" s="298"/>
      <c r="F41" s="125" t="e">
        <f>#REF!</f>
        <v>#REF!</v>
      </c>
      <c r="G41" s="118" t="e">
        <f>#REF!</f>
        <v>#REF!</v>
      </c>
      <c r="H41" s="118" t="e">
        <f>(F41*SazbaDPH1/100)+(G41*SazbaDPH2/100)</f>
        <v>#REF!</v>
      </c>
      <c r="I41" s="118" t="e">
        <f>F41+G41+H41</f>
        <v>#REF!</v>
      </c>
      <c r="J41" s="119" t="e">
        <f>IF(CenaCelkemVypocet=0,"",I41/CenaCelkemVypocet*100)</f>
        <v>#REF!</v>
      </c>
    </row>
    <row r="42" spans="1:10" ht="25.5" customHeight="1" hidden="1">
      <c r="A42" s="108"/>
      <c r="B42" s="301" t="s">
        <v>127</v>
      </c>
      <c r="C42" s="302"/>
      <c r="D42" s="302"/>
      <c r="E42" s="303"/>
      <c r="F42" s="126" t="e">
        <f>SUMIF(A39:A41,"=1",F39:F41)</f>
        <v>#REF!</v>
      </c>
      <c r="G42" s="127" t="e">
        <f>SUMIF(A39:A41,"=1",G39:G41)</f>
        <v>#REF!</v>
      </c>
      <c r="H42" s="127" t="e">
        <f>SUMIF(A39:A41,"=1",H39:H41)</f>
        <v>#REF!</v>
      </c>
      <c r="I42" s="127" t="e">
        <f>SUMIF(A39:A41,"=1",I39:I41)</f>
        <v>#REF!</v>
      </c>
      <c r="J42" s="128" t="e">
        <f>SUMIF(A39:A41,"=1",J39:J41)</f>
        <v>#REF!</v>
      </c>
    </row>
    <row r="46" ht="15.75">
      <c r="B46" s="129" t="s">
        <v>128</v>
      </c>
    </row>
    <row r="48" spans="1:10" ht="25.5" customHeight="1">
      <c r="A48" s="130"/>
      <c r="B48" s="131" t="s">
        <v>119</v>
      </c>
      <c r="C48" s="131" t="s">
        <v>120</v>
      </c>
      <c r="D48" s="132"/>
      <c r="E48" s="132"/>
      <c r="F48" s="133" t="s">
        <v>129</v>
      </c>
      <c r="G48" s="133"/>
      <c r="H48" s="133"/>
      <c r="I48" s="133" t="s">
        <v>95</v>
      </c>
      <c r="J48" s="133" t="s">
        <v>105</v>
      </c>
    </row>
    <row r="49" spans="1:10" ht="16.5" customHeight="1">
      <c r="A49" s="130"/>
      <c r="B49" s="134">
        <v>95</v>
      </c>
      <c r="C49" s="339" t="s">
        <v>136</v>
      </c>
      <c r="D49" s="340"/>
      <c r="E49" s="340"/>
      <c r="F49" s="135" t="s">
        <v>96</v>
      </c>
      <c r="G49" s="135"/>
      <c r="H49" s="135"/>
      <c r="I49" s="136">
        <f>'D.1.3_VTP'!G5</f>
        <v>0</v>
      </c>
      <c r="J49" s="137" t="str">
        <f aca="true" t="shared" si="1" ref="J49:J56">IF($I$57=0,"",I49/$I$57*100)</f>
        <v/>
      </c>
    </row>
    <row r="50" spans="1:10" ht="16.5" customHeight="1">
      <c r="A50" s="138"/>
      <c r="B50" s="142" t="s">
        <v>137</v>
      </c>
      <c r="C50" s="339" t="s">
        <v>138</v>
      </c>
      <c r="D50" s="340"/>
      <c r="E50" s="340"/>
      <c r="F50" s="140" t="s">
        <v>97</v>
      </c>
      <c r="G50" s="141"/>
      <c r="H50" s="141"/>
      <c r="I50" s="141">
        <f>'D.1.3_VTP'!G17</f>
        <v>0</v>
      </c>
      <c r="J50" s="137" t="str">
        <f t="shared" si="1"/>
        <v/>
      </c>
    </row>
    <row r="51" spans="1:10" ht="16.5" customHeight="1">
      <c r="A51" s="138"/>
      <c r="B51" s="142" t="s">
        <v>139</v>
      </c>
      <c r="C51" s="347" t="s">
        <v>140</v>
      </c>
      <c r="D51" s="348"/>
      <c r="E51" s="349"/>
      <c r="F51" s="140" t="s">
        <v>97</v>
      </c>
      <c r="G51" s="141"/>
      <c r="H51" s="141"/>
      <c r="I51" s="141">
        <f>'D.1.3_VTP'!G27</f>
        <v>0</v>
      </c>
      <c r="J51" s="137" t="str">
        <f t="shared" si="1"/>
        <v/>
      </c>
    </row>
    <row r="52" spans="1:10" ht="16.5" customHeight="1">
      <c r="A52" s="138"/>
      <c r="B52" s="142" t="s">
        <v>141</v>
      </c>
      <c r="C52" s="339" t="s">
        <v>142</v>
      </c>
      <c r="D52" s="340"/>
      <c r="E52" s="340"/>
      <c r="F52" s="140" t="s">
        <v>97</v>
      </c>
      <c r="G52" s="141"/>
      <c r="H52" s="141"/>
      <c r="I52" s="141">
        <f>'D.1.3_VTP'!G36</f>
        <v>0</v>
      </c>
      <c r="J52" s="137" t="str">
        <f t="shared" si="1"/>
        <v/>
      </c>
    </row>
    <row r="53" spans="1:10" ht="15.75" customHeight="1">
      <c r="A53" s="138"/>
      <c r="B53" s="142" t="s">
        <v>143</v>
      </c>
      <c r="C53" s="339" t="s">
        <v>144</v>
      </c>
      <c r="D53" s="340"/>
      <c r="E53" s="340"/>
      <c r="F53" s="140" t="s">
        <v>97</v>
      </c>
      <c r="G53" s="141"/>
      <c r="H53" s="141"/>
      <c r="I53" s="141">
        <f>'D.1.3_VTP'!G56</f>
        <v>0</v>
      </c>
      <c r="J53" s="137" t="str">
        <f t="shared" si="1"/>
        <v/>
      </c>
    </row>
    <row r="54" spans="1:10" ht="15.75" customHeight="1">
      <c r="A54" s="138"/>
      <c r="B54" s="142" t="s">
        <v>145</v>
      </c>
      <c r="C54" s="339" t="s">
        <v>146</v>
      </c>
      <c r="D54" s="340"/>
      <c r="E54" s="340"/>
      <c r="F54" s="140" t="s">
        <v>97</v>
      </c>
      <c r="G54" s="141"/>
      <c r="H54" s="141"/>
      <c r="I54" s="141">
        <f>'D.1.3_VTP'!G75</f>
        <v>0</v>
      </c>
      <c r="J54" s="137" t="str">
        <f t="shared" si="1"/>
        <v/>
      </c>
    </row>
    <row r="55" spans="1:10" ht="16.5" customHeight="1">
      <c r="A55" s="138"/>
      <c r="B55" s="142" t="s">
        <v>147</v>
      </c>
      <c r="C55" s="339" t="s">
        <v>148</v>
      </c>
      <c r="D55" s="340"/>
      <c r="E55" s="340"/>
      <c r="F55" s="140" t="s">
        <v>97</v>
      </c>
      <c r="G55" s="141"/>
      <c r="H55" s="141"/>
      <c r="I55" s="141">
        <f>'D.1.3_VTP'!G82</f>
        <v>0</v>
      </c>
      <c r="J55" s="137" t="str">
        <f t="shared" si="1"/>
        <v/>
      </c>
    </row>
    <row r="56" spans="1:10" ht="16.5" customHeight="1">
      <c r="A56" s="138"/>
      <c r="B56" s="142" t="s">
        <v>149</v>
      </c>
      <c r="C56" s="341" t="s">
        <v>150</v>
      </c>
      <c r="D56" s="342"/>
      <c r="E56" s="343"/>
      <c r="F56" s="140" t="s">
        <v>97</v>
      </c>
      <c r="G56" s="141"/>
      <c r="H56" s="141"/>
      <c r="I56" s="141">
        <f>'D.1.3_VTP'!G100</f>
        <v>0</v>
      </c>
      <c r="J56" s="137" t="str">
        <f t="shared" si="1"/>
        <v/>
      </c>
    </row>
    <row r="57" spans="1:10" ht="17.25" customHeight="1">
      <c r="A57" s="143"/>
      <c r="B57" s="144" t="s">
        <v>16</v>
      </c>
      <c r="C57" s="144"/>
      <c r="D57" s="145"/>
      <c r="E57" s="145"/>
      <c r="F57" s="146"/>
      <c r="G57" s="147"/>
      <c r="H57" s="147"/>
      <c r="I57" s="147">
        <f>SUM(I49:I56)</f>
        <v>0</v>
      </c>
      <c r="J57" s="148">
        <f>SUM(J49:J56)</f>
        <v>0</v>
      </c>
    </row>
    <row r="58" spans="6:10" ht="15">
      <c r="F58" s="149"/>
      <c r="G58" s="149"/>
      <c r="H58" s="149"/>
      <c r="I58" s="149"/>
      <c r="J58" s="150"/>
    </row>
    <row r="59" spans="6:10" ht="15">
      <c r="F59" s="149"/>
      <c r="G59" s="149"/>
      <c r="H59" s="149"/>
      <c r="I59" s="149"/>
      <c r="J59" s="150"/>
    </row>
    <row r="60" spans="6:10" ht="15">
      <c r="F60" s="149"/>
      <c r="G60" s="149"/>
      <c r="H60" s="149"/>
      <c r="I60" s="149"/>
      <c r="J60" s="150"/>
    </row>
  </sheetData>
  <mergeCells count="49">
    <mergeCell ref="D12:G12"/>
    <mergeCell ref="B1:J1"/>
    <mergeCell ref="E2:J2"/>
    <mergeCell ref="E3:J3"/>
    <mergeCell ref="E4:J4"/>
    <mergeCell ref="D11:G11"/>
    <mergeCell ref="D13:G13"/>
    <mergeCell ref="E15:F15"/>
    <mergeCell ref="G15:H15"/>
    <mergeCell ref="I15:J15"/>
    <mergeCell ref="E16:F16"/>
    <mergeCell ref="G16:H16"/>
    <mergeCell ref="I16:J16"/>
    <mergeCell ref="E17:F17"/>
    <mergeCell ref="G17:H17"/>
    <mergeCell ref="I17:J17"/>
    <mergeCell ref="E18:F18"/>
    <mergeCell ref="G18:H18"/>
    <mergeCell ref="I18:J18"/>
    <mergeCell ref="E19:F19"/>
    <mergeCell ref="G19:H19"/>
    <mergeCell ref="I19:J19"/>
    <mergeCell ref="E20:F20"/>
    <mergeCell ref="G20:H20"/>
    <mergeCell ref="I20:J20"/>
    <mergeCell ref="D35:E35"/>
    <mergeCell ref="E21:F21"/>
    <mergeCell ref="G21:H21"/>
    <mergeCell ref="I21:J21"/>
    <mergeCell ref="G23:I23"/>
    <mergeCell ref="G24:I24"/>
    <mergeCell ref="G25:I25"/>
    <mergeCell ref="G26:I26"/>
    <mergeCell ref="G27:I27"/>
    <mergeCell ref="G28:I28"/>
    <mergeCell ref="G29:I29"/>
    <mergeCell ref="G32:I32"/>
    <mergeCell ref="C56:E56"/>
    <mergeCell ref="C39:E39"/>
    <mergeCell ref="C40:E40"/>
    <mergeCell ref="C41:E41"/>
    <mergeCell ref="B42:E42"/>
    <mergeCell ref="C49:E49"/>
    <mergeCell ref="C50:E50"/>
    <mergeCell ref="C51:E51"/>
    <mergeCell ref="C52:E52"/>
    <mergeCell ref="C53:E53"/>
    <mergeCell ref="C54:E54"/>
    <mergeCell ref="C55:E55"/>
  </mergeCells>
  <printOptions/>
  <pageMargins left="0.5118110236220472" right="0.31496062992125984" top="0.7874015748031497" bottom="0.7874015748031497" header="0.31496062992125984" footer="0.31496062992125984"/>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2"/>
  <sheetViews>
    <sheetView zoomScale="85" zoomScaleNormal="85" zoomScalePageLayoutView="85" workbookViewId="0" topLeftCell="A1">
      <selection activeCell="K25" sqref="K25"/>
    </sheetView>
  </sheetViews>
  <sheetFormatPr defaultColWidth="9.140625" defaultRowHeight="15"/>
  <cols>
    <col min="1" max="1" width="4.28125" style="25" customWidth="1"/>
    <col min="2" max="2" width="10.8515625" style="25" customWidth="1"/>
    <col min="3" max="3" width="47.8515625" style="25" customWidth="1"/>
    <col min="4" max="4" width="5.28125" style="101" customWidth="1"/>
    <col min="5" max="5" width="6.00390625" style="217" customWidth="1"/>
    <col min="6" max="6" width="8.8515625" style="217" customWidth="1"/>
    <col min="7" max="7" width="13.57421875" style="217" customWidth="1"/>
    <col min="8" max="8" width="9.140625" style="25" customWidth="1"/>
    <col min="9" max="16384" width="9.140625" style="25" customWidth="1"/>
  </cols>
  <sheetData>
    <row r="1" spans="1:7" s="152" customFormat="1" ht="18" customHeight="1">
      <c r="A1" s="151" t="s">
        <v>151</v>
      </c>
      <c r="C1" s="153" t="s">
        <v>152</v>
      </c>
      <c r="D1" s="153" t="s">
        <v>153</v>
      </c>
      <c r="E1" s="153" t="s">
        <v>2</v>
      </c>
      <c r="F1" s="153" t="s">
        <v>154</v>
      </c>
      <c r="G1" s="153" t="s">
        <v>155</v>
      </c>
    </row>
    <row r="2" spans="2:8" ht="15">
      <c r="B2" s="152"/>
      <c r="C2" s="154" t="s">
        <v>156</v>
      </c>
      <c r="D2" s="155"/>
      <c r="E2" s="156"/>
      <c r="F2" s="156"/>
      <c r="G2" s="157"/>
      <c r="H2" s="154"/>
    </row>
    <row r="3" spans="1:8" ht="15">
      <c r="A3" s="158" t="s">
        <v>157</v>
      </c>
      <c r="B3" s="159">
        <v>95</v>
      </c>
      <c r="C3" s="160" t="s">
        <v>158</v>
      </c>
      <c r="D3" s="161"/>
      <c r="E3" s="162"/>
      <c r="F3" s="162"/>
      <c r="G3" s="163"/>
      <c r="H3" s="164"/>
    </row>
    <row r="4" spans="1:7" ht="136.5" customHeight="1">
      <c r="A4" s="151">
        <v>1</v>
      </c>
      <c r="B4" s="165" t="s">
        <v>159</v>
      </c>
      <c r="C4" s="166" t="s">
        <v>160</v>
      </c>
      <c r="D4" s="167" t="s">
        <v>8</v>
      </c>
      <c r="E4" s="168">
        <v>3</v>
      </c>
      <c r="F4" s="169"/>
      <c r="G4" s="170">
        <f>E4*F4</f>
        <v>0</v>
      </c>
    </row>
    <row r="5" spans="1:7" ht="15">
      <c r="A5" s="101"/>
      <c r="B5" s="171" t="s">
        <v>161</v>
      </c>
      <c r="C5" s="172" t="s">
        <v>162</v>
      </c>
      <c r="D5" s="161"/>
      <c r="E5" s="162"/>
      <c r="F5" s="173"/>
      <c r="G5" s="163">
        <f>G4</f>
        <v>0</v>
      </c>
    </row>
    <row r="6" spans="1:8" ht="15">
      <c r="A6" s="101"/>
      <c r="B6" s="174"/>
      <c r="C6" s="154"/>
      <c r="D6" s="175"/>
      <c r="E6" s="156"/>
      <c r="F6" s="176"/>
      <c r="G6" s="177"/>
      <c r="H6" s="152"/>
    </row>
    <row r="7" spans="1:8" s="182" customFormat="1" ht="15">
      <c r="A7" s="158" t="s">
        <v>157</v>
      </c>
      <c r="B7" s="159">
        <v>713</v>
      </c>
      <c r="C7" s="178" t="s">
        <v>138</v>
      </c>
      <c r="D7" s="158"/>
      <c r="E7" s="179"/>
      <c r="F7" s="180"/>
      <c r="G7" s="181"/>
      <c r="H7" s="178"/>
    </row>
    <row r="8" spans="1:8" s="182" customFormat="1" ht="26.25">
      <c r="A8" s="151">
        <f>IF(B8&lt;&gt;"",COUNTA($B$8:B8)+$A$4,"")</f>
        <v>2</v>
      </c>
      <c r="B8" s="183">
        <v>713463311</v>
      </c>
      <c r="C8" s="184" t="s">
        <v>163</v>
      </c>
      <c r="D8" s="185" t="s">
        <v>9</v>
      </c>
      <c r="E8" s="186">
        <v>10.8</v>
      </c>
      <c r="F8" s="187"/>
      <c r="G8" s="188">
        <f aca="true" t="shared" si="0" ref="G8:G13">F8*E8</f>
        <v>0</v>
      </c>
      <c r="H8" s="178"/>
    </row>
    <row r="9" spans="1:8" s="182" customFormat="1" ht="26.25">
      <c r="A9" s="151"/>
      <c r="B9" s="183">
        <v>713463312</v>
      </c>
      <c r="C9" s="184" t="s">
        <v>164</v>
      </c>
      <c r="D9" s="185" t="s">
        <v>9</v>
      </c>
      <c r="E9" s="186">
        <v>1.2000000000000002</v>
      </c>
      <c r="F9" s="187"/>
      <c r="G9" s="188">
        <f t="shared" si="0"/>
        <v>0</v>
      </c>
      <c r="H9" s="178"/>
    </row>
    <row r="10" spans="1:8" s="182" customFormat="1" ht="26.25">
      <c r="A10" s="151">
        <f>IF(B10&lt;&gt;"",COUNTA($B$8:B10)+$A$4,"")</f>
        <v>4</v>
      </c>
      <c r="B10" s="183">
        <v>713463315</v>
      </c>
      <c r="C10" s="184" t="s">
        <v>165</v>
      </c>
      <c r="D10" s="185" t="s">
        <v>9</v>
      </c>
      <c r="E10" s="186">
        <v>7.2</v>
      </c>
      <c r="F10" s="187"/>
      <c r="G10" s="188">
        <f t="shared" si="0"/>
        <v>0</v>
      </c>
      <c r="H10" s="178"/>
    </row>
    <row r="11" spans="1:8" s="182" customFormat="1" ht="26.25">
      <c r="A11" s="151"/>
      <c r="B11" s="183">
        <v>713463315</v>
      </c>
      <c r="C11" s="184" t="s">
        <v>165</v>
      </c>
      <c r="D11" s="185" t="s">
        <v>9</v>
      </c>
      <c r="E11" s="186">
        <v>0.8</v>
      </c>
      <c r="F11" s="187"/>
      <c r="G11" s="188">
        <f t="shared" si="0"/>
        <v>0</v>
      </c>
      <c r="H11" s="178"/>
    </row>
    <row r="12" spans="1:8" ht="25.5">
      <c r="A12" s="151">
        <f>IF(B12&lt;&gt;"",COUNTA($B$8:B12)+$A$4,"")</f>
        <v>6</v>
      </c>
      <c r="B12" s="165" t="s">
        <v>166</v>
      </c>
      <c r="C12" s="184" t="s">
        <v>167</v>
      </c>
      <c r="D12" s="185" t="s">
        <v>9</v>
      </c>
      <c r="E12" s="186">
        <v>12</v>
      </c>
      <c r="F12" s="187"/>
      <c r="G12" s="188">
        <f t="shared" si="0"/>
        <v>0</v>
      </c>
      <c r="H12" s="152"/>
    </row>
    <row r="13" spans="1:8" ht="25.5">
      <c r="A13" s="151">
        <f>IF(B13&lt;&gt;"",COUNTA($B$8:B13)+$A$4,"")</f>
        <v>7</v>
      </c>
      <c r="B13" s="165" t="s">
        <v>168</v>
      </c>
      <c r="C13" s="184" t="s">
        <v>169</v>
      </c>
      <c r="D13" s="185" t="s">
        <v>9</v>
      </c>
      <c r="E13" s="186">
        <v>8</v>
      </c>
      <c r="F13" s="187"/>
      <c r="G13" s="188">
        <f t="shared" si="0"/>
        <v>0</v>
      </c>
      <c r="H13" s="152"/>
    </row>
    <row r="14" spans="1:7" s="195" customFormat="1" ht="12.75" customHeight="1">
      <c r="A14" s="151" t="str">
        <f>IF(B14&lt;&gt;"",COUNTA($B$8:B14)+$A$4,"")</f>
        <v/>
      </c>
      <c r="B14" s="189"/>
      <c r="C14" s="190"/>
      <c r="D14" s="191"/>
      <c r="E14" s="192"/>
      <c r="F14" s="193"/>
      <c r="G14" s="194"/>
    </row>
    <row r="15" spans="1:7" s="195" customFormat="1" ht="12.75" customHeight="1">
      <c r="A15" s="151" t="str">
        <f>IF(B15&lt;&gt;"",COUNTA($B$8:B15)+$A$4,"")</f>
        <v/>
      </c>
      <c r="B15" s="189"/>
      <c r="C15" s="190" t="s">
        <v>170</v>
      </c>
      <c r="D15" s="191"/>
      <c r="E15" s="192"/>
      <c r="F15" s="186"/>
      <c r="G15" s="194">
        <f>SUM(G7:G14)</f>
        <v>0</v>
      </c>
    </row>
    <row r="16" spans="1:7" s="195" customFormat="1" ht="25.5" customHeight="1">
      <c r="A16" s="151">
        <f>IF(B16&lt;&gt;"",COUNTA($B$8:B16)+$A$4,"")</f>
        <v>8</v>
      </c>
      <c r="B16" s="196" t="s">
        <v>171</v>
      </c>
      <c r="C16" s="197" t="s">
        <v>172</v>
      </c>
      <c r="D16" s="191" t="s">
        <v>105</v>
      </c>
      <c r="E16" s="190">
        <v>1.95</v>
      </c>
      <c r="F16" s="190"/>
      <c r="G16" s="198">
        <f aca="true" t="shared" si="1" ref="G16">E16*F16</f>
        <v>0</v>
      </c>
    </row>
    <row r="17" spans="1:7" s="195" customFormat="1" ht="15">
      <c r="A17" s="199"/>
      <c r="B17" s="200" t="s">
        <v>161</v>
      </c>
      <c r="C17" s="201" t="s">
        <v>138</v>
      </c>
      <c r="D17" s="199"/>
      <c r="E17" s="202"/>
      <c r="F17" s="203"/>
      <c r="G17" s="181">
        <f>G15+G16</f>
        <v>0</v>
      </c>
    </row>
    <row r="18" spans="1:7" ht="15">
      <c r="A18" s="185"/>
      <c r="B18" s="189"/>
      <c r="C18" s="204"/>
      <c r="D18" s="191"/>
      <c r="E18" s="192"/>
      <c r="F18" s="193"/>
      <c r="G18" s="177"/>
    </row>
    <row r="19" spans="1:8" ht="15">
      <c r="A19" s="185"/>
      <c r="B19" s="205" t="s">
        <v>139</v>
      </c>
      <c r="C19" s="178" t="s">
        <v>140</v>
      </c>
      <c r="D19" s="175"/>
      <c r="E19" s="156"/>
      <c r="F19" s="176"/>
      <c r="G19" s="177"/>
      <c r="H19" s="152"/>
    </row>
    <row r="20" spans="1:8" ht="38.25">
      <c r="A20" s="151">
        <f>IF(B20&lt;&gt;"",COUNTA($B$20:B20)+$A$16,"")</f>
        <v>9</v>
      </c>
      <c r="B20" s="189" t="s">
        <v>173</v>
      </c>
      <c r="C20" s="206" t="s">
        <v>174</v>
      </c>
      <c r="D20" s="191" t="s">
        <v>7</v>
      </c>
      <c r="E20" s="192">
        <v>1</v>
      </c>
      <c r="F20" s="187"/>
      <c r="G20" s="198">
        <f aca="true" t="shared" si="2" ref="G20:G23">E20*F20</f>
        <v>0</v>
      </c>
      <c r="H20" s="152"/>
    </row>
    <row r="21" spans="1:8" ht="15">
      <c r="A21" s="151">
        <f>IF(B21&lt;&gt;"",COUNTA($B$20:B21)+$A$16,"")</f>
        <v>10</v>
      </c>
      <c r="B21" s="189" t="s">
        <v>175</v>
      </c>
      <c r="C21" s="206" t="s">
        <v>176</v>
      </c>
      <c r="D21" s="191" t="s">
        <v>7</v>
      </c>
      <c r="E21" s="192">
        <v>1</v>
      </c>
      <c r="F21" s="187"/>
      <c r="G21" s="198">
        <f t="shared" si="2"/>
        <v>0</v>
      </c>
      <c r="H21" s="152"/>
    </row>
    <row r="22" spans="1:8" ht="15">
      <c r="A22" s="151">
        <f>IF(B22&lt;&gt;"",COUNTA($B$20:B22)+$A$16,"")</f>
        <v>11</v>
      </c>
      <c r="B22" s="189" t="s">
        <v>177</v>
      </c>
      <c r="C22" s="206" t="s">
        <v>178</v>
      </c>
      <c r="D22" s="191" t="s">
        <v>7</v>
      </c>
      <c r="E22" s="192">
        <v>1</v>
      </c>
      <c r="F22" s="187"/>
      <c r="G22" s="198">
        <f t="shared" si="2"/>
        <v>0</v>
      </c>
      <c r="H22" s="152"/>
    </row>
    <row r="23" spans="1:8" ht="15">
      <c r="A23" s="151">
        <f>IF(B23&lt;&gt;"",COUNTA($B$20:B23)+$A$16,"")</f>
        <v>12</v>
      </c>
      <c r="B23" s="183">
        <v>732420812</v>
      </c>
      <c r="C23" s="206" t="s">
        <v>179</v>
      </c>
      <c r="D23" s="191" t="s">
        <v>7</v>
      </c>
      <c r="E23" s="192">
        <v>1</v>
      </c>
      <c r="F23" s="187"/>
      <c r="G23" s="198">
        <f t="shared" si="2"/>
        <v>0</v>
      </c>
      <c r="H23" s="152"/>
    </row>
    <row r="24" spans="1:8" ht="15">
      <c r="A24" s="151" t="str">
        <f>IF(B24&lt;&gt;"",COUNTA($B$20:B24)+$A$16,"")</f>
        <v/>
      </c>
      <c r="B24" s="189"/>
      <c r="C24" s="190"/>
      <c r="D24" s="191"/>
      <c r="E24" s="192"/>
      <c r="F24" s="207"/>
      <c r="G24" s="198"/>
      <c r="H24" s="152"/>
    </row>
    <row r="25" spans="1:8" ht="15">
      <c r="A25" s="151" t="str">
        <f>IF(B25&lt;&gt;"",COUNTA($B$20:B25)+$A$16,"")</f>
        <v/>
      </c>
      <c r="B25" s="189"/>
      <c r="C25" s="190" t="s">
        <v>170</v>
      </c>
      <c r="D25" s="191"/>
      <c r="E25" s="192"/>
      <c r="F25" s="186"/>
      <c r="G25" s="194">
        <f>SUM(G19:G24)</f>
        <v>0</v>
      </c>
      <c r="H25" s="152"/>
    </row>
    <row r="26" spans="1:8" ht="15">
      <c r="A26" s="151">
        <f>IF(B26&lt;&gt;"",COUNTA($B$20:B26)+$A$16,"")</f>
        <v>13</v>
      </c>
      <c r="B26" s="165" t="s">
        <v>180</v>
      </c>
      <c r="C26" s="190" t="s">
        <v>181</v>
      </c>
      <c r="D26" s="191" t="s">
        <v>105</v>
      </c>
      <c r="E26" s="192">
        <v>1.59</v>
      </c>
      <c r="F26" s="187"/>
      <c r="G26" s="198">
        <f aca="true" t="shared" si="3" ref="G26">E26*F26</f>
        <v>0</v>
      </c>
      <c r="H26" s="152"/>
    </row>
    <row r="27" spans="1:8" ht="15">
      <c r="A27" s="151"/>
      <c r="B27" s="200" t="s">
        <v>161</v>
      </c>
      <c r="C27" s="208" t="s">
        <v>182</v>
      </c>
      <c r="D27" s="161"/>
      <c r="E27" s="162"/>
      <c r="F27" s="203"/>
      <c r="G27" s="181">
        <f>G25+G26</f>
        <v>0</v>
      </c>
      <c r="H27" s="152"/>
    </row>
    <row r="28" spans="1:8" ht="15">
      <c r="A28" s="151"/>
      <c r="B28" s="189"/>
      <c r="C28" s="152"/>
      <c r="D28" s="185"/>
      <c r="E28" s="186"/>
      <c r="F28" s="188"/>
      <c r="G28" s="194"/>
      <c r="H28" s="152"/>
    </row>
    <row r="29" spans="1:8" ht="15">
      <c r="A29" s="151"/>
      <c r="B29" s="205" t="s">
        <v>141</v>
      </c>
      <c r="C29" s="178" t="s">
        <v>142</v>
      </c>
      <c r="D29" s="185"/>
      <c r="E29" s="186"/>
      <c r="F29" s="188"/>
      <c r="G29" s="194"/>
      <c r="H29" s="152"/>
    </row>
    <row r="30" spans="1:8" ht="25.5" customHeight="1">
      <c r="A30" s="151">
        <f>IF(B30&lt;&gt;"",COUNTA($B30:B$30)+$A$13,"")</f>
        <v>8</v>
      </c>
      <c r="B30" s="165" t="s">
        <v>183</v>
      </c>
      <c r="C30" s="209" t="s">
        <v>184</v>
      </c>
      <c r="D30" s="185" t="s">
        <v>9</v>
      </c>
      <c r="E30" s="186">
        <v>12</v>
      </c>
      <c r="F30" s="187"/>
      <c r="G30" s="194">
        <f aca="true" t="shared" si="4" ref="G30:G31">F30*E30</f>
        <v>0</v>
      </c>
      <c r="H30" s="152"/>
    </row>
    <row r="31" spans="1:8" ht="15">
      <c r="A31" s="151">
        <f>IF(B31&lt;&gt;"",COUNTA($B$30:B31)+$A$13,"")</f>
        <v>9</v>
      </c>
      <c r="B31" s="165" t="s">
        <v>185</v>
      </c>
      <c r="C31" s="209" t="s">
        <v>186</v>
      </c>
      <c r="D31" s="185" t="s">
        <v>9</v>
      </c>
      <c r="E31" s="186">
        <v>12</v>
      </c>
      <c r="F31" s="187"/>
      <c r="G31" s="194">
        <f t="shared" si="4"/>
        <v>0</v>
      </c>
      <c r="H31" s="152"/>
    </row>
    <row r="32" spans="1:8" ht="15">
      <c r="A32" s="151">
        <f>IF(B32&lt;&gt;"",COUNTA($B$30:B32)+$A$13,"")</f>
        <v>10</v>
      </c>
      <c r="B32" s="189" t="s">
        <v>187</v>
      </c>
      <c r="C32" s="190" t="s">
        <v>188</v>
      </c>
      <c r="D32" s="185" t="s">
        <v>9</v>
      </c>
      <c r="E32" s="186">
        <v>18</v>
      </c>
      <c r="F32" s="187"/>
      <c r="G32" s="194">
        <f>F32*E32</f>
        <v>0</v>
      </c>
      <c r="H32" s="152"/>
    </row>
    <row r="33" spans="1:7" ht="12.75" customHeight="1">
      <c r="A33" s="151" t="str">
        <f>IF(B33&lt;&gt;"",COUNTA($B$30:B33)+$A$13,"")</f>
        <v/>
      </c>
      <c r="B33" s="189"/>
      <c r="C33" s="190"/>
      <c r="D33" s="185"/>
      <c r="E33" s="186"/>
      <c r="F33" s="188"/>
      <c r="G33" s="194"/>
    </row>
    <row r="34" spans="1:7" ht="12.75" customHeight="1">
      <c r="A34" s="151" t="str">
        <f>IF(B34&lt;&gt;"",COUNTA($B$30:B34)+$A$13,"")</f>
        <v/>
      </c>
      <c r="B34" s="189"/>
      <c r="C34" s="190" t="s">
        <v>170</v>
      </c>
      <c r="D34" s="191"/>
      <c r="E34" s="192"/>
      <c r="F34" s="186"/>
      <c r="G34" s="194">
        <f>SUM(G29:G33)</f>
        <v>0</v>
      </c>
    </row>
    <row r="35" spans="1:7" ht="25.5" customHeight="1">
      <c r="A35" s="151">
        <f>IF(B35&lt;&gt;"",COUNTA($B$30:B35)+$A$13,"")</f>
        <v>11</v>
      </c>
      <c r="B35" s="165">
        <v>998733202</v>
      </c>
      <c r="C35" s="210" t="s">
        <v>189</v>
      </c>
      <c r="D35" s="191" t="s">
        <v>105</v>
      </c>
      <c r="E35" s="192">
        <v>3.39</v>
      </c>
      <c r="F35" s="187"/>
      <c r="G35" s="198">
        <f aca="true" t="shared" si="5" ref="G35">E35*F35</f>
        <v>0</v>
      </c>
    </row>
    <row r="36" spans="1:8" s="195" customFormat="1" ht="12.75" customHeight="1">
      <c r="A36" s="199"/>
      <c r="B36" s="200" t="s">
        <v>161</v>
      </c>
      <c r="C36" s="201" t="s">
        <v>190</v>
      </c>
      <c r="D36" s="158"/>
      <c r="E36" s="179"/>
      <c r="F36" s="180"/>
      <c r="G36" s="181">
        <f>G34+G35</f>
        <v>0</v>
      </c>
      <c r="H36" s="25"/>
    </row>
    <row r="37" spans="1:7" ht="12.75" customHeight="1">
      <c r="A37" s="185"/>
      <c r="B37" s="189"/>
      <c r="C37" s="152"/>
      <c r="D37" s="185"/>
      <c r="E37" s="186"/>
      <c r="F37" s="188"/>
      <c r="G37" s="194"/>
    </row>
    <row r="38" spans="1:7" ht="12.75" customHeight="1">
      <c r="A38" s="158" t="s">
        <v>157</v>
      </c>
      <c r="B38" s="205" t="s">
        <v>143</v>
      </c>
      <c r="C38" s="178" t="s">
        <v>144</v>
      </c>
      <c r="D38" s="185"/>
      <c r="E38" s="186"/>
      <c r="F38" s="188"/>
      <c r="G38" s="194"/>
    </row>
    <row r="39" spans="1:7" ht="12.75" customHeight="1">
      <c r="A39" s="151">
        <f>IF(B39&lt;&gt;"",COUNTA($B$39:B39)+$A$35,"")</f>
        <v>12</v>
      </c>
      <c r="B39" s="189" t="s">
        <v>191</v>
      </c>
      <c r="C39" s="209" t="s">
        <v>192</v>
      </c>
      <c r="D39" s="185" t="s">
        <v>7</v>
      </c>
      <c r="E39" s="186">
        <v>1</v>
      </c>
      <c r="F39" s="187"/>
      <c r="G39" s="194">
        <f aca="true" t="shared" si="6" ref="G39:G52">F39*E39</f>
        <v>0</v>
      </c>
    </row>
    <row r="40" spans="1:7" ht="25.5" customHeight="1">
      <c r="A40" s="151">
        <f>IF(B40&lt;&gt;"",COUNTA($B$39:B40)+$A$35,"")</f>
        <v>13</v>
      </c>
      <c r="B40" s="165" t="s">
        <v>193</v>
      </c>
      <c r="C40" s="209" t="s">
        <v>194</v>
      </c>
      <c r="D40" s="185" t="s">
        <v>7</v>
      </c>
      <c r="E40" s="186">
        <v>1</v>
      </c>
      <c r="F40" s="187"/>
      <c r="G40" s="194">
        <f t="shared" si="6"/>
        <v>0</v>
      </c>
    </row>
    <row r="41" spans="1:7" ht="12.75" customHeight="1">
      <c r="A41" s="151">
        <f>IF(B41&lt;&gt;"",COUNTA($B$39:B41)+$A$35,"")</f>
        <v>14</v>
      </c>
      <c r="B41" s="165" t="s">
        <v>195</v>
      </c>
      <c r="C41" s="209" t="s">
        <v>196</v>
      </c>
      <c r="D41" s="185" t="s">
        <v>7</v>
      </c>
      <c r="E41" s="186">
        <v>4</v>
      </c>
      <c r="F41" s="187"/>
      <c r="G41" s="194">
        <f t="shared" si="6"/>
        <v>0</v>
      </c>
    </row>
    <row r="42" spans="1:7" ht="12.75" customHeight="1">
      <c r="A42" s="151">
        <f>IF(B42&lt;&gt;"",COUNTA($B$39:B42)+$A$35,"")</f>
        <v>15</v>
      </c>
      <c r="B42" s="165" t="s">
        <v>197</v>
      </c>
      <c r="C42" s="209" t="s">
        <v>198</v>
      </c>
      <c r="D42" s="185" t="s">
        <v>7</v>
      </c>
      <c r="E42" s="186">
        <v>2</v>
      </c>
      <c r="F42" s="187"/>
      <c r="G42" s="194">
        <f t="shared" si="6"/>
        <v>0</v>
      </c>
    </row>
    <row r="43" spans="1:7" ht="12.75" customHeight="1">
      <c r="A43" s="151">
        <f>IF(B43&lt;&gt;"",COUNTA($B$39:B43)+$A$35,"")</f>
        <v>16</v>
      </c>
      <c r="B43" s="165" t="s">
        <v>199</v>
      </c>
      <c r="C43" s="209" t="s">
        <v>200</v>
      </c>
      <c r="D43" s="185" t="s">
        <v>7</v>
      </c>
      <c r="E43" s="186">
        <v>2</v>
      </c>
      <c r="F43" s="187"/>
      <c r="G43" s="194">
        <f t="shared" si="6"/>
        <v>0</v>
      </c>
    </row>
    <row r="44" spans="1:7" ht="12.75" customHeight="1">
      <c r="A44" s="151">
        <f>IF(B44&lt;&gt;"",COUNTA($B$39:B44)+$A$35,"")</f>
        <v>17</v>
      </c>
      <c r="B44" s="165" t="s">
        <v>201</v>
      </c>
      <c r="C44" s="209" t="s">
        <v>202</v>
      </c>
      <c r="D44" s="185" t="s">
        <v>7</v>
      </c>
      <c r="E44" s="186">
        <v>1</v>
      </c>
      <c r="F44" s="187"/>
      <c r="G44" s="194">
        <f t="shared" si="6"/>
        <v>0</v>
      </c>
    </row>
    <row r="45" spans="1:7" ht="25.5" customHeight="1">
      <c r="A45" s="151">
        <f>IF(B45&lt;&gt;"",COUNTA($B$39:B45)+$A$35,"")</f>
        <v>18</v>
      </c>
      <c r="B45" s="165" t="s">
        <v>203</v>
      </c>
      <c r="C45" s="209" t="s">
        <v>204</v>
      </c>
      <c r="D45" s="185" t="s">
        <v>7</v>
      </c>
      <c r="E45" s="186">
        <v>2</v>
      </c>
      <c r="F45" s="187"/>
      <c r="G45" s="194">
        <f t="shared" si="6"/>
        <v>0</v>
      </c>
    </row>
    <row r="46" spans="1:8" ht="25.5" customHeight="1">
      <c r="A46" s="151">
        <f>IF(B46&lt;&gt;"",COUNTA($B$39:B46)+$A$35,"")</f>
        <v>19</v>
      </c>
      <c r="B46" s="189" t="s">
        <v>205</v>
      </c>
      <c r="C46" s="209" t="s">
        <v>206</v>
      </c>
      <c r="D46" s="185" t="s">
        <v>7</v>
      </c>
      <c r="E46" s="211">
        <v>1</v>
      </c>
      <c r="F46" s="187"/>
      <c r="G46" s="194">
        <f t="shared" si="6"/>
        <v>0</v>
      </c>
      <c r="H46" s="152"/>
    </row>
    <row r="47" spans="1:8" ht="12.75" customHeight="1">
      <c r="A47" s="151">
        <f>IF(B47&lt;&gt;"",COUNTA($B$39:B47)+$A$35,"")</f>
        <v>20</v>
      </c>
      <c r="B47" s="189" t="s">
        <v>207</v>
      </c>
      <c r="C47" s="209" t="s">
        <v>208</v>
      </c>
      <c r="D47" s="185" t="s">
        <v>7</v>
      </c>
      <c r="E47" s="186">
        <v>2</v>
      </c>
      <c r="F47" s="187"/>
      <c r="G47" s="194">
        <f t="shared" si="6"/>
        <v>0</v>
      </c>
      <c r="H47" s="152"/>
    </row>
    <row r="48" spans="1:8" ht="12.75" customHeight="1">
      <c r="A48" s="151">
        <f>IF(B48&lt;&gt;"",COUNTA($B$39:B48)+$A$35,"")</f>
        <v>21</v>
      </c>
      <c r="B48" s="189" t="s">
        <v>209</v>
      </c>
      <c r="C48" s="209" t="s">
        <v>210</v>
      </c>
      <c r="D48" s="185" t="s">
        <v>7</v>
      </c>
      <c r="E48" s="186">
        <v>10</v>
      </c>
      <c r="F48" s="187"/>
      <c r="G48" s="194">
        <f t="shared" si="6"/>
        <v>0</v>
      </c>
      <c r="H48" s="152"/>
    </row>
    <row r="49" spans="1:8" ht="12.75" customHeight="1">
      <c r="A49" s="151">
        <f>IF(B49&lt;&gt;"",COUNTA($B$39:B49)+$A$35,"")</f>
        <v>22</v>
      </c>
      <c r="B49" s="189" t="s">
        <v>211</v>
      </c>
      <c r="C49" s="209" t="s">
        <v>212</v>
      </c>
      <c r="D49" s="185" t="s">
        <v>7</v>
      </c>
      <c r="E49" s="186">
        <v>1</v>
      </c>
      <c r="F49" s="187"/>
      <c r="G49" s="194">
        <f t="shared" si="6"/>
        <v>0</v>
      </c>
      <c r="H49" s="152"/>
    </row>
    <row r="50" spans="1:8" ht="12.75" customHeight="1">
      <c r="A50" s="151">
        <f>IF(B50&lt;&gt;"",COUNTA($B$39:B50)+$A$35,"")</f>
        <v>23</v>
      </c>
      <c r="B50" s="189">
        <v>734410821</v>
      </c>
      <c r="C50" s="209" t="s">
        <v>213</v>
      </c>
      <c r="D50" s="185" t="s">
        <v>7</v>
      </c>
      <c r="E50" s="186">
        <v>2</v>
      </c>
      <c r="F50" s="187"/>
      <c r="G50" s="194">
        <f t="shared" si="6"/>
        <v>0</v>
      </c>
      <c r="H50" s="152"/>
    </row>
    <row r="51" spans="1:8" ht="12.75" customHeight="1">
      <c r="A51" s="151">
        <f>IF(B51&lt;&gt;"",COUNTA($B$39:B51)+$A$35,"")</f>
        <v>24</v>
      </c>
      <c r="B51" s="189">
        <v>734410851</v>
      </c>
      <c r="C51" s="209" t="s">
        <v>214</v>
      </c>
      <c r="D51" s="185" t="s">
        <v>7</v>
      </c>
      <c r="E51" s="186">
        <v>2</v>
      </c>
      <c r="F51" s="187"/>
      <c r="G51" s="194">
        <f t="shared" si="6"/>
        <v>0</v>
      </c>
      <c r="H51" s="152"/>
    </row>
    <row r="52" spans="1:8" ht="12.75" customHeight="1">
      <c r="A52" s="151">
        <f>IF(B52&lt;&gt;"",COUNTA($B$39:B52)+$A$35,"")</f>
        <v>25</v>
      </c>
      <c r="B52" s="189">
        <v>734420811</v>
      </c>
      <c r="C52" s="209" t="s">
        <v>215</v>
      </c>
      <c r="D52" s="185" t="s">
        <v>7</v>
      </c>
      <c r="E52" s="186">
        <v>2</v>
      </c>
      <c r="F52" s="187"/>
      <c r="G52" s="194">
        <f t="shared" si="6"/>
        <v>0</v>
      </c>
      <c r="H52" s="152"/>
    </row>
    <row r="53" spans="1:8" ht="12.75" customHeight="1">
      <c r="A53" s="151" t="str">
        <f>IF(B53&lt;&gt;"",COUNTA($B$39:B53)+$A$35,"")</f>
        <v/>
      </c>
      <c r="B53" s="189"/>
      <c r="C53" s="209"/>
      <c r="D53" s="185"/>
      <c r="E53" s="211"/>
      <c r="F53" s="188"/>
      <c r="G53" s="198"/>
      <c r="H53" s="152"/>
    </row>
    <row r="54" spans="1:7" ht="12.75" customHeight="1">
      <c r="A54" s="151" t="str">
        <f>IF(B54&lt;&gt;"",COUNTA($B$39:B54)+$A$35,"")</f>
        <v/>
      </c>
      <c r="B54" s="189"/>
      <c r="C54" s="190" t="s">
        <v>170</v>
      </c>
      <c r="D54" s="191"/>
      <c r="E54" s="192"/>
      <c r="F54" s="186"/>
      <c r="G54" s="194">
        <f>SUM(G38:G53)</f>
        <v>0</v>
      </c>
    </row>
    <row r="55" spans="1:7" ht="12.75" customHeight="1">
      <c r="A55" s="151">
        <f>IF(B55&lt;&gt;"",COUNTA($B$39:B55)+$A$35,"")</f>
        <v>26</v>
      </c>
      <c r="B55" s="189">
        <v>998734202</v>
      </c>
      <c r="C55" s="189" t="s">
        <v>216</v>
      </c>
      <c r="D55" s="191" t="s">
        <v>105</v>
      </c>
      <c r="E55" s="192">
        <v>0.28</v>
      </c>
      <c r="F55" s="187"/>
      <c r="G55" s="198">
        <f aca="true" t="shared" si="7" ref="G55">E55*F55</f>
        <v>0</v>
      </c>
    </row>
    <row r="56" spans="1:7" s="213" customFormat="1" ht="12.75" customHeight="1">
      <c r="A56" s="212"/>
      <c r="B56" s="200" t="s">
        <v>161</v>
      </c>
      <c r="C56" s="208" t="s">
        <v>217</v>
      </c>
      <c r="D56" s="161"/>
      <c r="E56" s="162"/>
      <c r="F56" s="173"/>
      <c r="G56" s="181">
        <f>G54+G55</f>
        <v>0</v>
      </c>
    </row>
    <row r="57" spans="1:8" ht="12.75" customHeight="1">
      <c r="A57" s="101"/>
      <c r="B57" s="189"/>
      <c r="C57" s="152"/>
      <c r="D57" s="185"/>
      <c r="E57" s="186"/>
      <c r="F57" s="188"/>
      <c r="G57" s="194"/>
      <c r="H57" s="152"/>
    </row>
    <row r="58" spans="1:7" s="182" customFormat="1" ht="12.75" customHeight="1">
      <c r="A58" s="158" t="s">
        <v>157</v>
      </c>
      <c r="B58" s="205" t="s">
        <v>145</v>
      </c>
      <c r="C58" s="178" t="s">
        <v>146</v>
      </c>
      <c r="D58" s="214"/>
      <c r="E58" s="215"/>
      <c r="F58" s="215"/>
      <c r="G58" s="216"/>
    </row>
    <row r="59" spans="1:7" ht="25.5" customHeight="1">
      <c r="A59" s="151">
        <f>IF(B59&lt;&gt;"",COUNTA($B$59:B59)+$A$55,"")</f>
        <v>27</v>
      </c>
      <c r="B59" s="165" t="s">
        <v>218</v>
      </c>
      <c r="C59" s="197" t="s">
        <v>219</v>
      </c>
      <c r="D59" s="185" t="s">
        <v>70</v>
      </c>
      <c r="E59" s="186">
        <v>20</v>
      </c>
      <c r="F59" s="187"/>
      <c r="G59" s="198">
        <f aca="true" t="shared" si="8" ref="G59:G60">E59*F59</f>
        <v>0</v>
      </c>
    </row>
    <row r="60" spans="1:7" ht="12.75" customHeight="1">
      <c r="A60" s="151">
        <f>IF(B60&lt;&gt;"",COUNTA($B$59:B60)+$A$55,"")</f>
        <v>28</v>
      </c>
      <c r="B60" s="165" t="s">
        <v>220</v>
      </c>
      <c r="C60" s="190" t="s">
        <v>221</v>
      </c>
      <c r="D60" s="185" t="s">
        <v>70</v>
      </c>
      <c r="E60" s="186">
        <v>8</v>
      </c>
      <c r="F60" s="187"/>
      <c r="G60" s="198">
        <f t="shared" si="8"/>
        <v>0</v>
      </c>
    </row>
    <row r="61" spans="1:7" ht="12.75" customHeight="1">
      <c r="A61" s="151">
        <f>IF(B61&lt;&gt;"",COUNTA($B$59:B61)+$A$55,"")</f>
        <v>29</v>
      </c>
      <c r="B61" s="189" t="s">
        <v>222</v>
      </c>
      <c r="C61" s="190" t="s">
        <v>223</v>
      </c>
      <c r="D61" s="351" t="s">
        <v>70</v>
      </c>
      <c r="E61" s="360">
        <v>8</v>
      </c>
      <c r="F61" s="361"/>
      <c r="G61" s="353">
        <f>E61*F61</f>
        <v>0</v>
      </c>
    </row>
    <row r="62" spans="1:7" ht="12.75" customHeight="1">
      <c r="A62" s="151">
        <f>IF(B62&lt;&gt;"",COUNTA($B$59:B62)+$A$55,"")</f>
        <v>30</v>
      </c>
      <c r="B62" s="189" t="s">
        <v>224</v>
      </c>
      <c r="C62" s="190" t="s">
        <v>225</v>
      </c>
      <c r="D62" s="351"/>
      <c r="E62" s="360"/>
      <c r="F62" s="361"/>
      <c r="G62" s="353"/>
    </row>
    <row r="63" spans="1:7" ht="12.75" customHeight="1">
      <c r="A63" s="151" t="str">
        <f>IF(B63&lt;&gt;"",COUNTA($B$59:B63)+$A$55,"")</f>
        <v/>
      </c>
      <c r="B63" s="189"/>
      <c r="C63" s="190" t="s">
        <v>226</v>
      </c>
      <c r="D63" s="351"/>
      <c r="E63" s="360"/>
      <c r="F63" s="361"/>
      <c r="G63" s="353"/>
    </row>
    <row r="64" spans="1:7" ht="12.75" customHeight="1">
      <c r="A64" s="151" t="str">
        <f>IF(B64&lt;&gt;"",COUNTA($B$59:B64)+$A$55,"")</f>
        <v/>
      </c>
      <c r="B64" s="189"/>
      <c r="C64" s="190" t="s">
        <v>227</v>
      </c>
      <c r="D64" s="351"/>
      <c r="E64" s="360"/>
      <c r="F64" s="361"/>
      <c r="G64" s="353"/>
    </row>
    <row r="65" spans="1:7" ht="12.75" customHeight="1">
      <c r="A65" s="151" t="str">
        <f>IF(B65&lt;&gt;"",COUNTA($B$59:B65)+$A$55,"")</f>
        <v/>
      </c>
      <c r="B65" s="189"/>
      <c r="C65" s="190" t="s">
        <v>228</v>
      </c>
      <c r="D65" s="351"/>
      <c r="E65" s="360"/>
      <c r="F65" s="361"/>
      <c r="G65" s="353"/>
    </row>
    <row r="66" spans="1:7" ht="12.75" customHeight="1">
      <c r="A66" s="151" t="str">
        <f>IF(B66&lt;&gt;"",COUNTA($B$59:B66)+$A$55,"")</f>
        <v/>
      </c>
      <c r="B66" s="189"/>
      <c r="C66" s="190" t="s">
        <v>229</v>
      </c>
      <c r="D66" s="351"/>
      <c r="E66" s="360"/>
      <c r="F66" s="361"/>
      <c r="G66" s="353"/>
    </row>
    <row r="67" spans="1:7" ht="12.75" customHeight="1">
      <c r="A67" s="151" t="str">
        <f>IF(B67&lt;&gt;"",COUNTA($B$59:B67)+$A$55,"")</f>
        <v/>
      </c>
      <c r="B67" s="189"/>
      <c r="C67" s="190" t="s">
        <v>230</v>
      </c>
      <c r="D67" s="351"/>
      <c r="E67" s="360"/>
      <c r="F67" s="361"/>
      <c r="G67" s="353"/>
    </row>
    <row r="68" spans="1:7" ht="12.75" customHeight="1">
      <c r="A68" s="151" t="str">
        <f>IF(B68&lt;&gt;"",COUNTA($B$59:B68)+$A$55,"")</f>
        <v/>
      </c>
      <c r="B68" s="189"/>
      <c r="C68" s="190" t="s">
        <v>231</v>
      </c>
      <c r="D68" s="351" t="s">
        <v>70</v>
      </c>
      <c r="E68" s="362">
        <v>20</v>
      </c>
      <c r="F68" s="361"/>
      <c r="G68" s="353">
        <f>E68*F68</f>
        <v>0</v>
      </c>
    </row>
    <row r="69" spans="1:7" ht="12.75" customHeight="1">
      <c r="A69" s="151">
        <f>IF(B69&lt;&gt;"",COUNTA($B$59:B69)+$A$55,"")</f>
        <v>31</v>
      </c>
      <c r="B69" s="189" t="s">
        <v>232</v>
      </c>
      <c r="C69" s="190" t="s">
        <v>233</v>
      </c>
      <c r="D69" s="351"/>
      <c r="E69" s="362"/>
      <c r="F69" s="361"/>
      <c r="G69" s="353"/>
    </row>
    <row r="70" spans="1:7" ht="12.75" customHeight="1">
      <c r="A70" s="151" t="str">
        <f>IF(B70&lt;&gt;"",COUNTA($B$59:B70)+$A$55,"")</f>
        <v/>
      </c>
      <c r="B70" s="189"/>
      <c r="C70" s="190" t="s">
        <v>228</v>
      </c>
      <c r="D70" s="351"/>
      <c r="E70" s="362"/>
      <c r="F70" s="361"/>
      <c r="G70" s="353"/>
    </row>
    <row r="71" spans="1:7" ht="12.75" customHeight="1">
      <c r="A71" s="151" t="str">
        <f>IF(B71&lt;&gt;"",COUNTA($B$59:B71)+$A$55,"")</f>
        <v/>
      </c>
      <c r="B71" s="189"/>
      <c r="C71" s="190" t="s">
        <v>234</v>
      </c>
      <c r="D71" s="351"/>
      <c r="E71" s="362"/>
      <c r="F71" s="361"/>
      <c r="G71" s="353"/>
    </row>
    <row r="72" spans="1:7" ht="12.75" customHeight="1">
      <c r="A72" s="151" t="str">
        <f>IF(B72&lt;&gt;"",COUNTA($B$59:B72)+$A$55,"")</f>
        <v/>
      </c>
      <c r="B72" s="189"/>
      <c r="C72" s="190"/>
      <c r="G72" s="218"/>
    </row>
    <row r="73" spans="1:7" ht="12.75" customHeight="1">
      <c r="A73" s="151" t="str">
        <f>IF(B73&lt;&gt;"",COUNTA($B$59:B73)+$A$55,"")</f>
        <v/>
      </c>
      <c r="B73" s="189"/>
      <c r="C73" s="152" t="s">
        <v>170</v>
      </c>
      <c r="D73" s="219"/>
      <c r="E73" s="192"/>
      <c r="F73" s="192"/>
      <c r="G73" s="198">
        <f>SUM(G58:G72)</f>
        <v>0</v>
      </c>
    </row>
    <row r="74" spans="1:7" ht="25.5" customHeight="1">
      <c r="A74" s="151">
        <f>IF(B74&lt;&gt;"",COUNTA($B$59:B74)+$A$55,"")</f>
        <v>32</v>
      </c>
      <c r="B74" s="165" t="s">
        <v>235</v>
      </c>
      <c r="C74" s="220" t="s">
        <v>236</v>
      </c>
      <c r="D74" s="219" t="s">
        <v>105</v>
      </c>
      <c r="E74" s="192">
        <v>1.61</v>
      </c>
      <c r="F74" s="280"/>
      <c r="G74" s="198">
        <f aca="true" t="shared" si="9" ref="G74">E74*F74</f>
        <v>0</v>
      </c>
    </row>
    <row r="75" spans="1:7" s="213" customFormat="1" ht="12.75" customHeight="1">
      <c r="A75" s="199"/>
      <c r="B75" s="165" t="s">
        <v>237</v>
      </c>
      <c r="C75" s="208" t="s">
        <v>238</v>
      </c>
      <c r="D75" s="161"/>
      <c r="E75" s="162"/>
      <c r="F75" s="173"/>
      <c r="G75" s="163">
        <f>G73+G74</f>
        <v>0</v>
      </c>
    </row>
    <row r="76" spans="1:7" ht="12.75" customHeight="1">
      <c r="A76" s="185"/>
      <c r="B76" s="200" t="s">
        <v>161</v>
      </c>
      <c r="C76" s="204"/>
      <c r="D76" s="219"/>
      <c r="E76" s="221"/>
      <c r="F76" s="222"/>
      <c r="G76" s="223"/>
    </row>
    <row r="77" spans="1:7" s="213" customFormat="1" ht="12.75" customHeight="1">
      <c r="A77" s="158" t="s">
        <v>157</v>
      </c>
      <c r="B77" s="189"/>
      <c r="C77" s="178" t="s">
        <v>239</v>
      </c>
      <c r="D77" s="224"/>
      <c r="E77" s="225"/>
      <c r="F77" s="225"/>
      <c r="G77" s="226"/>
    </row>
    <row r="78" spans="1:7" s="213" customFormat="1" ht="12.75" customHeight="1">
      <c r="A78" s="158"/>
      <c r="B78" s="205" t="s">
        <v>147</v>
      </c>
      <c r="C78" s="184" t="s">
        <v>240</v>
      </c>
      <c r="D78" s="185" t="s">
        <v>241</v>
      </c>
      <c r="E78" s="186">
        <v>2</v>
      </c>
      <c r="F78" s="187"/>
      <c r="G78" s="198">
        <f>F78*E78</f>
        <v>0</v>
      </c>
    </row>
    <row r="79" spans="1:7" s="213" customFormat="1" ht="22.5" customHeight="1">
      <c r="A79" s="151">
        <f>IF(B79&lt;&gt;"",COUNTA($B$79:B79)+$A$74,"")</f>
        <v>33</v>
      </c>
      <c r="B79" s="189" t="s">
        <v>242</v>
      </c>
      <c r="C79" s="220" t="s">
        <v>243</v>
      </c>
      <c r="D79" s="185" t="s">
        <v>241</v>
      </c>
      <c r="E79" s="186">
        <v>2</v>
      </c>
      <c r="F79" s="187"/>
      <c r="G79" s="198">
        <f aca="true" t="shared" si="10" ref="G79:G81">F79*E79</f>
        <v>0</v>
      </c>
    </row>
    <row r="80" spans="1:7" s="213" customFormat="1" ht="25.5" customHeight="1">
      <c r="A80" s="151">
        <f>IF(B80&lt;&gt;"",COUNTA($B$79:B80)+$A$74,"")</f>
        <v>34</v>
      </c>
      <c r="B80" s="189" t="s">
        <v>244</v>
      </c>
      <c r="C80" s="220" t="s">
        <v>245</v>
      </c>
      <c r="D80" s="185" t="s">
        <v>241</v>
      </c>
      <c r="E80" s="186">
        <v>2</v>
      </c>
      <c r="F80" s="187"/>
      <c r="G80" s="198">
        <f t="shared" si="10"/>
        <v>0</v>
      </c>
    </row>
    <row r="81" spans="1:7" s="213" customFormat="1" ht="25.5" customHeight="1">
      <c r="A81" s="151">
        <f>IF(B81&lt;&gt;"",COUNTA($B$79:B81)+$A$74,"")</f>
        <v>35</v>
      </c>
      <c r="B81" s="189">
        <v>783314203</v>
      </c>
      <c r="C81" s="220" t="s">
        <v>246</v>
      </c>
      <c r="D81" s="185" t="s">
        <v>241</v>
      </c>
      <c r="E81" s="186">
        <v>2</v>
      </c>
      <c r="F81" s="187"/>
      <c r="G81" s="198">
        <f t="shared" si="10"/>
        <v>0</v>
      </c>
    </row>
    <row r="82" spans="1:7" ht="12.75" customHeight="1">
      <c r="A82" s="151">
        <f>IF(B82&lt;&gt;"",COUNTA($B$79:B82)+$A$74,"")</f>
        <v>36</v>
      </c>
      <c r="B82" s="227">
        <v>783617671</v>
      </c>
      <c r="C82" s="208" t="s">
        <v>247</v>
      </c>
      <c r="D82" s="161"/>
      <c r="E82" s="162"/>
      <c r="F82" s="173"/>
      <c r="G82" s="163">
        <f>SUM(G77:G81)</f>
        <v>0</v>
      </c>
    </row>
    <row r="83" spans="1:7" ht="12.75" customHeight="1">
      <c r="A83" s="185"/>
      <c r="B83" s="200" t="s">
        <v>161</v>
      </c>
      <c r="C83" s="152"/>
      <c r="F83" s="188"/>
      <c r="G83" s="218"/>
    </row>
    <row r="84" spans="1:7" ht="12.75" customHeight="1">
      <c r="A84" s="158" t="s">
        <v>157</v>
      </c>
      <c r="B84" s="205" t="s">
        <v>149</v>
      </c>
      <c r="C84" s="178" t="s">
        <v>248</v>
      </c>
      <c r="D84" s="191"/>
      <c r="G84" s="218"/>
    </row>
    <row r="85" spans="1:7" ht="15">
      <c r="A85" s="151"/>
      <c r="B85" s="189" t="s">
        <v>249</v>
      </c>
      <c r="C85" s="209" t="s">
        <v>250</v>
      </c>
      <c r="D85" s="191" t="s">
        <v>7</v>
      </c>
      <c r="E85" s="186">
        <v>1</v>
      </c>
      <c r="F85" s="187"/>
      <c r="G85" s="198">
        <f aca="true" t="shared" si="11" ref="G85:G99">E85*F85</f>
        <v>0</v>
      </c>
    </row>
    <row r="86" spans="1:7" ht="25.5">
      <c r="A86" s="151">
        <f>IF(B85&lt;&gt;"",COUNTA($B$85:B85)+$A$82,"")</f>
        <v>37</v>
      </c>
      <c r="B86" s="189" t="s">
        <v>251</v>
      </c>
      <c r="C86" s="209" t="s">
        <v>252</v>
      </c>
      <c r="D86" s="191" t="s">
        <v>7</v>
      </c>
      <c r="E86" s="186">
        <v>1</v>
      </c>
      <c r="F86" s="187"/>
      <c r="G86" s="198">
        <f t="shared" si="11"/>
        <v>0</v>
      </c>
    </row>
    <row r="87" spans="1:7" ht="51">
      <c r="A87" s="151">
        <f>IF(B86&lt;&gt;"",COUNTA($B$85:B86)+$A$82,"")</f>
        <v>38</v>
      </c>
      <c r="B87" s="189" t="s">
        <v>253</v>
      </c>
      <c r="C87" s="209" t="s">
        <v>254</v>
      </c>
      <c r="D87" s="191" t="s">
        <v>7</v>
      </c>
      <c r="E87" s="186">
        <v>1</v>
      </c>
      <c r="F87" s="187"/>
      <c r="G87" s="198">
        <f t="shared" si="11"/>
        <v>0</v>
      </c>
    </row>
    <row r="88" spans="1:7" ht="38.25">
      <c r="A88" s="151">
        <f>IF(B87&lt;&gt;"",COUNTA($B$85:B87)+$A$82,"")</f>
        <v>39</v>
      </c>
      <c r="B88" s="189" t="s">
        <v>255</v>
      </c>
      <c r="C88" s="209" t="s">
        <v>256</v>
      </c>
      <c r="D88" s="191" t="s">
        <v>7</v>
      </c>
      <c r="E88" s="186">
        <v>2</v>
      </c>
      <c r="F88" s="187"/>
      <c r="G88" s="198">
        <f t="shared" si="11"/>
        <v>0</v>
      </c>
    </row>
    <row r="89" spans="1:7" ht="15">
      <c r="A89" s="151">
        <f>IF(B88&lt;&gt;"",COUNTA($B$85:B88)+$A$82,"")</f>
        <v>40</v>
      </c>
      <c r="B89" s="189" t="s">
        <v>257</v>
      </c>
      <c r="C89" s="190" t="s">
        <v>258</v>
      </c>
      <c r="D89" s="191" t="s">
        <v>259</v>
      </c>
      <c r="E89" s="186">
        <v>1</v>
      </c>
      <c r="F89" s="187"/>
      <c r="G89" s="198">
        <f t="shared" si="11"/>
        <v>0</v>
      </c>
    </row>
    <row r="90" spans="1:7" ht="15">
      <c r="A90" s="151">
        <f>IF(B89&lt;&gt;"",COUNTA($B$85:B89)+$A$82,"")</f>
        <v>41</v>
      </c>
      <c r="B90" s="189" t="s">
        <v>260</v>
      </c>
      <c r="C90" s="190" t="s">
        <v>261</v>
      </c>
      <c r="D90" s="191" t="s">
        <v>259</v>
      </c>
      <c r="E90" s="186">
        <v>1</v>
      </c>
      <c r="F90" s="187"/>
      <c r="G90" s="198">
        <f t="shared" si="11"/>
        <v>0</v>
      </c>
    </row>
    <row r="91" spans="1:7" ht="25.5">
      <c r="A91" s="151">
        <f>IF(B90&lt;&gt;"",COUNTA($B$85:B90)+$A$82,"")</f>
        <v>42</v>
      </c>
      <c r="B91" s="189" t="s">
        <v>262</v>
      </c>
      <c r="C91" s="209" t="s">
        <v>263</v>
      </c>
      <c r="D91" s="191" t="s">
        <v>7</v>
      </c>
      <c r="E91" s="186">
        <v>1</v>
      </c>
      <c r="F91" s="187"/>
      <c r="G91" s="198">
        <f t="shared" si="11"/>
        <v>0</v>
      </c>
    </row>
    <row r="92" spans="1:7" ht="15">
      <c r="A92" s="151">
        <f>IF(B91&lt;&gt;"",COUNTA($B$85:B91)+$A$82,"")</f>
        <v>43</v>
      </c>
      <c r="B92" s="189" t="s">
        <v>264</v>
      </c>
      <c r="C92" s="190" t="s">
        <v>265</v>
      </c>
      <c r="D92" s="191" t="s">
        <v>7</v>
      </c>
      <c r="E92" s="186">
        <v>1</v>
      </c>
      <c r="F92" s="187"/>
      <c r="G92" s="198">
        <f t="shared" si="11"/>
        <v>0</v>
      </c>
    </row>
    <row r="93" spans="1:7" ht="25.5">
      <c r="A93" s="151">
        <f>IF(B92&lt;&gt;"",COUNTA($B$85:B92)+$A$82,"")</f>
        <v>44</v>
      </c>
      <c r="B93" s="189" t="s">
        <v>266</v>
      </c>
      <c r="C93" s="209" t="s">
        <v>267</v>
      </c>
      <c r="D93" s="191" t="s">
        <v>259</v>
      </c>
      <c r="E93" s="186">
        <v>1</v>
      </c>
      <c r="F93" s="187"/>
      <c r="G93" s="198">
        <f t="shared" si="11"/>
        <v>0</v>
      </c>
    </row>
    <row r="94" spans="1:7" ht="15">
      <c r="A94" s="151">
        <f>IF(B93&lt;&gt;"",COUNTA($B$85:B93)+$A$82,"")</f>
        <v>45</v>
      </c>
      <c r="B94" s="189" t="s">
        <v>268</v>
      </c>
      <c r="C94" s="209" t="s">
        <v>269</v>
      </c>
      <c r="D94" s="191" t="s">
        <v>7</v>
      </c>
      <c r="E94" s="186">
        <v>1</v>
      </c>
      <c r="F94" s="187"/>
      <c r="G94" s="198">
        <f t="shared" si="11"/>
        <v>0</v>
      </c>
    </row>
    <row r="95" spans="1:7" ht="15">
      <c r="A95" s="151">
        <f>IF(B94&lt;&gt;"",COUNTA($B$85:B94)+$A$82,"")</f>
        <v>46</v>
      </c>
      <c r="B95" s="189" t="s">
        <v>270</v>
      </c>
      <c r="C95" s="190" t="s">
        <v>271</v>
      </c>
      <c r="D95" s="191" t="s">
        <v>7</v>
      </c>
      <c r="E95" s="186">
        <v>1</v>
      </c>
      <c r="F95" s="187"/>
      <c r="G95" s="198">
        <f t="shared" si="11"/>
        <v>0</v>
      </c>
    </row>
    <row r="96" spans="1:7" ht="15">
      <c r="A96" s="151">
        <f>IF(B95&lt;&gt;"",COUNTA($B$85:B95)+$A$82,"")</f>
        <v>47</v>
      </c>
      <c r="B96" s="189" t="s">
        <v>272</v>
      </c>
      <c r="C96" s="190" t="s">
        <v>273</v>
      </c>
      <c r="D96" s="191" t="s">
        <v>259</v>
      </c>
      <c r="E96" s="186">
        <v>1</v>
      </c>
      <c r="F96" s="187"/>
      <c r="G96" s="198">
        <f t="shared" si="11"/>
        <v>0</v>
      </c>
    </row>
    <row r="97" spans="1:7" ht="15">
      <c r="A97" s="151">
        <f>IF(B96&lt;&gt;"",COUNTA($B$85:B96)+$A$82,"")</f>
        <v>48</v>
      </c>
      <c r="B97" s="189" t="s">
        <v>274</v>
      </c>
      <c r="C97" s="190" t="s">
        <v>275</v>
      </c>
      <c r="D97" s="191" t="s">
        <v>259</v>
      </c>
      <c r="E97" s="186">
        <v>1</v>
      </c>
      <c r="F97" s="187"/>
      <c r="G97" s="198">
        <f t="shared" si="11"/>
        <v>0</v>
      </c>
    </row>
    <row r="98" spans="1:7" ht="15">
      <c r="A98" s="151">
        <f>IF(B97&lt;&gt;"",COUNTA($B$85:B97)+$A$82,"")</f>
        <v>49</v>
      </c>
      <c r="B98" s="189" t="s">
        <v>276</v>
      </c>
      <c r="C98" s="190" t="s">
        <v>277</v>
      </c>
      <c r="D98" s="191" t="s">
        <v>105</v>
      </c>
      <c r="E98" s="186">
        <v>2</v>
      </c>
      <c r="F98" s="187"/>
      <c r="G98" s="198">
        <f t="shared" si="11"/>
        <v>0</v>
      </c>
    </row>
    <row r="99" spans="1:7" ht="15">
      <c r="A99" s="151">
        <f>IF(B98&lt;&gt;"",COUNTA($B$85:B98)+$A$82,"")</f>
        <v>50</v>
      </c>
      <c r="B99" s="189" t="s">
        <v>278</v>
      </c>
      <c r="C99" s="190" t="s">
        <v>279</v>
      </c>
      <c r="D99" s="191" t="s">
        <v>8</v>
      </c>
      <c r="E99" s="186">
        <v>4</v>
      </c>
      <c r="F99" s="187"/>
      <c r="G99" s="198">
        <f t="shared" si="11"/>
        <v>0</v>
      </c>
    </row>
    <row r="100" spans="1:7" ht="15">
      <c r="A100" s="185"/>
      <c r="B100" s="200" t="s">
        <v>161</v>
      </c>
      <c r="C100" s="208" t="s">
        <v>280</v>
      </c>
      <c r="D100" s="228"/>
      <c r="E100" s="229"/>
      <c r="F100" s="229"/>
      <c r="G100" s="181">
        <f>SUM(G84:G99)</f>
        <v>0</v>
      </c>
    </row>
    <row r="101" ht="12.75" customHeight="1">
      <c r="A101" s="101"/>
    </row>
    <row r="102" ht="15">
      <c r="B102" s="189"/>
    </row>
    <row r="103" spans="2:4" ht="15">
      <c r="B103" s="189"/>
      <c r="C103" s="217"/>
      <c r="D103" s="217"/>
    </row>
    <row r="104" spans="2:4" ht="15">
      <c r="B104" s="230"/>
      <c r="C104" s="217"/>
      <c r="D104" s="217"/>
    </row>
    <row r="105" spans="2:4" ht="15">
      <c r="B105" s="230"/>
      <c r="C105" s="217"/>
      <c r="D105" s="217"/>
    </row>
    <row r="106" spans="2:4" ht="15">
      <c r="B106" s="230"/>
      <c r="C106" s="217"/>
      <c r="D106" s="217"/>
    </row>
    <row r="107" spans="2:4" ht="15">
      <c r="B107" s="230"/>
      <c r="C107" s="217"/>
      <c r="D107" s="217"/>
    </row>
    <row r="108" spans="2:7" ht="15">
      <c r="B108" s="230"/>
      <c r="C108" s="217"/>
      <c r="D108" s="217"/>
      <c r="E108" s="25"/>
      <c r="F108" s="25"/>
      <c r="G108" s="25"/>
    </row>
    <row r="109" spans="2:7" ht="15">
      <c r="B109" s="230"/>
      <c r="E109" s="25"/>
      <c r="F109" s="25"/>
      <c r="G109" s="25"/>
    </row>
    <row r="110" spans="2:7" ht="15">
      <c r="B110" s="230"/>
      <c r="E110" s="25"/>
      <c r="F110" s="25"/>
      <c r="G110" s="25"/>
    </row>
    <row r="111" spans="2:7" ht="15">
      <c r="B111" s="152"/>
      <c r="E111" s="25"/>
      <c r="F111" s="25"/>
      <c r="G111" s="25"/>
    </row>
    <row r="112" ht="15">
      <c r="B112" s="152"/>
    </row>
  </sheetData>
  <mergeCells count="8">
    <mergeCell ref="D61:D67"/>
    <mergeCell ref="E61:E67"/>
    <mergeCell ref="F61:F67"/>
    <mergeCell ref="G61:G67"/>
    <mergeCell ref="D68:D71"/>
    <mergeCell ref="E68:E71"/>
    <mergeCell ref="F68:F71"/>
    <mergeCell ref="G68:G71"/>
  </mergeCells>
  <printOptions/>
  <pageMargins left="0.3937007874015748" right="0.1968503937007874" top="0.3937007874015748" bottom="0.3937007874015748" header="0.11811023622047245" footer="0.11811023622047245"/>
  <pageSetup horizontalDpi="600" verticalDpi="600" orientation="portrait" paperSize="9" r:id="rId1"/>
  <rowBreaks count="2" manualBreakCount="2">
    <brk id="37" max="16383" man="1"/>
    <brk id="83" max="1638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5"/>
  <sheetViews>
    <sheetView workbookViewId="0" topLeftCell="B16">
      <selection activeCell="O53" sqref="O53"/>
    </sheetView>
  </sheetViews>
  <sheetFormatPr defaultColWidth="9.00390625" defaultRowHeight="15"/>
  <cols>
    <col min="1" max="1" width="5.421875" style="25" hidden="1" customWidth="1"/>
    <col min="2" max="2" width="8.8515625" style="25" customWidth="1"/>
    <col min="3" max="3" width="7.00390625" style="25" customWidth="1"/>
    <col min="4" max="4" width="12.421875" style="25" customWidth="1"/>
    <col min="5" max="5" width="12.140625" style="25" customWidth="1"/>
    <col min="6" max="6" width="9.00390625" style="25" customWidth="1"/>
    <col min="7" max="7" width="11.8515625" style="25" customWidth="1"/>
    <col min="8" max="8" width="9.421875" style="25" customWidth="1"/>
    <col min="9" max="9" width="16.7109375" style="25" customWidth="1"/>
    <col min="10" max="10" width="6.00390625" style="25" customWidth="1"/>
    <col min="11" max="11" width="4.28125" style="25" customWidth="1"/>
    <col min="12" max="15" width="10.7109375" style="25" customWidth="1"/>
    <col min="16" max="16384" width="9.00390625" style="25" customWidth="1"/>
  </cols>
  <sheetData>
    <row r="1" spans="1:10" ht="33.75" customHeight="1">
      <c r="A1" s="24" t="s">
        <v>71</v>
      </c>
      <c r="B1" s="326" t="s">
        <v>72</v>
      </c>
      <c r="C1" s="327"/>
      <c r="D1" s="327"/>
      <c r="E1" s="327"/>
      <c r="F1" s="327"/>
      <c r="G1" s="327"/>
      <c r="H1" s="327"/>
      <c r="I1" s="327"/>
      <c r="J1" s="328"/>
    </row>
    <row r="2" spans="1:15" ht="36" customHeight="1">
      <c r="A2" s="26"/>
      <c r="B2" s="27" t="s">
        <v>73</v>
      </c>
      <c r="C2" s="28"/>
      <c r="D2" s="29"/>
      <c r="E2" s="329" t="s">
        <v>74</v>
      </c>
      <c r="F2" s="330"/>
      <c r="G2" s="330"/>
      <c r="H2" s="330"/>
      <c r="I2" s="330"/>
      <c r="J2" s="331"/>
      <c r="O2" s="30"/>
    </row>
    <row r="3" spans="1:10" ht="27" customHeight="1">
      <c r="A3" s="26"/>
      <c r="B3" s="31" t="s">
        <v>75</v>
      </c>
      <c r="C3" s="32"/>
      <c r="D3" s="33" t="s">
        <v>130</v>
      </c>
      <c r="E3" s="332" t="s">
        <v>131</v>
      </c>
      <c r="F3" s="332"/>
      <c r="G3" s="332"/>
      <c r="H3" s="332"/>
      <c r="I3" s="332"/>
      <c r="J3" s="350"/>
    </row>
    <row r="4" spans="1:10" ht="23.25" customHeight="1">
      <c r="A4" s="34">
        <v>126</v>
      </c>
      <c r="B4" s="35" t="s">
        <v>133</v>
      </c>
      <c r="C4" s="36"/>
      <c r="D4" s="37"/>
      <c r="E4" s="335"/>
      <c r="F4" s="336"/>
      <c r="G4" s="336"/>
      <c r="H4" s="336"/>
      <c r="I4" s="336"/>
      <c r="J4" s="337"/>
    </row>
    <row r="5" spans="1:10" ht="24" customHeight="1">
      <c r="A5" s="26"/>
      <c r="B5" s="38" t="s">
        <v>76</v>
      </c>
      <c r="D5" s="39" t="s">
        <v>77</v>
      </c>
      <c r="E5" s="40"/>
      <c r="F5" s="40"/>
      <c r="G5" s="40"/>
      <c r="H5" s="41" t="s">
        <v>78</v>
      </c>
      <c r="I5" s="39"/>
      <c r="J5" s="42"/>
    </row>
    <row r="6" spans="1:10" ht="15.75" customHeight="1">
      <c r="A6" s="26"/>
      <c r="B6" s="43"/>
      <c r="C6" s="40"/>
      <c r="D6" s="39" t="s">
        <v>79</v>
      </c>
      <c r="E6" s="40"/>
      <c r="F6" s="40"/>
      <c r="G6" s="40"/>
      <c r="H6" s="41" t="s">
        <v>80</v>
      </c>
      <c r="I6" s="39"/>
      <c r="J6" s="42"/>
    </row>
    <row r="7" spans="1:10" ht="15.75" customHeight="1">
      <c r="A7" s="26"/>
      <c r="B7" s="44"/>
      <c r="C7" s="45" t="s">
        <v>81</v>
      </c>
      <c r="D7" s="46" t="s">
        <v>82</v>
      </c>
      <c r="E7" s="47"/>
      <c r="F7" s="47"/>
      <c r="G7" s="47"/>
      <c r="H7" s="48"/>
      <c r="I7" s="47"/>
      <c r="J7" s="49"/>
    </row>
    <row r="8" spans="1:10" ht="24" customHeight="1" hidden="1">
      <c r="A8" s="26"/>
      <c r="B8" s="38" t="s">
        <v>83</v>
      </c>
      <c r="D8" s="39" t="s">
        <v>84</v>
      </c>
      <c r="H8" s="41" t="s">
        <v>78</v>
      </c>
      <c r="I8" s="39" t="s">
        <v>85</v>
      </c>
      <c r="J8" s="42"/>
    </row>
    <row r="9" spans="1:10" ht="15.75" customHeight="1" hidden="1">
      <c r="A9" s="26"/>
      <c r="B9" s="26"/>
      <c r="D9" s="39" t="s">
        <v>86</v>
      </c>
      <c r="H9" s="41" t="s">
        <v>80</v>
      </c>
      <c r="I9" s="39" t="s">
        <v>87</v>
      </c>
      <c r="J9" s="42"/>
    </row>
    <row r="10" spans="1:10" ht="15.75" customHeight="1" hidden="1">
      <c r="A10" s="26"/>
      <c r="B10" s="50"/>
      <c r="C10" s="45" t="s">
        <v>88</v>
      </c>
      <c r="D10" s="46" t="s">
        <v>89</v>
      </c>
      <c r="E10" s="48"/>
      <c r="F10" s="48"/>
      <c r="G10" s="51"/>
      <c r="H10" s="51"/>
      <c r="I10" s="52"/>
      <c r="J10" s="49"/>
    </row>
    <row r="11" spans="1:10" ht="24" customHeight="1">
      <c r="A11" s="26"/>
      <c r="B11" s="38" t="s">
        <v>90</v>
      </c>
      <c r="D11" s="338" t="s">
        <v>84</v>
      </c>
      <c r="E11" s="338"/>
      <c r="F11" s="338"/>
      <c r="G11" s="338"/>
      <c r="H11" s="41" t="s">
        <v>78</v>
      </c>
      <c r="I11" s="53">
        <v>25871501</v>
      </c>
      <c r="J11" s="42"/>
    </row>
    <row r="12" spans="1:10" ht="15.75" customHeight="1">
      <c r="A12" s="26"/>
      <c r="B12" s="43"/>
      <c r="C12" s="40"/>
      <c r="D12" s="325" t="s">
        <v>91</v>
      </c>
      <c r="E12" s="325"/>
      <c r="F12" s="325"/>
      <c r="G12" s="325"/>
      <c r="H12" s="41" t="s">
        <v>80</v>
      </c>
      <c r="I12" s="53" t="s">
        <v>87</v>
      </c>
      <c r="J12" s="42"/>
    </row>
    <row r="13" spans="1:10" ht="15.75" customHeight="1">
      <c r="A13" s="26"/>
      <c r="B13" s="44"/>
      <c r="C13" s="55" t="s">
        <v>92</v>
      </c>
      <c r="D13" s="321" t="s">
        <v>89</v>
      </c>
      <c r="E13" s="321"/>
      <c r="F13" s="321"/>
      <c r="G13" s="321"/>
      <c r="H13" s="56"/>
      <c r="I13" s="47"/>
      <c r="J13" s="49"/>
    </row>
    <row r="14" spans="1:10" ht="24" customHeight="1" hidden="1">
      <c r="A14" s="26"/>
      <c r="B14" s="57" t="s">
        <v>93</v>
      </c>
      <c r="C14" s="58"/>
      <c r="D14" s="59"/>
      <c r="E14" s="60"/>
      <c r="F14" s="60"/>
      <c r="G14" s="60"/>
      <c r="H14" s="61"/>
      <c r="I14" s="60"/>
      <c r="J14" s="62"/>
    </row>
    <row r="15" spans="1:10" ht="32.25" customHeight="1">
      <c r="A15" s="26"/>
      <c r="B15" s="50" t="s">
        <v>94</v>
      </c>
      <c r="C15" s="63"/>
      <c r="D15" s="51"/>
      <c r="E15" s="322"/>
      <c r="F15" s="322"/>
      <c r="G15" s="323"/>
      <c r="H15" s="323"/>
      <c r="I15" s="323" t="s">
        <v>95</v>
      </c>
      <c r="J15" s="324"/>
    </row>
    <row r="16" spans="1:10" ht="23.25" customHeight="1">
      <c r="A16" s="64" t="s">
        <v>96</v>
      </c>
      <c r="B16" s="65" t="s">
        <v>96</v>
      </c>
      <c r="C16" s="66"/>
      <c r="D16" s="67"/>
      <c r="E16" s="313"/>
      <c r="F16" s="314"/>
      <c r="G16" s="313"/>
      <c r="H16" s="314"/>
      <c r="I16" s="313">
        <f>SUMIF(F49:F51,A16,I49:I51)</f>
        <v>0</v>
      </c>
      <c r="J16" s="315"/>
    </row>
    <row r="17" spans="1:10" ht="23.25" customHeight="1">
      <c r="A17" s="64" t="s">
        <v>97</v>
      </c>
      <c r="B17" s="65" t="s">
        <v>97</v>
      </c>
      <c r="C17" s="66"/>
      <c r="D17" s="67"/>
      <c r="E17" s="313"/>
      <c r="F17" s="314"/>
      <c r="G17" s="313"/>
      <c r="H17" s="314"/>
      <c r="I17" s="313">
        <f>SUMIF(F49:F51,A17,I49:I51)</f>
        <v>0</v>
      </c>
      <c r="J17" s="315"/>
    </row>
    <row r="18" spans="1:10" ht="23.25" customHeight="1">
      <c r="A18" s="64" t="s">
        <v>98</v>
      </c>
      <c r="B18" s="65" t="s">
        <v>98</v>
      </c>
      <c r="C18" s="66"/>
      <c r="D18" s="67"/>
      <c r="E18" s="313"/>
      <c r="F18" s="314"/>
      <c r="G18" s="313"/>
      <c r="H18" s="314"/>
      <c r="I18" s="313">
        <f>SUMIF(F49:F51,A18,I49:I51)</f>
        <v>0</v>
      </c>
      <c r="J18" s="315"/>
    </row>
    <row r="19" spans="1:10" ht="23.25" customHeight="1">
      <c r="A19" s="64" t="s">
        <v>99</v>
      </c>
      <c r="B19" s="65" t="s">
        <v>100</v>
      </c>
      <c r="C19" s="66"/>
      <c r="D19" s="67"/>
      <c r="E19" s="313"/>
      <c r="F19" s="314"/>
      <c r="G19" s="313"/>
      <c r="H19" s="314"/>
      <c r="I19" s="313">
        <f>SUMIF(F49:F51,A19,I49:I51)</f>
        <v>0</v>
      </c>
      <c r="J19" s="315"/>
    </row>
    <row r="20" spans="1:10" ht="23.25" customHeight="1">
      <c r="A20" s="64" t="s">
        <v>101</v>
      </c>
      <c r="B20" s="65" t="s">
        <v>102</v>
      </c>
      <c r="C20" s="66"/>
      <c r="D20" s="67"/>
      <c r="E20" s="313"/>
      <c r="F20" s="314"/>
      <c r="G20" s="313"/>
      <c r="H20" s="314"/>
      <c r="I20" s="313">
        <f>SUMIF(F49:F51,A20,I49:I51)</f>
        <v>0</v>
      </c>
      <c r="J20" s="315"/>
    </row>
    <row r="21" spans="1:10" ht="23.25" customHeight="1">
      <c r="A21" s="26"/>
      <c r="B21" s="68" t="s">
        <v>95</v>
      </c>
      <c r="C21" s="69"/>
      <c r="D21" s="70"/>
      <c r="E21" s="316"/>
      <c r="F21" s="317"/>
      <c r="G21" s="316"/>
      <c r="H21" s="317"/>
      <c r="I21" s="316">
        <f>SUM(I16:J20)</f>
        <v>0</v>
      </c>
      <c r="J21" s="318"/>
    </row>
    <row r="22" spans="1:10" ht="33" customHeight="1">
      <c r="A22" s="26"/>
      <c r="B22" s="71" t="s">
        <v>103</v>
      </c>
      <c r="C22" s="66"/>
      <c r="D22" s="67"/>
      <c r="E22" s="72"/>
      <c r="F22" s="73"/>
      <c r="G22" s="74"/>
      <c r="H22" s="74"/>
      <c r="I22" s="74"/>
      <c r="J22" s="75"/>
    </row>
    <row r="23" spans="1:10" ht="23.25" customHeight="1">
      <c r="A23" s="26"/>
      <c r="B23" s="65" t="s">
        <v>104</v>
      </c>
      <c r="C23" s="66"/>
      <c r="D23" s="67"/>
      <c r="E23" s="76">
        <v>15</v>
      </c>
      <c r="F23" s="73" t="s">
        <v>105</v>
      </c>
      <c r="G23" s="311">
        <v>0</v>
      </c>
      <c r="H23" s="312"/>
      <c r="I23" s="312"/>
      <c r="J23" s="75" t="str">
        <f aca="true" t="shared" si="0" ref="J23:J28">Mena</f>
        <v>CZK</v>
      </c>
    </row>
    <row r="24" spans="1:10" ht="23.25" customHeight="1">
      <c r="A24" s="26"/>
      <c r="B24" s="65" t="s">
        <v>106</v>
      </c>
      <c r="C24" s="66"/>
      <c r="D24" s="67"/>
      <c r="E24" s="76">
        <f>SazbaDPH1</f>
        <v>15</v>
      </c>
      <c r="F24" s="73" t="s">
        <v>105</v>
      </c>
      <c r="G24" s="319">
        <f>ZakladDPHSni*SazbaDPH1/100</f>
        <v>0</v>
      </c>
      <c r="H24" s="320"/>
      <c r="I24" s="320"/>
      <c r="J24" s="75" t="str">
        <f t="shared" si="0"/>
        <v>CZK</v>
      </c>
    </row>
    <row r="25" spans="1:10" ht="23.25" customHeight="1">
      <c r="A25" s="26"/>
      <c r="B25" s="65" t="s">
        <v>107</v>
      </c>
      <c r="C25" s="66"/>
      <c r="D25" s="67"/>
      <c r="E25" s="76">
        <v>21</v>
      </c>
      <c r="F25" s="73" t="s">
        <v>105</v>
      </c>
      <c r="G25" s="311">
        <f>I21</f>
        <v>0</v>
      </c>
      <c r="H25" s="312"/>
      <c r="I25" s="312"/>
      <c r="J25" s="75" t="str">
        <f t="shared" si="0"/>
        <v>CZK</v>
      </c>
    </row>
    <row r="26" spans="1:10" ht="23.25" customHeight="1">
      <c r="A26" s="26"/>
      <c r="B26" s="77" t="s">
        <v>108</v>
      </c>
      <c r="C26" s="78"/>
      <c r="D26" s="51"/>
      <c r="E26" s="79">
        <f>SazbaDPH2</f>
        <v>21</v>
      </c>
      <c r="F26" s="80" t="s">
        <v>105</v>
      </c>
      <c r="G26" s="304">
        <f>ZakladDPHZakl*SazbaDPH2/100</f>
        <v>0</v>
      </c>
      <c r="H26" s="305"/>
      <c r="I26" s="305"/>
      <c r="J26" s="81" t="str">
        <f t="shared" si="0"/>
        <v>CZK</v>
      </c>
    </row>
    <row r="27" spans="1:10" ht="23.25" customHeight="1" thickBot="1">
      <c r="A27" s="26"/>
      <c r="B27" s="38" t="s">
        <v>109</v>
      </c>
      <c r="C27" s="82"/>
      <c r="D27" s="83"/>
      <c r="E27" s="82"/>
      <c r="F27" s="84"/>
      <c r="G27" s="306">
        <f>0</f>
        <v>0</v>
      </c>
      <c r="H27" s="306"/>
      <c r="I27" s="306"/>
      <c r="J27" s="85" t="str">
        <f t="shared" si="0"/>
        <v>CZK</v>
      </c>
    </row>
    <row r="28" spans="1:10" ht="27.75" customHeight="1" hidden="1">
      <c r="A28" s="26"/>
      <c r="B28" s="86" t="s">
        <v>110</v>
      </c>
      <c r="C28" s="87"/>
      <c r="D28" s="87"/>
      <c r="E28" s="88"/>
      <c r="F28" s="89"/>
      <c r="G28" s="307" t="e">
        <f>ZakladDPHSniVypocet+ZakladDPHZaklVypocet</f>
        <v>#REF!</v>
      </c>
      <c r="H28" s="308"/>
      <c r="I28" s="308"/>
      <c r="J28" s="90" t="str">
        <f t="shared" si="0"/>
        <v>CZK</v>
      </c>
    </row>
    <row r="29" spans="1:10" ht="27.75" customHeight="1" thickBot="1">
      <c r="A29" s="26"/>
      <c r="B29" s="86" t="s">
        <v>111</v>
      </c>
      <c r="C29" s="91"/>
      <c r="D29" s="91"/>
      <c r="E29" s="91"/>
      <c r="F29" s="91"/>
      <c r="G29" s="307">
        <f>ZakladDPHSni+DPHSni+ZakladDPHZakl+DPHZakl+Zaokrouhleni</f>
        <v>0</v>
      </c>
      <c r="H29" s="307"/>
      <c r="I29" s="307"/>
      <c r="J29" s="92" t="s">
        <v>112</v>
      </c>
    </row>
    <row r="30" spans="1:10" ht="12.75" customHeight="1">
      <c r="A30" s="26"/>
      <c r="B30" s="26"/>
      <c r="J30" s="93"/>
    </row>
    <row r="31" spans="1:10" ht="30" customHeight="1">
      <c r="A31" s="26"/>
      <c r="B31" s="26"/>
      <c r="J31" s="93"/>
    </row>
    <row r="32" spans="1:10" ht="18.75" customHeight="1">
      <c r="A32" s="26"/>
      <c r="B32" s="94"/>
      <c r="C32" s="95" t="s">
        <v>113</v>
      </c>
      <c r="D32" s="96"/>
      <c r="E32" s="96"/>
      <c r="F32" s="95" t="s">
        <v>114</v>
      </c>
      <c r="G32" s="309">
        <v>44529</v>
      </c>
      <c r="H32" s="309"/>
      <c r="I32" s="309"/>
      <c r="J32" s="93"/>
    </row>
    <row r="33" spans="1:10" ht="47.25" customHeight="1">
      <c r="A33" s="26"/>
      <c r="B33" s="26"/>
      <c r="J33" s="93"/>
    </row>
    <row r="34" spans="1:10" s="98" customFormat="1" ht="18.75" customHeight="1">
      <c r="A34" s="97"/>
      <c r="B34" s="97"/>
      <c r="D34" s="99"/>
      <c r="E34" s="99"/>
      <c r="G34" s="99"/>
      <c r="H34" s="99"/>
      <c r="I34" s="99"/>
      <c r="J34" s="100"/>
    </row>
    <row r="35" spans="1:10" ht="12.75" customHeight="1">
      <c r="A35" s="26"/>
      <c r="B35" s="26"/>
      <c r="D35" s="310" t="s">
        <v>115</v>
      </c>
      <c r="E35" s="310"/>
      <c r="H35" s="101" t="s">
        <v>116</v>
      </c>
      <c r="J35" s="93"/>
    </row>
    <row r="36" spans="1:10" ht="8.25" customHeight="1" thickBot="1">
      <c r="A36" s="102"/>
      <c r="B36" s="102"/>
      <c r="C36" s="103"/>
      <c r="D36" s="103"/>
      <c r="E36" s="103"/>
      <c r="F36" s="103"/>
      <c r="G36" s="103"/>
      <c r="H36" s="103"/>
      <c r="I36" s="103"/>
      <c r="J36" s="104"/>
    </row>
    <row r="37" spans="2:10" ht="27" customHeight="1" hidden="1">
      <c r="B37" s="105" t="s">
        <v>117</v>
      </c>
      <c r="C37" s="106"/>
      <c r="D37" s="106"/>
      <c r="E37" s="106"/>
      <c r="F37" s="107"/>
      <c r="G37" s="107"/>
      <c r="H37" s="107"/>
      <c r="I37" s="107"/>
      <c r="J37" s="106"/>
    </row>
    <row r="38" spans="1:10" ht="25.5" customHeight="1" hidden="1">
      <c r="A38" s="108" t="s">
        <v>118</v>
      </c>
      <c r="B38" s="109" t="s">
        <v>119</v>
      </c>
      <c r="C38" s="110" t="s">
        <v>120</v>
      </c>
      <c r="D38" s="111"/>
      <c r="E38" s="111"/>
      <c r="F38" s="112" t="str">
        <f>B23</f>
        <v>Základ pro sníženou DPH</v>
      </c>
      <c r="G38" s="112" t="str">
        <f>B25</f>
        <v>Základ pro základní DPH</v>
      </c>
      <c r="H38" s="113" t="s">
        <v>121</v>
      </c>
      <c r="I38" s="113" t="s">
        <v>16</v>
      </c>
      <c r="J38" s="114" t="s">
        <v>105</v>
      </c>
    </row>
    <row r="39" spans="1:10" ht="25.5" customHeight="1" hidden="1">
      <c r="A39" s="108">
        <v>1</v>
      </c>
      <c r="B39" s="115" t="s">
        <v>122</v>
      </c>
      <c r="C39" s="297"/>
      <c r="D39" s="298"/>
      <c r="E39" s="298"/>
      <c r="F39" s="116" t="e">
        <f>#REF!</f>
        <v>#REF!</v>
      </c>
      <c r="G39" s="117" t="e">
        <f>#REF!</f>
        <v>#REF!</v>
      </c>
      <c r="H39" s="118" t="e">
        <f>(F39*SazbaDPH1/100)+(G39*SazbaDPH2/100)</f>
        <v>#REF!</v>
      </c>
      <c r="I39" s="118" t="e">
        <f>F39+G39+H39</f>
        <v>#REF!</v>
      </c>
      <c r="J39" s="119" t="e">
        <f>IF(CenaCelkemVypocet=0,"",I39/CenaCelkemVypocet*100)</f>
        <v>#REF!</v>
      </c>
    </row>
    <row r="40" spans="1:10" ht="25.5" customHeight="1" hidden="1">
      <c r="A40" s="108">
        <v>2</v>
      </c>
      <c r="B40" s="120" t="s">
        <v>123</v>
      </c>
      <c r="C40" s="299" t="s">
        <v>124</v>
      </c>
      <c r="D40" s="300"/>
      <c r="E40" s="300"/>
      <c r="F40" s="121" t="e">
        <f>#REF!</f>
        <v>#REF!</v>
      </c>
      <c r="G40" s="122" t="e">
        <f>#REF!</f>
        <v>#REF!</v>
      </c>
      <c r="H40" s="122" t="e">
        <f>(F40*SazbaDPH1/100)+(G40*SazbaDPH2/100)</f>
        <v>#REF!</v>
      </c>
      <c r="I40" s="122" t="e">
        <f>F40+G40+H40</f>
        <v>#REF!</v>
      </c>
      <c r="J40" s="123" t="e">
        <f>IF(CenaCelkemVypocet=0,"",I40/CenaCelkemVypocet*100)</f>
        <v>#REF!</v>
      </c>
    </row>
    <row r="41" spans="1:10" ht="25.5" customHeight="1" hidden="1">
      <c r="A41" s="108">
        <v>3</v>
      </c>
      <c r="B41" s="124" t="s">
        <v>125</v>
      </c>
      <c r="C41" s="297" t="s">
        <v>126</v>
      </c>
      <c r="D41" s="298"/>
      <c r="E41" s="298"/>
      <c r="F41" s="125" t="e">
        <f>#REF!</f>
        <v>#REF!</v>
      </c>
      <c r="G41" s="118" t="e">
        <f>#REF!</f>
        <v>#REF!</v>
      </c>
      <c r="H41" s="118" t="e">
        <f>(F41*SazbaDPH1/100)+(G41*SazbaDPH2/100)</f>
        <v>#REF!</v>
      </c>
      <c r="I41" s="118" t="e">
        <f>F41+G41+H41</f>
        <v>#REF!</v>
      </c>
      <c r="J41" s="119" t="e">
        <f>IF(CenaCelkemVypocet=0,"",I41/CenaCelkemVypocet*100)</f>
        <v>#REF!</v>
      </c>
    </row>
    <row r="42" spans="1:10" ht="25.5" customHeight="1" hidden="1">
      <c r="A42" s="108"/>
      <c r="B42" s="301" t="s">
        <v>127</v>
      </c>
      <c r="C42" s="302"/>
      <c r="D42" s="302"/>
      <c r="E42" s="303"/>
      <c r="F42" s="126" t="e">
        <f>SUMIF(A39:A41,"=1",F39:F41)</f>
        <v>#REF!</v>
      </c>
      <c r="G42" s="127" t="e">
        <f>SUMIF(A39:A41,"=1",G39:G41)</f>
        <v>#REF!</v>
      </c>
      <c r="H42" s="127" t="e">
        <f>SUMIF(A39:A41,"=1",H39:H41)</f>
        <v>#REF!</v>
      </c>
      <c r="I42" s="127" t="e">
        <f>SUMIF(A39:A41,"=1",I39:I41)</f>
        <v>#REF!</v>
      </c>
      <c r="J42" s="128" t="e">
        <f>SUMIF(A39:A41,"=1",J39:J41)</f>
        <v>#REF!</v>
      </c>
    </row>
    <row r="46" ht="15.75">
      <c r="B46" s="129" t="s">
        <v>128</v>
      </c>
    </row>
    <row r="48" spans="1:10" ht="25.5" customHeight="1">
      <c r="A48" s="130"/>
      <c r="B48" s="131" t="s">
        <v>119</v>
      </c>
      <c r="C48" s="131" t="s">
        <v>120</v>
      </c>
      <c r="D48" s="132"/>
      <c r="E48" s="132"/>
      <c r="F48" s="133" t="s">
        <v>129</v>
      </c>
      <c r="G48" s="133"/>
      <c r="H48" s="133"/>
      <c r="I48" s="133" t="s">
        <v>95</v>
      </c>
      <c r="J48" s="133" t="s">
        <v>105</v>
      </c>
    </row>
    <row r="49" spans="1:10" ht="39.75" customHeight="1">
      <c r="A49" s="130"/>
      <c r="B49" s="134"/>
      <c r="C49" s="339" t="s">
        <v>608</v>
      </c>
      <c r="D49" s="340"/>
      <c r="E49" s="340"/>
      <c r="F49" s="140" t="s">
        <v>97</v>
      </c>
      <c r="G49" s="135"/>
      <c r="H49" s="135"/>
      <c r="I49" s="136">
        <f>SUM(Tabulka1[Cena celkem])</f>
        <v>0</v>
      </c>
      <c r="J49" s="137" t="str">
        <f>IF($I$52=0,"",I49/$I$52*100)</f>
        <v/>
      </c>
    </row>
    <row r="50" spans="1:10" ht="30" customHeight="1">
      <c r="A50" s="138"/>
      <c r="B50" s="139"/>
      <c r="C50" s="339" t="s">
        <v>22</v>
      </c>
      <c r="D50" s="340"/>
      <c r="E50" s="340"/>
      <c r="F50" s="140" t="s">
        <v>97</v>
      </c>
      <c r="G50" s="141"/>
      <c r="H50" s="141"/>
      <c r="I50" s="141">
        <f>SUM(Tabulka25[Cena celkem])</f>
        <v>0</v>
      </c>
      <c r="J50" s="137" t="str">
        <f>IF($I$52=0,"",I50/$I$52*100)</f>
        <v/>
      </c>
    </row>
    <row r="51" spans="1:10" ht="16.5" customHeight="1">
      <c r="A51" s="138"/>
      <c r="B51" s="139"/>
      <c r="C51" s="347" t="s">
        <v>132</v>
      </c>
      <c r="D51" s="348"/>
      <c r="E51" s="349"/>
      <c r="F51" s="140" t="s">
        <v>97</v>
      </c>
      <c r="G51" s="141"/>
      <c r="H51" s="141"/>
      <c r="I51" s="141">
        <f>SUM('D.1.4_SILNOPROUD_A_MaR'!G50:G77)</f>
        <v>0</v>
      </c>
      <c r="J51" s="137" t="str">
        <f>IF($I$52=0,"",I51/$I$52*100)</f>
        <v/>
      </c>
    </row>
    <row r="52" spans="1:10" ht="17.25" customHeight="1">
      <c r="A52" s="143"/>
      <c r="B52" s="144" t="s">
        <v>16</v>
      </c>
      <c r="C52" s="144"/>
      <c r="D52" s="145"/>
      <c r="E52" s="145"/>
      <c r="F52" s="146"/>
      <c r="G52" s="147"/>
      <c r="H52" s="147"/>
      <c r="I52" s="147">
        <f>SUM(I49:I51)</f>
        <v>0</v>
      </c>
      <c r="J52" s="148">
        <f>SUM(J49:J51)</f>
        <v>0</v>
      </c>
    </row>
    <row r="53" spans="6:10" ht="15">
      <c r="F53" s="149"/>
      <c r="G53" s="149"/>
      <c r="H53" s="149"/>
      <c r="I53" s="149"/>
      <c r="J53" s="150"/>
    </row>
    <row r="54" spans="6:10" ht="15">
      <c r="F54" s="149"/>
      <c r="G54" s="149"/>
      <c r="H54" s="149"/>
      <c r="I54" s="149"/>
      <c r="J54" s="150"/>
    </row>
    <row r="55" spans="6:10" ht="15">
      <c r="F55" s="149"/>
      <c r="G55" s="149"/>
      <c r="H55" s="149"/>
      <c r="I55" s="149"/>
      <c r="J55" s="150"/>
    </row>
  </sheetData>
  <mergeCells count="44">
    <mergeCell ref="C51:E51"/>
    <mergeCell ref="C39:E39"/>
    <mergeCell ref="C40:E40"/>
    <mergeCell ref="C41:E41"/>
    <mergeCell ref="B42:E42"/>
    <mergeCell ref="C49:E49"/>
    <mergeCell ref="C50:E50"/>
    <mergeCell ref="D35:E35"/>
    <mergeCell ref="E21:F21"/>
    <mergeCell ref="G21:H21"/>
    <mergeCell ref="I21:J21"/>
    <mergeCell ref="G23:I23"/>
    <mergeCell ref="G24:I24"/>
    <mergeCell ref="G25:I25"/>
    <mergeCell ref="G26:I26"/>
    <mergeCell ref="G27:I27"/>
    <mergeCell ref="G28:I28"/>
    <mergeCell ref="G29:I29"/>
    <mergeCell ref="G32:I32"/>
    <mergeCell ref="E19:F19"/>
    <mergeCell ref="G19:H19"/>
    <mergeCell ref="I19:J19"/>
    <mergeCell ref="E20:F20"/>
    <mergeCell ref="G20:H20"/>
    <mergeCell ref="I20:J20"/>
    <mergeCell ref="E17:F17"/>
    <mergeCell ref="G17:H17"/>
    <mergeCell ref="I17:J17"/>
    <mergeCell ref="E18:F18"/>
    <mergeCell ref="G18:H18"/>
    <mergeCell ref="I18:J18"/>
    <mergeCell ref="D13:G13"/>
    <mergeCell ref="E15:F15"/>
    <mergeCell ref="G15:H15"/>
    <mergeCell ref="I15:J15"/>
    <mergeCell ref="E16:F16"/>
    <mergeCell ref="G16:H16"/>
    <mergeCell ref="I16:J16"/>
    <mergeCell ref="D12:G12"/>
    <mergeCell ref="B1:J1"/>
    <mergeCell ref="E2:J2"/>
    <mergeCell ref="E3:J3"/>
    <mergeCell ref="E4:J4"/>
    <mergeCell ref="D11:G11"/>
  </mergeCells>
  <printOptions/>
  <pageMargins left="0.5118110236220472" right="0.31496062992125984" top="0.7874015748031497" bottom="0.7874015748031497" header="0.31496062992125984" footer="0.31496062992125984"/>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zoomScale="70" zoomScaleNormal="70" workbookViewId="0" topLeftCell="A7">
      <selection activeCell="U25" sqref="U25"/>
    </sheetView>
  </sheetViews>
  <sheetFormatPr defaultColWidth="9.140625" defaultRowHeight="15"/>
  <cols>
    <col min="2" max="2" width="53.00390625" style="0" customWidth="1"/>
    <col min="3" max="3" width="11.00390625" style="0" customWidth="1"/>
    <col min="4" max="4" width="11.140625" style="0" customWidth="1"/>
    <col min="5" max="5" width="26.140625" style="4" customWidth="1"/>
    <col min="6" max="6" width="23.57421875" style="4" customWidth="1"/>
    <col min="7" max="7" width="19.28125" style="4" customWidth="1"/>
  </cols>
  <sheetData>
    <row r="1" spans="1:7" ht="26.25">
      <c r="A1" s="363" t="s">
        <v>4</v>
      </c>
      <c r="B1" s="363"/>
      <c r="C1" s="363"/>
      <c r="D1" s="363"/>
      <c r="E1" s="363"/>
      <c r="F1" s="363"/>
      <c r="G1" s="363"/>
    </row>
    <row r="2" ht="18.75">
      <c r="A2" s="1"/>
    </row>
    <row r="3" spans="1:8" ht="30">
      <c r="A3" t="s">
        <v>0</v>
      </c>
      <c r="B3" t="s">
        <v>1</v>
      </c>
      <c r="C3" t="s">
        <v>2</v>
      </c>
      <c r="D3" t="s">
        <v>3</v>
      </c>
      <c r="E3" s="5" t="s">
        <v>15</v>
      </c>
      <c r="F3" s="5" t="s">
        <v>14</v>
      </c>
      <c r="G3" s="5" t="s">
        <v>16</v>
      </c>
      <c r="H3" s="2"/>
    </row>
    <row r="4" spans="1:7" ht="15">
      <c r="A4">
        <v>1</v>
      </c>
      <c r="B4" s="3" t="s">
        <v>5</v>
      </c>
      <c r="C4">
        <v>4</v>
      </c>
      <c r="D4" t="s">
        <v>8</v>
      </c>
      <c r="G4" s="4">
        <f>(F4+E4)*C4</f>
        <v>0</v>
      </c>
    </row>
    <row r="5" spans="1:7" ht="15">
      <c r="A5">
        <f>A4+1</f>
        <v>2</v>
      </c>
      <c r="B5" t="s">
        <v>6</v>
      </c>
      <c r="C5">
        <v>1</v>
      </c>
      <c r="D5" t="s">
        <v>7</v>
      </c>
      <c r="G5" s="4">
        <f aca="true" t="shared" si="0" ref="G5:G15">(F5+E5)*C5</f>
        <v>0</v>
      </c>
    </row>
    <row r="6" spans="1:7" ht="15">
      <c r="A6">
        <f aca="true" t="shared" si="1" ref="A6:A15">A5+1</f>
        <v>3</v>
      </c>
      <c r="B6" t="s">
        <v>18</v>
      </c>
      <c r="C6">
        <v>3</v>
      </c>
      <c r="D6" t="s">
        <v>7</v>
      </c>
      <c r="G6" s="4">
        <f t="shared" si="0"/>
        <v>0</v>
      </c>
    </row>
    <row r="7" spans="1:7" ht="60">
      <c r="A7">
        <f t="shared" si="1"/>
        <v>4</v>
      </c>
      <c r="B7" s="2" t="s">
        <v>19</v>
      </c>
      <c r="C7">
        <v>100</v>
      </c>
      <c r="D7" t="s">
        <v>9</v>
      </c>
      <c r="G7" s="4">
        <f t="shared" si="0"/>
        <v>0</v>
      </c>
    </row>
    <row r="8" spans="1:7" ht="30">
      <c r="A8" s="284" t="s">
        <v>609</v>
      </c>
      <c r="B8" s="2" t="s">
        <v>610</v>
      </c>
      <c r="C8">
        <v>1</v>
      </c>
      <c r="D8" t="s">
        <v>13</v>
      </c>
      <c r="G8" s="4">
        <f t="shared" si="0"/>
        <v>0</v>
      </c>
    </row>
    <row r="9" spans="1:7" ht="30">
      <c r="A9">
        <f>A7+1</f>
        <v>5</v>
      </c>
      <c r="B9" s="2" t="s">
        <v>11</v>
      </c>
      <c r="C9">
        <v>100</v>
      </c>
      <c r="D9" t="s">
        <v>9</v>
      </c>
      <c r="G9" s="4">
        <f t="shared" si="0"/>
        <v>0</v>
      </c>
    </row>
    <row r="10" spans="1:7" ht="45">
      <c r="A10">
        <f t="shared" si="1"/>
        <v>6</v>
      </c>
      <c r="B10" s="2" t="s">
        <v>20</v>
      </c>
      <c r="C10">
        <v>30</v>
      </c>
      <c r="D10" t="s">
        <v>9</v>
      </c>
      <c r="G10" s="4">
        <f t="shared" si="0"/>
        <v>0</v>
      </c>
    </row>
    <row r="11" spans="1:7" ht="60">
      <c r="A11">
        <f t="shared" si="1"/>
        <v>7</v>
      </c>
      <c r="B11" s="2" t="s">
        <v>10</v>
      </c>
      <c r="C11">
        <v>40</v>
      </c>
      <c r="D11" t="s">
        <v>9</v>
      </c>
      <c r="G11" s="4">
        <f t="shared" si="0"/>
        <v>0</v>
      </c>
    </row>
    <row r="12" spans="1:7" ht="60">
      <c r="A12">
        <f t="shared" si="1"/>
        <v>8</v>
      </c>
      <c r="B12" s="2" t="s">
        <v>21</v>
      </c>
      <c r="C12">
        <v>30</v>
      </c>
      <c r="D12" t="s">
        <v>9</v>
      </c>
      <c r="G12" s="4">
        <f t="shared" si="0"/>
        <v>0</v>
      </c>
    </row>
    <row r="13" spans="1:7" ht="30">
      <c r="A13">
        <f t="shared" si="1"/>
        <v>9</v>
      </c>
      <c r="B13" s="12" t="s">
        <v>69</v>
      </c>
      <c r="C13" s="17">
        <v>20</v>
      </c>
      <c r="D13" s="18" t="s">
        <v>70</v>
      </c>
      <c r="G13" s="4">
        <f>(F13+E13)*C13</f>
        <v>0</v>
      </c>
    </row>
    <row r="14" spans="1:7" ht="30">
      <c r="A14">
        <f t="shared" si="1"/>
        <v>10</v>
      </c>
      <c r="B14" s="2" t="s">
        <v>12</v>
      </c>
      <c r="C14">
        <v>1</v>
      </c>
      <c r="D14" t="s">
        <v>13</v>
      </c>
      <c r="G14" s="4">
        <f t="shared" si="0"/>
        <v>0</v>
      </c>
    </row>
    <row r="15" spans="1:7" ht="15">
      <c r="A15">
        <f t="shared" si="1"/>
        <v>11</v>
      </c>
      <c r="B15" s="2" t="s">
        <v>17</v>
      </c>
      <c r="C15">
        <v>1</v>
      </c>
      <c r="D15" t="s">
        <v>13</v>
      </c>
      <c r="G15" s="4">
        <f t="shared" si="0"/>
        <v>0</v>
      </c>
    </row>
    <row r="17" spans="1:7" ht="31.5">
      <c r="A17" s="364" t="s">
        <v>22</v>
      </c>
      <c r="B17" s="364"/>
      <c r="C17" s="364"/>
      <c r="D17" s="364"/>
      <c r="E17" s="364"/>
      <c r="F17" s="364"/>
      <c r="G17" s="364"/>
    </row>
    <row r="18" spans="1:7" ht="15">
      <c r="A18" s="6"/>
      <c r="B18" s="6"/>
      <c r="C18" s="6"/>
      <c r="D18" s="6"/>
      <c r="E18" s="7"/>
      <c r="F18" s="7"/>
      <c r="G18" s="7"/>
    </row>
    <row r="19" spans="1:7" ht="30">
      <c r="A19" s="8" t="s">
        <v>0</v>
      </c>
      <c r="B19" s="8" t="s">
        <v>1</v>
      </c>
      <c r="C19" s="8" t="s">
        <v>2</v>
      </c>
      <c r="D19" s="8" t="s">
        <v>3</v>
      </c>
      <c r="E19" s="9" t="s">
        <v>15</v>
      </c>
      <c r="F19" s="9" t="s">
        <v>14</v>
      </c>
      <c r="G19" s="9" t="s">
        <v>16</v>
      </c>
    </row>
    <row r="20" spans="1:7" ht="15">
      <c r="A20" s="19"/>
      <c r="B20" s="19" t="s">
        <v>23</v>
      </c>
      <c r="C20" s="19"/>
      <c r="D20" s="19"/>
      <c r="E20" s="23"/>
      <c r="F20" s="23"/>
      <c r="G20" s="23">
        <f>Tabulka25[[#This Row],[Montáž, jednotková cena]]*Tabulka25[[#This Row],[Množství]]+Tabulka25[[#This Row],[Dodávka, jednotková cena]]</f>
        <v>0</v>
      </c>
    </row>
    <row r="21" spans="1:7" ht="30">
      <c r="A21" s="6">
        <v>1</v>
      </c>
      <c r="B21" s="10" t="s">
        <v>44</v>
      </c>
      <c r="C21" s="6">
        <v>12</v>
      </c>
      <c r="D21" s="6" t="s">
        <v>8</v>
      </c>
      <c r="E21" s="14"/>
      <c r="F21" s="14"/>
      <c r="G21" s="14">
        <f>Tabulka25[[#This Row],[Montáž, jednotková cena]]*Tabulka25[[#This Row],[Množství]]+Tabulka25[[#This Row],[Dodávka, jednotková cena]]</f>
        <v>0</v>
      </c>
    </row>
    <row r="22" spans="1:7" ht="75">
      <c r="A22" s="6">
        <v>2</v>
      </c>
      <c r="B22" s="10" t="s">
        <v>45</v>
      </c>
      <c r="C22" s="6">
        <v>64</v>
      </c>
      <c r="D22" s="6" t="s">
        <v>8</v>
      </c>
      <c r="E22" s="14"/>
      <c r="F22" s="14"/>
      <c r="G22" s="14">
        <f>Tabulka25[[#This Row],[Montáž, jednotková cena]]*Tabulka25[[#This Row],[Množství]]+Tabulka25[[#This Row],[Dodávka, jednotková cena]]</f>
        <v>0</v>
      </c>
    </row>
    <row r="23" spans="1:7" ht="15">
      <c r="A23" s="6">
        <v>3</v>
      </c>
      <c r="B23" s="6" t="s">
        <v>24</v>
      </c>
      <c r="C23" s="6">
        <v>6</v>
      </c>
      <c r="D23" s="6" t="s">
        <v>8</v>
      </c>
      <c r="E23" s="14"/>
      <c r="F23" s="14"/>
      <c r="G23" s="14">
        <f>Tabulka25[[#This Row],[Montáž, jednotková cena]]*Tabulka25[[#This Row],[Množství]]+Tabulka25[[#This Row],[Dodávka, jednotková cena]]</f>
        <v>0</v>
      </c>
    </row>
    <row r="24" spans="1:7" ht="15">
      <c r="A24" s="6">
        <v>4</v>
      </c>
      <c r="B24" s="6" t="s">
        <v>25</v>
      </c>
      <c r="C24" s="6">
        <v>1</v>
      </c>
      <c r="D24" s="6" t="s">
        <v>8</v>
      </c>
      <c r="E24" s="14"/>
      <c r="F24" s="14"/>
      <c r="G24" s="14">
        <f>Tabulka25[[#This Row],[Montáž, jednotková cena]]*Tabulka25[[#This Row],[Množství]]+Tabulka25[[#This Row],[Dodávka, jednotková cena]]</f>
        <v>0</v>
      </c>
    </row>
    <row r="25" spans="1:7" ht="15">
      <c r="A25" s="6">
        <v>5</v>
      </c>
      <c r="B25" s="6" t="s">
        <v>26</v>
      </c>
      <c r="C25" s="6">
        <v>1</v>
      </c>
      <c r="D25" s="6" t="s">
        <v>8</v>
      </c>
      <c r="E25" s="14"/>
      <c r="F25" s="14"/>
      <c r="G25" s="14">
        <f>Tabulka25[[#This Row],[Montáž, jednotková cena]]*Tabulka25[[#This Row],[Množství]]+Tabulka25[[#This Row],[Dodávka, jednotková cena]]</f>
        <v>0</v>
      </c>
    </row>
    <row r="26" spans="1:7" ht="75">
      <c r="A26" s="6">
        <v>6</v>
      </c>
      <c r="B26" s="10" t="s">
        <v>46</v>
      </c>
      <c r="C26" s="6">
        <v>4</v>
      </c>
      <c r="D26" s="6" t="s">
        <v>8</v>
      </c>
      <c r="E26" s="14"/>
      <c r="F26" s="14"/>
      <c r="G26" s="14">
        <f>Tabulka25[[#This Row],[Montáž, jednotková cena]]*Tabulka25[[#This Row],[Množství]]+Tabulka25[[#This Row],[Dodávka, jednotková cena]]</f>
        <v>0</v>
      </c>
    </row>
    <row r="27" spans="1:7" ht="30">
      <c r="A27" s="6">
        <f aca="true" t="shared" si="2" ref="A27">A26+1</f>
        <v>7</v>
      </c>
      <c r="B27" s="10" t="s">
        <v>67</v>
      </c>
      <c r="C27" s="6">
        <v>12</v>
      </c>
      <c r="D27" s="6" t="s">
        <v>8</v>
      </c>
      <c r="E27" s="14"/>
      <c r="F27" s="14"/>
      <c r="G27" s="14">
        <f>Tabulka25[[#This Row],[Montáž, jednotková cena]]*Tabulka25[[#This Row],[Množství]]+Tabulka25[[#This Row],[Dodávka, jednotková cena]]</f>
        <v>0</v>
      </c>
    </row>
    <row r="28" spans="1:7" ht="15">
      <c r="A28" s="19"/>
      <c r="B28" s="22" t="s">
        <v>27</v>
      </c>
      <c r="C28" s="19"/>
      <c r="D28" s="19"/>
      <c r="E28" s="21"/>
      <c r="F28" s="21"/>
      <c r="G28" s="21">
        <f>Tabulka25[[#This Row],[Montáž, jednotková cena]]*Tabulka25[[#This Row],[Množství]]+Tabulka25[[#This Row],[Dodávka, jednotková cena]]</f>
        <v>0</v>
      </c>
    </row>
    <row r="29" spans="1:7" ht="30">
      <c r="A29" s="6">
        <f>A27+1</f>
        <v>8</v>
      </c>
      <c r="B29" s="10" t="s">
        <v>28</v>
      </c>
      <c r="C29" s="6">
        <v>250</v>
      </c>
      <c r="D29" s="6" t="s">
        <v>9</v>
      </c>
      <c r="E29" s="14"/>
      <c r="F29" s="14"/>
      <c r="G29" s="14">
        <f>(Tabulka25[[#This Row],[Dodávka, jednotková cena]]+Tabulka25[[#This Row],[Montáž, jednotková cena]])*Tabulka25[[#This Row],[Množství]]</f>
        <v>0</v>
      </c>
    </row>
    <row r="30" spans="1:7" ht="30">
      <c r="A30" s="6">
        <f>A29+1</f>
        <v>9</v>
      </c>
      <c r="B30" s="10" t="s">
        <v>29</v>
      </c>
      <c r="C30" s="6">
        <v>90</v>
      </c>
      <c r="D30" s="6" t="s">
        <v>9</v>
      </c>
      <c r="E30" s="14"/>
      <c r="F30" s="14"/>
      <c r="G30" s="14">
        <f>(Tabulka25[[#This Row],[Dodávka, jednotková cena]]+Tabulka25[[#This Row],[Montáž, jednotková cena]])*Tabulka25[[#This Row],[Množství]]</f>
        <v>0</v>
      </c>
    </row>
    <row r="31" spans="1:7" ht="30">
      <c r="A31" s="6">
        <f aca="true" t="shared" si="3" ref="A31:A44">A30+1</f>
        <v>10</v>
      </c>
      <c r="B31" s="10" t="s">
        <v>30</v>
      </c>
      <c r="C31" s="6">
        <v>50</v>
      </c>
      <c r="D31" s="6" t="s">
        <v>9</v>
      </c>
      <c r="E31" s="14"/>
      <c r="F31" s="14"/>
      <c r="G31" s="14">
        <f>(Tabulka25[[#This Row],[Dodávka, jednotková cena]]+Tabulka25[[#This Row],[Montáž, jednotková cena]])*Tabulka25[[#This Row],[Množství]]</f>
        <v>0</v>
      </c>
    </row>
    <row r="32" spans="1:7" ht="30">
      <c r="A32" s="6">
        <f t="shared" si="3"/>
        <v>11</v>
      </c>
      <c r="B32" s="11" t="s">
        <v>31</v>
      </c>
      <c r="C32" s="6">
        <v>20</v>
      </c>
      <c r="D32" s="6" t="s">
        <v>9</v>
      </c>
      <c r="E32" s="14"/>
      <c r="F32" s="14"/>
      <c r="G32" s="14">
        <f>(Tabulka25[[#This Row],[Dodávka, jednotková cena]]+Tabulka25[[#This Row],[Montáž, jednotková cena]])*Tabulka25[[#This Row],[Množství]]</f>
        <v>0</v>
      </c>
    </row>
    <row r="33" spans="1:7" ht="30">
      <c r="A33" s="6">
        <f t="shared" si="3"/>
        <v>12</v>
      </c>
      <c r="B33" s="11" t="s">
        <v>32</v>
      </c>
      <c r="C33" s="6">
        <v>50</v>
      </c>
      <c r="D33" s="6" t="s">
        <v>9</v>
      </c>
      <c r="E33" s="14"/>
      <c r="F33" s="14"/>
      <c r="G33" s="14">
        <f>(Tabulka25[[#This Row],[Dodávka, jednotková cena]]+Tabulka25[[#This Row],[Montáž, jednotková cena]])*Tabulka25[[#This Row],[Množství]]</f>
        <v>0</v>
      </c>
    </row>
    <row r="34" spans="1:7" ht="30">
      <c r="A34" s="6">
        <f t="shared" si="3"/>
        <v>13</v>
      </c>
      <c r="B34" s="12" t="s">
        <v>33</v>
      </c>
      <c r="C34" s="6">
        <v>5</v>
      </c>
      <c r="D34" s="6" t="s">
        <v>9</v>
      </c>
      <c r="E34" s="14"/>
      <c r="F34" s="14"/>
      <c r="G34" s="14">
        <f>(Tabulka25[[#This Row],[Dodávka, jednotková cena]]+Tabulka25[[#This Row],[Montáž, jednotková cena]])*Tabulka25[[#This Row],[Množství]]</f>
        <v>0</v>
      </c>
    </row>
    <row r="35" spans="1:7" ht="30">
      <c r="A35" s="6">
        <f t="shared" si="3"/>
        <v>14</v>
      </c>
      <c r="B35" s="12" t="s">
        <v>34</v>
      </c>
      <c r="C35" s="6">
        <v>10</v>
      </c>
      <c r="D35" s="6" t="s">
        <v>9</v>
      </c>
      <c r="E35" s="14"/>
      <c r="F35" s="14"/>
      <c r="G35" s="14">
        <f>(Tabulka25[[#This Row],[Dodávka, jednotková cena]]+Tabulka25[[#This Row],[Montáž, jednotková cena]])*Tabulka25[[#This Row],[Množství]]</f>
        <v>0</v>
      </c>
    </row>
    <row r="36" spans="1:7" ht="30">
      <c r="A36" s="6">
        <f t="shared" si="3"/>
        <v>15</v>
      </c>
      <c r="B36" s="13" t="s">
        <v>35</v>
      </c>
      <c r="C36" s="6">
        <v>20</v>
      </c>
      <c r="D36" s="6" t="s">
        <v>9</v>
      </c>
      <c r="E36" s="14"/>
      <c r="F36" s="14"/>
      <c r="G36" s="14">
        <f>(Tabulka25[[#This Row],[Dodávka, jednotková cena]]+Tabulka25[[#This Row],[Montáž, jednotková cena]])*Tabulka25[[#This Row],[Množství]]</f>
        <v>0</v>
      </c>
    </row>
    <row r="37" spans="1:7" ht="30">
      <c r="A37" s="6">
        <f t="shared" si="3"/>
        <v>16</v>
      </c>
      <c r="B37" s="2" t="s">
        <v>36</v>
      </c>
      <c r="C37" s="6">
        <v>50</v>
      </c>
      <c r="D37" s="6" t="s">
        <v>9</v>
      </c>
      <c r="E37" s="14"/>
      <c r="F37" s="14"/>
      <c r="G37" s="14">
        <f>(Tabulka25[[#This Row],[Dodávka, jednotková cena]]+Tabulka25[[#This Row],[Montáž, jednotková cena]])*Tabulka25[[#This Row],[Množství]]</f>
        <v>0</v>
      </c>
    </row>
    <row r="38" spans="1:7" ht="45">
      <c r="A38" s="6">
        <f t="shared" si="3"/>
        <v>17</v>
      </c>
      <c r="B38" s="2" t="s">
        <v>37</v>
      </c>
      <c r="C38" s="6">
        <v>20</v>
      </c>
      <c r="D38" s="6" t="s">
        <v>9</v>
      </c>
      <c r="E38" s="14"/>
      <c r="F38" s="14"/>
      <c r="G38" s="14">
        <f>(Tabulka25[[#This Row],[Dodávka, jednotková cena]]+Tabulka25[[#This Row],[Montáž, jednotková cena]])*Tabulka25[[#This Row],[Množství]]</f>
        <v>0</v>
      </c>
    </row>
    <row r="39" spans="1:7" ht="45">
      <c r="A39" s="6">
        <f t="shared" si="3"/>
        <v>18</v>
      </c>
      <c r="B39" s="2" t="s">
        <v>38</v>
      </c>
      <c r="C39" s="6">
        <v>20</v>
      </c>
      <c r="D39" s="6" t="s">
        <v>9</v>
      </c>
      <c r="E39" s="14"/>
      <c r="F39" s="14"/>
      <c r="G39" s="14">
        <f>(Tabulka25[[#This Row],[Dodávka, jednotková cena]]+Tabulka25[[#This Row],[Montáž, jednotková cena]])*Tabulka25[[#This Row],[Množství]]</f>
        <v>0</v>
      </c>
    </row>
    <row r="40" spans="1:7" ht="30">
      <c r="A40" s="6">
        <f t="shared" si="3"/>
        <v>19</v>
      </c>
      <c r="B40" s="10" t="s">
        <v>39</v>
      </c>
      <c r="C40" s="6">
        <v>1</v>
      </c>
      <c r="D40" s="6" t="s">
        <v>13</v>
      </c>
      <c r="E40" s="14"/>
      <c r="F40" s="14"/>
      <c r="G40" s="14">
        <f>(Tabulka25[[#This Row],[Dodávka, jednotková cena]]+Tabulka25[[#This Row],[Montáž, jednotková cena]])*Tabulka25[[#This Row],[Množství]]</f>
        <v>0</v>
      </c>
    </row>
    <row r="41" spans="1:7" ht="15">
      <c r="A41" s="6">
        <f t="shared" si="3"/>
        <v>20</v>
      </c>
      <c r="B41" s="6" t="s">
        <v>40</v>
      </c>
      <c r="C41" s="6">
        <v>1</v>
      </c>
      <c r="D41" s="6" t="s">
        <v>13</v>
      </c>
      <c r="E41" s="14"/>
      <c r="F41" s="14"/>
      <c r="G41" s="14">
        <f>(Tabulka25[[#This Row],[Dodávka, jednotková cena]]+Tabulka25[[#This Row],[Montáž, jednotková cena]])*Tabulka25[[#This Row],[Množství]]</f>
        <v>0</v>
      </c>
    </row>
    <row r="42" spans="1:7" ht="30">
      <c r="A42" s="6">
        <f t="shared" si="3"/>
        <v>21</v>
      </c>
      <c r="B42" s="10" t="s">
        <v>41</v>
      </c>
      <c r="C42" s="6">
        <v>1</v>
      </c>
      <c r="D42" s="6" t="s">
        <v>13</v>
      </c>
      <c r="E42" s="14"/>
      <c r="F42" s="14"/>
      <c r="G42" s="14">
        <f>(Tabulka25[[#This Row],[Dodávka, jednotková cena]]+Tabulka25[[#This Row],[Montáž, jednotková cena]])*Tabulka25[[#This Row],[Množství]]</f>
        <v>0</v>
      </c>
    </row>
    <row r="43" spans="1:7" ht="15">
      <c r="A43" s="6">
        <f t="shared" si="3"/>
        <v>22</v>
      </c>
      <c r="B43" s="6" t="s">
        <v>42</v>
      </c>
      <c r="C43" s="6">
        <v>8</v>
      </c>
      <c r="D43" s="6" t="s">
        <v>8</v>
      </c>
      <c r="E43" s="14"/>
      <c r="F43" s="14"/>
      <c r="G43" s="14">
        <f>(Tabulka25[[#This Row],[Dodávka, jednotková cena]]+Tabulka25[[#This Row],[Montáž, jednotková cena]])*Tabulka25[[#This Row],[Množství]]</f>
        <v>0</v>
      </c>
    </row>
    <row r="44" spans="1:7" ht="45">
      <c r="A44" s="6">
        <f t="shared" si="3"/>
        <v>23</v>
      </c>
      <c r="B44" s="11" t="s">
        <v>43</v>
      </c>
      <c r="C44" s="6">
        <v>1</v>
      </c>
      <c r="D44" s="6" t="s">
        <v>13</v>
      </c>
      <c r="E44" s="14"/>
      <c r="F44" s="14"/>
      <c r="G44" s="14">
        <f>(Tabulka25[[#This Row],[Dodávka, jednotková cena]]+Tabulka25[[#This Row],[Montáž, jednotková cena]])*Tabulka25[[#This Row],[Množství]]</f>
        <v>0</v>
      </c>
    </row>
    <row r="46" spans="1:7" ht="26.25">
      <c r="A46" s="365" t="s">
        <v>47</v>
      </c>
      <c r="B46" s="365"/>
      <c r="C46" s="365"/>
      <c r="D46" s="365"/>
      <c r="E46" s="365"/>
      <c r="F46" s="365"/>
      <c r="G46" s="365"/>
    </row>
    <row r="47" spans="1:7" ht="15">
      <c r="A47" s="6"/>
      <c r="B47" s="6"/>
      <c r="C47" s="6"/>
      <c r="D47" s="6"/>
      <c r="E47" s="7"/>
      <c r="F47" s="7"/>
      <c r="G47" s="7"/>
    </row>
    <row r="48" spans="1:7" ht="30">
      <c r="A48" s="8" t="s">
        <v>0</v>
      </c>
      <c r="B48" s="8" t="s">
        <v>1</v>
      </c>
      <c r="C48" s="8" t="s">
        <v>2</v>
      </c>
      <c r="D48" s="8" t="s">
        <v>3</v>
      </c>
      <c r="E48" s="9" t="s">
        <v>15</v>
      </c>
      <c r="F48" s="9" t="s">
        <v>14</v>
      </c>
      <c r="G48" s="9" t="s">
        <v>16</v>
      </c>
    </row>
    <row r="49" spans="1:7" ht="15.75">
      <c r="A49" s="19"/>
      <c r="B49" s="20" t="s">
        <v>48</v>
      </c>
      <c r="C49" s="19"/>
      <c r="D49" s="19"/>
      <c r="E49" s="21"/>
      <c r="F49" s="21"/>
      <c r="G49" s="21"/>
    </row>
    <row r="50" spans="1:7" ht="75">
      <c r="A50" s="15">
        <v>1</v>
      </c>
      <c r="B50" s="16" t="s">
        <v>49</v>
      </c>
      <c r="C50" s="15">
        <v>1</v>
      </c>
      <c r="D50" s="15" t="s">
        <v>7</v>
      </c>
      <c r="E50" s="14"/>
      <c r="F50" s="14"/>
      <c r="G50" s="14">
        <f>(Tabulka246[[#This Row],[Dodávka, jednotková cena]]+Tabulka246[[#This Row],[Montáž, jednotková cena]])*Tabulka246[[#This Row],[Množství]]</f>
        <v>0</v>
      </c>
    </row>
    <row r="51" spans="1:7" ht="30">
      <c r="A51" s="15">
        <v>2</v>
      </c>
      <c r="B51" s="16" t="s">
        <v>50</v>
      </c>
      <c r="C51" s="15">
        <v>1</v>
      </c>
      <c r="D51" s="15" t="s">
        <v>7</v>
      </c>
      <c r="E51" s="14"/>
      <c r="F51" s="14"/>
      <c r="G51" s="14">
        <f>(Tabulka246[[#This Row],[Dodávka, jednotková cena]]+Tabulka246[[#This Row],[Montáž, jednotková cena]])*Tabulka246[[#This Row],[Množství]]</f>
        <v>0</v>
      </c>
    </row>
    <row r="52" spans="1:7" ht="90">
      <c r="A52" s="15">
        <v>3</v>
      </c>
      <c r="B52" s="16" t="s">
        <v>51</v>
      </c>
      <c r="C52" s="15">
        <v>1</v>
      </c>
      <c r="D52" s="15" t="s">
        <v>7</v>
      </c>
      <c r="E52" s="14"/>
      <c r="F52" s="14"/>
      <c r="G52" s="14">
        <f>(Tabulka246[[#This Row],[Dodávka, jednotková cena]]+Tabulka246[[#This Row],[Montáž, jednotková cena]])*Tabulka246[[#This Row],[Množství]]</f>
        <v>0</v>
      </c>
    </row>
    <row r="53" spans="1:7" ht="105">
      <c r="A53" s="15">
        <v>4</v>
      </c>
      <c r="B53" s="16" t="s">
        <v>68</v>
      </c>
      <c r="C53" s="15">
        <v>1</v>
      </c>
      <c r="D53" s="15" t="s">
        <v>13</v>
      </c>
      <c r="E53" s="14"/>
      <c r="F53" s="14"/>
      <c r="G53" s="14">
        <f>(Tabulka246[[#This Row],[Dodávka, jednotková cena]]+Tabulka246[[#This Row],[Montáž, jednotková cena]])*Tabulka246[[#This Row],[Množství]]</f>
        <v>0</v>
      </c>
    </row>
    <row r="54" spans="1:7" ht="15.75">
      <c r="A54" s="19"/>
      <c r="B54" s="20" t="s">
        <v>52</v>
      </c>
      <c r="C54" s="19"/>
      <c r="D54" s="19"/>
      <c r="E54" s="21"/>
      <c r="F54" s="21"/>
      <c r="G54" s="21"/>
    </row>
    <row r="55" spans="1:7" ht="60">
      <c r="A55" s="6">
        <v>5</v>
      </c>
      <c r="B55" s="10" t="s">
        <v>53</v>
      </c>
      <c r="C55" s="6">
        <v>1</v>
      </c>
      <c r="D55" s="6" t="s">
        <v>7</v>
      </c>
      <c r="E55" s="14"/>
      <c r="F55" s="14"/>
      <c r="G55" s="14">
        <f>(Tabulka246[[#This Row],[Dodávka, jednotková cena]]+Tabulka246[[#This Row],[Montáž, jednotková cena]])*Tabulka246[[#This Row],[Množství]]</f>
        <v>0</v>
      </c>
    </row>
    <row r="56" spans="1:7" ht="105">
      <c r="A56" s="6">
        <v>6</v>
      </c>
      <c r="B56" s="10" t="s">
        <v>54</v>
      </c>
      <c r="C56" s="6">
        <v>1</v>
      </c>
      <c r="D56" s="6" t="s">
        <v>7</v>
      </c>
      <c r="E56" s="14"/>
      <c r="F56" s="14"/>
      <c r="G56" s="14">
        <f>(Tabulka246[[#This Row],[Dodávka, jednotková cena]]+Tabulka246[[#This Row],[Montáž, jednotková cena]])*Tabulka246[[#This Row],[Množství]]</f>
        <v>0</v>
      </c>
    </row>
    <row r="57" spans="1:7" ht="105">
      <c r="A57" s="6">
        <v>7</v>
      </c>
      <c r="B57" s="10" t="s">
        <v>55</v>
      </c>
      <c r="C57" s="6">
        <v>1</v>
      </c>
      <c r="D57" s="6" t="s">
        <v>7</v>
      </c>
      <c r="E57" s="14"/>
      <c r="F57" s="14"/>
      <c r="G57" s="14">
        <f>(Tabulka246[[#This Row],[Dodávka, jednotková cena]]+Tabulka246[[#This Row],[Montáž, jednotková cena]])*Tabulka246[[#This Row],[Množství]]</f>
        <v>0</v>
      </c>
    </row>
    <row r="58" spans="1:7" ht="48">
      <c r="A58" s="6">
        <v>8</v>
      </c>
      <c r="B58" s="10" t="s">
        <v>56</v>
      </c>
      <c r="C58" s="6">
        <v>1</v>
      </c>
      <c r="D58" s="6" t="s">
        <v>7</v>
      </c>
      <c r="E58" s="14"/>
      <c r="F58" s="14"/>
      <c r="G58" s="14">
        <f>(Tabulka246[[#This Row],[Dodávka, jednotková cena]]+Tabulka246[[#This Row],[Montáž, jednotková cena]])*Tabulka246[[#This Row],[Množství]]</f>
        <v>0</v>
      </c>
    </row>
    <row r="59" spans="1:7" ht="60">
      <c r="A59" s="6">
        <v>9</v>
      </c>
      <c r="B59" s="11" t="s">
        <v>57</v>
      </c>
      <c r="C59" s="6">
        <v>3</v>
      </c>
      <c r="D59" s="6" t="s">
        <v>7</v>
      </c>
      <c r="E59" s="14"/>
      <c r="F59" s="14"/>
      <c r="G59" s="14">
        <f>(Tabulka246[[#This Row],[Dodávka, jednotková cena]]+Tabulka246[[#This Row],[Montáž, jednotková cena]])*Tabulka246[[#This Row],[Množství]]</f>
        <v>0</v>
      </c>
    </row>
    <row r="60" spans="1:7" ht="15.75">
      <c r="A60" s="19"/>
      <c r="B60" s="20" t="s">
        <v>58</v>
      </c>
      <c r="C60" s="19"/>
      <c r="D60" s="19"/>
      <c r="E60" s="21"/>
      <c r="F60" s="21"/>
      <c r="G60" s="21"/>
    </row>
    <row r="61" spans="1:7" ht="15">
      <c r="A61" s="6">
        <v>10</v>
      </c>
      <c r="B61" s="11" t="s">
        <v>59</v>
      </c>
      <c r="C61" s="6">
        <v>3</v>
      </c>
      <c r="D61" s="6" t="s">
        <v>13</v>
      </c>
      <c r="E61" s="14"/>
      <c r="F61" s="14"/>
      <c r="G61" s="14">
        <f>(Tabulka246[[#This Row],[Dodávka, jednotková cena]]+Tabulka246[[#This Row],[Montáž, jednotková cena]])*Tabulka246[[#This Row],[Množství]]</f>
        <v>0</v>
      </c>
    </row>
    <row r="62" spans="1:7" ht="15">
      <c r="A62" s="6">
        <v>11</v>
      </c>
      <c r="B62" s="6" t="s">
        <v>60</v>
      </c>
      <c r="C62" s="6">
        <v>3</v>
      </c>
      <c r="D62" s="6" t="s">
        <v>13</v>
      </c>
      <c r="E62" s="14"/>
      <c r="F62" s="14"/>
      <c r="G62" s="14">
        <f>(Tabulka246[[#This Row],[Dodávka, jednotková cena]]+Tabulka246[[#This Row],[Montáž, jednotková cena]])*Tabulka246[[#This Row],[Množství]]</f>
        <v>0</v>
      </c>
    </row>
    <row r="63" spans="1:7" ht="15.75">
      <c r="A63" s="19"/>
      <c r="B63" s="20" t="s">
        <v>61</v>
      </c>
      <c r="C63" s="19"/>
      <c r="D63" s="19"/>
      <c r="E63" s="21"/>
      <c r="F63" s="21"/>
      <c r="G63" s="21"/>
    </row>
    <row r="64" spans="1:7" ht="30">
      <c r="A64" s="6">
        <f>A62+1</f>
        <v>12</v>
      </c>
      <c r="B64" s="10" t="s">
        <v>28</v>
      </c>
      <c r="C64" s="6">
        <v>50</v>
      </c>
      <c r="D64" s="6" t="s">
        <v>9</v>
      </c>
      <c r="E64" s="14"/>
      <c r="F64" s="14"/>
      <c r="G64" s="14">
        <f>(Tabulka246[[#This Row],[Dodávka, jednotková cena]]+Tabulka246[[#This Row],[Montáž, jednotková cena]])*Tabulka246[[#This Row],[Množství]]</f>
        <v>0</v>
      </c>
    </row>
    <row r="65" spans="1:7" ht="30">
      <c r="A65" s="6">
        <f>A64+1</f>
        <v>13</v>
      </c>
      <c r="B65" s="10" t="s">
        <v>29</v>
      </c>
      <c r="C65" s="6">
        <v>600</v>
      </c>
      <c r="D65" s="6" t="s">
        <v>9</v>
      </c>
      <c r="E65" s="14"/>
      <c r="F65" s="14"/>
      <c r="G65" s="14">
        <f>(Tabulka246[[#This Row],[Dodávka, jednotková cena]]+Tabulka246[[#This Row],[Montáž, jednotková cena]])*Tabulka246[[#This Row],[Množství]]</f>
        <v>0</v>
      </c>
    </row>
    <row r="66" spans="1:7" ht="45">
      <c r="A66" s="6">
        <f>A65+1</f>
        <v>14</v>
      </c>
      <c r="B66" s="10" t="s">
        <v>62</v>
      </c>
      <c r="C66" s="6">
        <v>30</v>
      </c>
      <c r="D66" s="6" t="s">
        <v>9</v>
      </c>
      <c r="E66" s="14"/>
      <c r="F66" s="14"/>
      <c r="G66" s="14">
        <f>(Tabulka246[[#This Row],[Dodávka, jednotková cena]]+Tabulka246[[#This Row],[Montáž, jednotková cena]])*Tabulka246[[#This Row],[Množství]]</f>
        <v>0</v>
      </c>
    </row>
    <row r="67" spans="1:7" ht="30">
      <c r="A67" s="6">
        <f aca="true" t="shared" si="4" ref="A67:A71">A66+1</f>
        <v>15</v>
      </c>
      <c r="B67" s="10" t="s">
        <v>63</v>
      </c>
      <c r="C67" s="6">
        <v>30</v>
      </c>
      <c r="D67" s="6" t="s">
        <v>9</v>
      </c>
      <c r="E67" s="14"/>
      <c r="F67" s="14"/>
      <c r="G67" s="14">
        <f>(Tabulka246[[#This Row],[Dodávka, jednotková cena]]+Tabulka246[[#This Row],[Montáž, jednotková cena]])*Tabulka246[[#This Row],[Množství]]</f>
        <v>0</v>
      </c>
    </row>
    <row r="68" spans="1:7" ht="15">
      <c r="A68" s="6">
        <f t="shared" si="4"/>
        <v>16</v>
      </c>
      <c r="B68" s="6" t="s">
        <v>64</v>
      </c>
      <c r="C68" s="6">
        <v>8</v>
      </c>
      <c r="D68" s="6" t="s">
        <v>8</v>
      </c>
      <c r="E68" s="14"/>
      <c r="F68" s="14"/>
      <c r="G68" s="14">
        <f>(Tabulka246[[#This Row],[Dodávka, jednotková cena]]+Tabulka246[[#This Row],[Montáž, jednotková cena]])*Tabulka246[[#This Row],[Množství]]</f>
        <v>0</v>
      </c>
    </row>
    <row r="69" spans="1:7" ht="30">
      <c r="A69" s="6">
        <f t="shared" si="4"/>
        <v>17</v>
      </c>
      <c r="B69" s="2" t="s">
        <v>65</v>
      </c>
      <c r="C69" s="6">
        <v>10</v>
      </c>
      <c r="D69" s="6" t="s">
        <v>9</v>
      </c>
      <c r="E69" s="14"/>
      <c r="F69" s="14"/>
      <c r="G69" s="14">
        <f>(Tabulka246[[#This Row],[Dodávka, jednotková cena]]+Tabulka246[[#This Row],[Montáž, jednotková cena]])*Tabulka246[[#This Row],[Množství]]</f>
        <v>0</v>
      </c>
    </row>
    <row r="70" spans="1:7" ht="45">
      <c r="A70" s="6">
        <f t="shared" si="4"/>
        <v>18</v>
      </c>
      <c r="B70" s="2" t="s">
        <v>37</v>
      </c>
      <c r="C70" s="6">
        <v>30</v>
      </c>
      <c r="D70" s="6" t="s">
        <v>9</v>
      </c>
      <c r="E70" s="14"/>
      <c r="F70" s="14"/>
      <c r="G70" s="14">
        <f>(Tabulka246[[#This Row],[Dodávka, jednotková cena]]+Tabulka246[[#This Row],[Montáž, jednotková cena]])*Tabulka246[[#This Row],[Množství]]</f>
        <v>0</v>
      </c>
    </row>
    <row r="71" spans="1:7" ht="45">
      <c r="A71" s="6">
        <f t="shared" si="4"/>
        <v>19</v>
      </c>
      <c r="B71" s="2" t="s">
        <v>38</v>
      </c>
      <c r="C71" s="6">
        <v>5</v>
      </c>
      <c r="D71" s="6" t="s">
        <v>9</v>
      </c>
      <c r="E71" s="14"/>
      <c r="F71" s="14"/>
      <c r="G71" s="14">
        <f>(Tabulka246[[#This Row],[Dodávka, jednotková cena]]+Tabulka246[[#This Row],[Montáž, jednotková cena]])*Tabulka246[[#This Row],[Množství]]</f>
        <v>0</v>
      </c>
    </row>
    <row r="72" spans="1:7" ht="15.75">
      <c r="A72" s="19"/>
      <c r="B72" s="20" t="s">
        <v>66</v>
      </c>
      <c r="C72" s="19"/>
      <c r="D72" s="19"/>
      <c r="E72" s="21"/>
      <c r="F72" s="21"/>
      <c r="G72" s="21"/>
    </row>
    <row r="73" spans="1:7" ht="30">
      <c r="A73" s="6">
        <f>A71+1</f>
        <v>20</v>
      </c>
      <c r="B73" s="10" t="s">
        <v>39</v>
      </c>
      <c r="C73" s="6">
        <v>1</v>
      </c>
      <c r="D73" s="6" t="s">
        <v>13</v>
      </c>
      <c r="E73" s="14"/>
      <c r="F73" s="14"/>
      <c r="G73" s="14">
        <f>(Tabulka246[[#This Row],[Dodávka, jednotková cena]]+Tabulka246[[#This Row],[Montáž, jednotková cena]])*Tabulka246[[#This Row],[Množství]]</f>
        <v>0</v>
      </c>
    </row>
    <row r="74" spans="1:7" ht="15">
      <c r="A74" s="6">
        <f>A73+1</f>
        <v>21</v>
      </c>
      <c r="B74" s="6" t="s">
        <v>40</v>
      </c>
      <c r="C74" s="6">
        <v>1</v>
      </c>
      <c r="D74" s="6" t="s">
        <v>13</v>
      </c>
      <c r="E74" s="14"/>
      <c r="F74" s="14"/>
      <c r="G74" s="14">
        <f>(Tabulka246[[#This Row],[Dodávka, jednotková cena]]+Tabulka246[[#This Row],[Montáž, jednotková cena]])*Tabulka246[[#This Row],[Množství]]</f>
        <v>0</v>
      </c>
    </row>
    <row r="75" spans="1:7" ht="30">
      <c r="A75" s="6">
        <f aca="true" t="shared" si="5" ref="A75:A77">A74+1</f>
        <v>22</v>
      </c>
      <c r="B75" s="10" t="s">
        <v>41</v>
      </c>
      <c r="C75" s="6">
        <v>1</v>
      </c>
      <c r="D75" s="6" t="s">
        <v>13</v>
      </c>
      <c r="E75" s="14"/>
      <c r="F75" s="14"/>
      <c r="G75" s="14">
        <f>(Tabulka246[[#This Row],[Dodávka, jednotková cena]]+Tabulka246[[#This Row],[Montáž, jednotková cena]])*Tabulka246[[#This Row],[Množství]]</f>
        <v>0</v>
      </c>
    </row>
    <row r="76" spans="1:7" ht="15">
      <c r="A76" s="6">
        <f t="shared" si="5"/>
        <v>23</v>
      </c>
      <c r="B76" s="6" t="s">
        <v>42</v>
      </c>
      <c r="C76" s="6">
        <v>8</v>
      </c>
      <c r="D76" s="6" t="s">
        <v>8</v>
      </c>
      <c r="E76" s="14"/>
      <c r="F76" s="14"/>
      <c r="G76" s="14">
        <f>(Tabulka246[[#This Row],[Dodávka, jednotková cena]]+Tabulka246[[#This Row],[Montáž, jednotková cena]])*Tabulka246[[#This Row],[Množství]]</f>
        <v>0</v>
      </c>
    </row>
    <row r="77" spans="1:7" ht="45">
      <c r="A77" s="6">
        <f t="shared" si="5"/>
        <v>24</v>
      </c>
      <c r="B77" s="11" t="s">
        <v>43</v>
      </c>
      <c r="C77" s="6">
        <v>1</v>
      </c>
      <c r="D77" s="6" t="s">
        <v>13</v>
      </c>
      <c r="E77" s="14"/>
      <c r="F77" s="14"/>
      <c r="G77" s="14">
        <f>(Tabulka246[[#This Row],[Dodávka, jednotková cena]]+Tabulka246[[#This Row],[Montáž, jednotková cena]])*Tabulka246[[#This Row],[Množství]]</f>
        <v>0</v>
      </c>
    </row>
  </sheetData>
  <mergeCells count="3">
    <mergeCell ref="A1:G1"/>
    <mergeCell ref="A17:G17"/>
    <mergeCell ref="A46:G46"/>
  </mergeCells>
  <printOptions/>
  <pageMargins left="0.7" right="0.7" top="0.787401575" bottom="0.787401575" header="0.3" footer="0.3"/>
  <pageSetup horizontalDpi="180" verticalDpi="180" orientation="landscape" paperSize="261" scale="85" r:id="rId4"/>
  <rowBreaks count="3" manualBreakCount="3">
    <brk id="16" max="16383" man="1"/>
    <brk id="45" max="16383" man="1"/>
    <brk id="71" max="16383" man="1"/>
  </rowBreaks>
  <tableParts>
    <tablePart r:id="rId2"/>
    <tablePart r:id="rId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Vít Šlerka</dc:creator>
  <cp:keywords/>
  <dc:description/>
  <cp:lastModifiedBy>Gorduličová Janka, Mgr.</cp:lastModifiedBy>
  <cp:lastPrinted>2021-12-07T07:09:24Z</cp:lastPrinted>
  <dcterms:created xsi:type="dcterms:W3CDTF">2021-11-28T20:59:44Z</dcterms:created>
  <dcterms:modified xsi:type="dcterms:W3CDTF">2022-11-24T07:48:48Z</dcterms:modified>
  <cp:category/>
  <cp:version/>
  <cp:contentType/>
  <cp:contentStatus/>
</cp:coreProperties>
</file>