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va\akce\2023\socialky_J_K_Tyla\rozpocet\"/>
    </mc:Choice>
  </mc:AlternateContent>
  <bookViews>
    <workbookView xWindow="360" yWindow="270" windowWidth="18735" windowHeight="12210" firstSheet="1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Stavba!$H$41</definedName>
    <definedName name="CenaCelkem">Stavba!$G$30</definedName>
    <definedName name="CenaCelkemBezDPH">Stavba!$G$29</definedName>
    <definedName name="CenaCelkemVypocet" localSheetId="1">Stavba!$I$41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Stavba!$G$25</definedName>
    <definedName name="DPHZakl">Stavba!$G$27</definedName>
    <definedName name="dpsc" localSheetId="1">Stavba!$C$13</definedName>
    <definedName name="IČO" localSheetId="1">Stavba!$I$11</definedName>
    <definedName name="Mena">Stavba!$J$30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'Rozpočet Pol'!$A$1:$U$128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Stavba!$E$24</definedName>
    <definedName name="SazbaDPH1">'[1]Krycí list'!$C$30</definedName>
    <definedName name="SazbaDPH2" localSheetId="1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Stavba!$G$24</definedName>
    <definedName name="ZakladDPHSniVypocet" localSheetId="1">Stavba!$F$41</definedName>
    <definedName name="ZakladDPHZakl">Stavba!$G$26</definedName>
    <definedName name="ZakladDPHZaklVypocet" localSheetId="1">Stavba!$G$41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118" i="12" l="1"/>
  <c r="G40" i="1" s="1"/>
  <c r="G41" i="1" s="1"/>
  <c r="G26" i="1" s="1"/>
  <c r="G27" i="1" s="1"/>
  <c r="F9" i="12"/>
  <c r="G9" i="12"/>
  <c r="M9" i="12" s="1"/>
  <c r="I9" i="12"/>
  <c r="I8" i="12" s="1"/>
  <c r="K9" i="12"/>
  <c r="K8" i="12" s="1"/>
  <c r="O9" i="12"/>
  <c r="Q9" i="12"/>
  <c r="U9" i="12"/>
  <c r="U8" i="12" s="1"/>
  <c r="F10" i="12"/>
  <c r="G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3" i="12"/>
  <c r="G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7" i="12"/>
  <c r="G17" i="12" s="1"/>
  <c r="I17" i="12"/>
  <c r="I16" i="12" s="1"/>
  <c r="K17" i="12"/>
  <c r="K16" i="12" s="1"/>
  <c r="O17" i="12"/>
  <c r="O16" i="12" s="1"/>
  <c r="Q17" i="12"/>
  <c r="Q16" i="12" s="1"/>
  <c r="U17" i="12"/>
  <c r="U16" i="12" s="1"/>
  <c r="F20" i="12"/>
  <c r="G20" i="12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7" i="12"/>
  <c r="G27" i="12" s="1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7" i="12"/>
  <c r="G37" i="12" s="1"/>
  <c r="I37" i="12"/>
  <c r="I36" i="12" s="1"/>
  <c r="K37" i="12"/>
  <c r="K36" i="12" s="1"/>
  <c r="O37" i="12"/>
  <c r="O36" i="12" s="1"/>
  <c r="Q37" i="12"/>
  <c r="Q36" i="12" s="1"/>
  <c r="U37" i="12"/>
  <c r="U36" i="12" s="1"/>
  <c r="F39" i="12"/>
  <c r="G39" i="12" s="1"/>
  <c r="I39" i="12"/>
  <c r="I38" i="12" s="1"/>
  <c r="K39" i="12"/>
  <c r="K38" i="12" s="1"/>
  <c r="O39" i="12"/>
  <c r="O38" i="12" s="1"/>
  <c r="Q39" i="12"/>
  <c r="Q38" i="12" s="1"/>
  <c r="U39" i="12"/>
  <c r="U38" i="12" s="1"/>
  <c r="F43" i="12"/>
  <c r="G43" i="12"/>
  <c r="M43" i="12" s="1"/>
  <c r="I43" i="12"/>
  <c r="K43" i="12"/>
  <c r="O43" i="12"/>
  <c r="Q43" i="12"/>
  <c r="U43" i="12"/>
  <c r="F44" i="12"/>
  <c r="G44" i="12"/>
  <c r="M44" i="12" s="1"/>
  <c r="I44" i="12"/>
  <c r="K44" i="12"/>
  <c r="O44" i="12"/>
  <c r="Q44" i="12"/>
  <c r="U44" i="12"/>
  <c r="F45" i="12"/>
  <c r="G45" i="12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7" i="12"/>
  <c r="G47" i="12"/>
  <c r="I47" i="12"/>
  <c r="K47" i="12"/>
  <c r="O47" i="12"/>
  <c r="Q47" i="12"/>
  <c r="U47" i="12"/>
  <c r="F49" i="12"/>
  <c r="G49" i="12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4" i="12"/>
  <c r="G54" i="12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7" i="12"/>
  <c r="G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1" i="12"/>
  <c r="G81" i="12" s="1"/>
  <c r="I81" i="12"/>
  <c r="K81" i="12"/>
  <c r="O81" i="12"/>
  <c r="Q81" i="12"/>
  <c r="U81" i="12"/>
  <c r="F82" i="12"/>
  <c r="G82" i="12" s="1"/>
  <c r="M82" i="12" s="1"/>
  <c r="I82" i="12"/>
  <c r="K82" i="12"/>
  <c r="O82" i="12"/>
  <c r="Q82" i="12"/>
  <c r="U82" i="12"/>
  <c r="F83" i="12"/>
  <c r="G83" i="12" s="1"/>
  <c r="M83" i="12" s="1"/>
  <c r="I83" i="12"/>
  <c r="K83" i="12"/>
  <c r="O83" i="12"/>
  <c r="Q83" i="12"/>
  <c r="U83" i="12"/>
  <c r="F85" i="12"/>
  <c r="G85" i="12" s="1"/>
  <c r="I85" i="12"/>
  <c r="K85" i="12"/>
  <c r="K84" i="12" s="1"/>
  <c r="O85" i="12"/>
  <c r="O84" i="12" s="1"/>
  <c r="Q85" i="12"/>
  <c r="U85" i="12"/>
  <c r="F86" i="12"/>
  <c r="G86" i="12"/>
  <c r="M86" i="12" s="1"/>
  <c r="I86" i="12"/>
  <c r="K86" i="12"/>
  <c r="O86" i="12"/>
  <c r="Q86" i="12"/>
  <c r="U86" i="12"/>
  <c r="F88" i="12"/>
  <c r="G88" i="12"/>
  <c r="M88" i="12" s="1"/>
  <c r="I88" i="12"/>
  <c r="K88" i="12"/>
  <c r="O88" i="12"/>
  <c r="Q88" i="12"/>
  <c r="U88" i="12"/>
  <c r="F90" i="12"/>
  <c r="G90" i="12"/>
  <c r="M90" i="12" s="1"/>
  <c r="I90" i="12"/>
  <c r="K90" i="12"/>
  <c r="K89" i="12" s="1"/>
  <c r="O90" i="12"/>
  <c r="Q90" i="12"/>
  <c r="U90" i="12"/>
  <c r="F91" i="12"/>
  <c r="G91" i="12" s="1"/>
  <c r="M91" i="12" s="1"/>
  <c r="I91" i="12"/>
  <c r="K91" i="12"/>
  <c r="O91" i="12"/>
  <c r="Q91" i="12"/>
  <c r="U91" i="12"/>
  <c r="F92" i="12"/>
  <c r="G92" i="12"/>
  <c r="M92" i="12" s="1"/>
  <c r="I92" i="12"/>
  <c r="K92" i="12"/>
  <c r="O92" i="12"/>
  <c r="Q92" i="12"/>
  <c r="U92" i="12"/>
  <c r="F93" i="12"/>
  <c r="G93" i="12"/>
  <c r="M93" i="12" s="1"/>
  <c r="I93" i="12"/>
  <c r="K93" i="12"/>
  <c r="O93" i="12"/>
  <c r="Q93" i="12"/>
  <c r="U93" i="12"/>
  <c r="F95" i="12"/>
  <c r="G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F98" i="12"/>
  <c r="G98" i="12" s="1"/>
  <c r="M98" i="12" s="1"/>
  <c r="I98" i="12"/>
  <c r="K98" i="12"/>
  <c r="O98" i="12"/>
  <c r="Q98" i="12"/>
  <c r="U98" i="12"/>
  <c r="F99" i="12"/>
  <c r="G99" i="12" s="1"/>
  <c r="M99" i="12" s="1"/>
  <c r="I99" i="12"/>
  <c r="K99" i="12"/>
  <c r="O99" i="12"/>
  <c r="Q99" i="12"/>
  <c r="U99" i="12"/>
  <c r="F100" i="12"/>
  <c r="G100" i="12" s="1"/>
  <c r="M100" i="12" s="1"/>
  <c r="I100" i="12"/>
  <c r="K100" i="12"/>
  <c r="O100" i="12"/>
  <c r="Q100" i="12"/>
  <c r="U100" i="12"/>
  <c r="F102" i="12"/>
  <c r="G102" i="12" s="1"/>
  <c r="I102" i="12"/>
  <c r="I101" i="12" s="1"/>
  <c r="K102" i="12"/>
  <c r="K101" i="12" s="1"/>
  <c r="O102" i="12"/>
  <c r="O101" i="12" s="1"/>
  <c r="Q102" i="12"/>
  <c r="Q101" i="12" s="1"/>
  <c r="U102" i="12"/>
  <c r="U101" i="12" s="1"/>
  <c r="F104" i="12"/>
  <c r="G104" i="12" s="1"/>
  <c r="I104" i="12"/>
  <c r="I103" i="12" s="1"/>
  <c r="K104" i="12"/>
  <c r="K103" i="12" s="1"/>
  <c r="O104" i="12"/>
  <c r="O103" i="12" s="1"/>
  <c r="Q104" i="12"/>
  <c r="Q103" i="12" s="1"/>
  <c r="U104" i="12"/>
  <c r="U103" i="12" s="1"/>
  <c r="F107" i="12"/>
  <c r="G107" i="12"/>
  <c r="M107" i="12" s="1"/>
  <c r="I107" i="12"/>
  <c r="K107" i="12"/>
  <c r="K106" i="12" s="1"/>
  <c r="O107" i="12"/>
  <c r="O106" i="12" s="1"/>
  <c r="Q107" i="12"/>
  <c r="Q106" i="12" s="1"/>
  <c r="U107" i="12"/>
  <c r="F108" i="12"/>
  <c r="G108" i="12"/>
  <c r="M108" i="12" s="1"/>
  <c r="I108" i="12"/>
  <c r="K108" i="12"/>
  <c r="O108" i="12"/>
  <c r="Q108" i="12"/>
  <c r="U108" i="12"/>
  <c r="F110" i="12"/>
  <c r="G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F112" i="12"/>
  <c r="G112" i="12" s="1"/>
  <c r="M112" i="12" s="1"/>
  <c r="I112" i="12"/>
  <c r="K112" i="12"/>
  <c r="O112" i="12"/>
  <c r="Q112" i="12"/>
  <c r="U112" i="12"/>
  <c r="F114" i="12"/>
  <c r="G114" i="12" s="1"/>
  <c r="M114" i="12" s="1"/>
  <c r="I114" i="12"/>
  <c r="K114" i="12"/>
  <c r="O114" i="12"/>
  <c r="Q114" i="12"/>
  <c r="U114" i="12"/>
  <c r="F115" i="12"/>
  <c r="G115" i="12" s="1"/>
  <c r="M115" i="12" s="1"/>
  <c r="I115" i="12"/>
  <c r="K115" i="12"/>
  <c r="O115" i="12"/>
  <c r="Q115" i="12"/>
  <c r="U115" i="12"/>
  <c r="F116" i="12"/>
  <c r="G116" i="12" s="1"/>
  <c r="M116" i="12" s="1"/>
  <c r="I116" i="12"/>
  <c r="K116" i="12"/>
  <c r="O116" i="12"/>
  <c r="Q116" i="12"/>
  <c r="U116" i="12"/>
  <c r="I20" i="1"/>
  <c r="I19" i="1"/>
  <c r="G28" i="1"/>
  <c r="J29" i="1"/>
  <c r="J27" i="1"/>
  <c r="G39" i="1"/>
  <c r="F39" i="1"/>
  <c r="H33" i="1"/>
  <c r="J24" i="1"/>
  <c r="J25" i="1"/>
  <c r="J26" i="1"/>
  <c r="J28" i="1"/>
  <c r="E25" i="1"/>
  <c r="E27" i="1"/>
  <c r="M104" i="12" l="1"/>
  <c r="M103" i="12" s="1"/>
  <c r="G103" i="12"/>
  <c r="I63" i="1" s="1"/>
  <c r="M85" i="12"/>
  <c r="G84" i="12"/>
  <c r="I59" i="1" s="1"/>
  <c r="M10" i="12"/>
  <c r="AC118" i="12"/>
  <c r="F40" i="1" s="1"/>
  <c r="F41" i="1" s="1"/>
  <c r="G24" i="1" s="1"/>
  <c r="G25" i="1" s="1"/>
  <c r="G30" i="1" s="1"/>
  <c r="Q109" i="12"/>
  <c r="U106" i="12"/>
  <c r="I106" i="12"/>
  <c r="Q94" i="12"/>
  <c r="O89" i="12"/>
  <c r="Q84" i="12"/>
  <c r="Q80" i="12"/>
  <c r="K56" i="12"/>
  <c r="K48" i="12"/>
  <c r="U42" i="12"/>
  <c r="I42" i="12"/>
  <c r="Q26" i="12"/>
  <c r="K19" i="12"/>
  <c r="O12" i="12"/>
  <c r="O8" i="12"/>
  <c r="O109" i="12"/>
  <c r="O94" i="12"/>
  <c r="O80" i="12"/>
  <c r="U56" i="12"/>
  <c r="I56" i="12"/>
  <c r="U48" i="12"/>
  <c r="I48" i="12"/>
  <c r="G42" i="12"/>
  <c r="I55" i="1" s="1"/>
  <c r="Q42" i="12"/>
  <c r="O26" i="12"/>
  <c r="U19" i="12"/>
  <c r="I19" i="12"/>
  <c r="K12" i="12"/>
  <c r="K109" i="12"/>
  <c r="K94" i="12"/>
  <c r="I89" i="12"/>
  <c r="Q56" i="12"/>
  <c r="Q48" i="12"/>
  <c r="O42" i="12"/>
  <c r="K26" i="12"/>
  <c r="Q19" i="12"/>
  <c r="G19" i="12"/>
  <c r="I51" i="1" s="1"/>
  <c r="U12" i="12"/>
  <c r="I12" i="12"/>
  <c r="U89" i="12"/>
  <c r="K80" i="12"/>
  <c r="U109" i="12"/>
  <c r="I109" i="12"/>
  <c r="U94" i="12"/>
  <c r="I94" i="12"/>
  <c r="Q89" i="12"/>
  <c r="U84" i="12"/>
  <c r="I84" i="12"/>
  <c r="U80" i="12"/>
  <c r="I80" i="12"/>
  <c r="O56" i="12"/>
  <c r="O48" i="12"/>
  <c r="K42" i="12"/>
  <c r="U26" i="12"/>
  <c r="I26" i="12"/>
  <c r="O19" i="12"/>
  <c r="Q12" i="12"/>
  <c r="Q8" i="12"/>
  <c r="G109" i="12"/>
  <c r="I65" i="1" s="1"/>
  <c r="M110" i="12"/>
  <c r="M109" i="12" s="1"/>
  <c r="G101" i="12"/>
  <c r="I62" i="1" s="1"/>
  <c r="M102" i="12"/>
  <c r="M101" i="12" s="1"/>
  <c r="G94" i="12"/>
  <c r="I61" i="1" s="1"/>
  <c r="M95" i="12"/>
  <c r="M94" i="12" s="1"/>
  <c r="G80" i="12"/>
  <c r="I58" i="1" s="1"/>
  <c r="M81" i="12"/>
  <c r="M80" i="12" s="1"/>
  <c r="M39" i="12"/>
  <c r="M38" i="12" s="1"/>
  <c r="G38" i="12"/>
  <c r="I54" i="1" s="1"/>
  <c r="G12" i="12"/>
  <c r="I49" i="1" s="1"/>
  <c r="M13" i="12"/>
  <c r="M12" i="12" s="1"/>
  <c r="M84" i="12"/>
  <c r="M26" i="12"/>
  <c r="M89" i="12"/>
  <c r="M8" i="12"/>
  <c r="G56" i="12"/>
  <c r="I57" i="1" s="1"/>
  <c r="M57" i="12"/>
  <c r="M56" i="12" s="1"/>
  <c r="G36" i="12"/>
  <c r="I53" i="1" s="1"/>
  <c r="M37" i="12"/>
  <c r="M36" i="12" s="1"/>
  <c r="G16" i="12"/>
  <c r="I50" i="1" s="1"/>
  <c r="M17" i="12"/>
  <c r="M16" i="12" s="1"/>
  <c r="M48" i="12"/>
  <c r="M106" i="12"/>
  <c r="G106" i="12"/>
  <c r="I64" i="1" s="1"/>
  <c r="I18" i="1" s="1"/>
  <c r="G89" i="12"/>
  <c r="I60" i="1" s="1"/>
  <c r="G48" i="12"/>
  <c r="I56" i="1" s="1"/>
  <c r="M47" i="12"/>
  <c r="M42" i="12" s="1"/>
  <c r="G26" i="12"/>
  <c r="I52" i="1" s="1"/>
  <c r="M20" i="12"/>
  <c r="M19" i="12" s="1"/>
  <c r="G8" i="12"/>
  <c r="G29" i="1" l="1"/>
  <c r="H40" i="1"/>
  <c r="H41" i="1" s="1"/>
  <c r="I17" i="1"/>
  <c r="G118" i="12"/>
  <c r="I48" i="1"/>
  <c r="I40" i="1" l="1"/>
  <c r="I41" i="1" s="1"/>
  <c r="J40" i="1" s="1"/>
  <c r="J41" i="1" s="1"/>
  <c r="I66" i="1"/>
  <c r="I16" i="1"/>
  <c r="I21" i="1" s="1"/>
  <c r="I2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<sst xmlns="http://schemas.openxmlformats.org/spreadsheetml/2006/main" count="593" uniqueCount="311">
  <si>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</si>
  <si>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</si>
  <si>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</si>
  <si>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</si>
  <si>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</si>
  <si>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</si>
  <si>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</si>
  <si>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</si>
  <si>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</si>
  <si>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</si>
  <si>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</si>
  <si>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</si>
  <si>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</si>
  <si>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</si>
  <si>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</si>
  <si>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</si>
  <si>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</si>
  <si>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</si>
  <si>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</si>
  <si>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</si>
  <si>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</si>
  <si>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</si>
  <si>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</si>
  <si>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</si>
  <si>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</si>
  <si>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</si>
  <si>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</si>
  <si>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</si>
  <si>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</si>
  <si>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</si>
  <si>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</si>
  <si>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</si>
  <si>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</si>
  <si>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</si>
  <si>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</si>
  <si>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</si>
  <si>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</si>
  <si>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</si>
  <si>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</si>
  <si>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</si>
  <si>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</si>
  <si>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</si>
  <si>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</si>
  <si>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</si>
  <si>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</si>
  <si>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Koupelny JK Tyla  únor 2023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</si>
  <si>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</si>
  <si>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</si>
  <si>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</si>
  <si>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</si>
  <si>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</si>
  <si>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</si>
  <si>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</si>
  <si>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</si>
  <si>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</si>
  <si>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</si>
  <si>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</si>
  <si>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</si>
  <si>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</si>
  <si>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</si>
  <si>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</si>
  <si>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</si>
  <si>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</si>
  <si>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</si>
  <si>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</si>
  <si>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</si>
  <si>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</si>
  <si>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</si>
  <si>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</si>
  <si>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</si>
  <si>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</si>
  <si>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734</t>
  </si>
  <si>
    <t>Armatury</t>
  </si>
  <si>
    <t>735</t>
  </si>
  <si>
    <t>Otopná tělesa</t>
  </si>
  <si>
    <t>736</t>
  </si>
  <si>
    <t>Podlahove vytapeni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</si>
  <si>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</si>
  <si>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</si>
  <si>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</si>
  <si>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</si>
  <si>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</si>
  <si>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</si>
  <si>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</si>
  <si>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</si>
  <si>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</si>
  <si>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</si>
  <si>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</si>
  <si>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</si>
  <si>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</si>
  <si>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</si>
  <si>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</si>
  <si>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</si>
  <si>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</si>
  <si>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</si>
  <si>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</si>
  <si>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</si>
  <si>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</si>
  <si>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</si>
  <si>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</si>
  <si>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</si>
  <si>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</si>
  <si>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</si>
  <si>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</si>
  <si>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</si>
  <si>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</si>
  <si>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</si>
  <si>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</si>
  <si>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</si>
  <si>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</si>
  <si>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</si>
  <si>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</si>
  <si>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</si>
  <si>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</si>
  <si>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</si>
  <si>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</si>
  <si>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340100011RAB</t>
  </si>
  <si>
    <t>Zazdívka otvorů v příčkách plochy do 1 m2, příčka tloušťky 15 cm</t>
  </si>
  <si>
    <t>m2</t>
  </si>
  <si>
    <t>POL2_0</t>
  </si>
  <si>
    <t>340100011RAA</t>
  </si>
  <si>
    <t>Zazdívka otvorů v příčkách plochy do 1 m2, příčka tloušťky 10 cm</t>
  </si>
  <si>
    <t>319201311R00</t>
  </si>
  <si>
    <t>Vyrovnání povrchu zdiva maltou tl.do 3 cm</t>
  </si>
  <si>
    <t>POL1_0</t>
  </si>
  <si>
    <t>612100030RAA</t>
  </si>
  <si>
    <t>Omítka stěn vnitřní vápenocementová štuková, otlučení a zřizení ze 100 %, malba</t>
  </si>
  <si>
    <t>612471101RAC</t>
  </si>
  <si>
    <t>Omítka stěn vnitřní Cemix , perlinka do tmele, štuk 033,malba, lešení</t>
  </si>
  <si>
    <t>611471101RAC</t>
  </si>
  <si>
    <t>Omítka stropů Cemix vápenná , perlinka do tmele, štuk, malba,pomocné lešení</t>
  </si>
  <si>
    <t>631416211RT1</t>
  </si>
  <si>
    <t>Mazanina betonová PROFI, tloušťka 5 - 8 cm, PROFI Beton, pevnost v tlaku 25 MPa</t>
  </si>
  <si>
    <t>m3</t>
  </si>
  <si>
    <t>11,845*0,08</t>
  </si>
  <si>
    <t>VV</t>
  </si>
  <si>
    <t>962031125R00</t>
  </si>
  <si>
    <t>Bourání příček z cihel pálených děrovan. tl.140 mm</t>
  </si>
  <si>
    <t>962031124R00</t>
  </si>
  <si>
    <t>Bourání příček z cihel pálených děrovan. tl.115 mm</t>
  </si>
  <si>
    <t>965081712RT1</t>
  </si>
  <si>
    <t>Bourání dlažeb keramických tl.10 mm, pl. do 1 m2, ručně, dlaždice keramické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</si>
  <si>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</si>
  <si>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</si>
  <si>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</si>
  <si>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</si>
  <si>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</si>
  <si>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965042131RT1</t>
  </si>
  <si>
    <t>Bourání mazanin betonových  tl. 10 cm, pl. 4 m2, ručně tl. mazaniny 5 - 8 cm</t>
  </si>
  <si>
    <t>978059511R00</t>
  </si>
  <si>
    <t>Odsekání vnitřních obkladů stěn do 1 m2</t>
  </si>
  <si>
    <t>978059521R00</t>
  </si>
  <si>
    <t>Odsekání vnitřních obkladů stěn do 2 m2</t>
  </si>
  <si>
    <t>971033441R00</t>
  </si>
  <si>
    <t>Vybourání otv. zeď cihel. pl.0,25 m2, tl.30cm, MVC</t>
  </si>
  <si>
    <t>979990102R00</t>
  </si>
  <si>
    <t>Poplat.za sklád.suti-směs bet.a cihel nad 30x30cm</t>
  </si>
  <si>
    <t>t</t>
  </si>
  <si>
    <t>979011211R00</t>
  </si>
  <si>
    <t>Svislá doprava suti a vybour. hmot za 2.NP nošením</t>
  </si>
  <si>
    <t>979081111RT2</t>
  </si>
  <si>
    <t>Odvoz suti a vybour. hmot na skládku do 1 km, kontejnerem 4 t</t>
  </si>
  <si>
    <t>979097011R00</t>
  </si>
  <si>
    <t>Pronájem kontejneru 4 t</t>
  </si>
  <si>
    <t xml:space="preserve">den   </t>
  </si>
  <si>
    <t>979082111R00</t>
  </si>
  <si>
    <t>Vnitrostaveništní doprava suti do 10 m</t>
  </si>
  <si>
    <t>979082121R00</t>
  </si>
  <si>
    <t>Příplatek k vnitrost. dopravě suti za dalších 5 m, 20m</t>
  </si>
  <si>
    <t>999281151R00</t>
  </si>
  <si>
    <t>Přesun hmot pro opravy a údržbu do v. 25 m,nošením</t>
  </si>
  <si>
    <t>711212002RT1</t>
  </si>
  <si>
    <t>Hydroizolační povlak - nátěr nebo stěrka, Aquafin 2K (fa Schömburg),proti vlhkosti, tl. 2mm</t>
  </si>
  <si>
    <t>sprchový kout stěny:(1,105+1,0+1,0+0,3)*2,0</t>
  </si>
  <si>
    <t>podlaha koupelny:(1,105*1,25+2,03*1,8)</t>
  </si>
  <si>
    <t>721171808R00</t>
  </si>
  <si>
    <t>Demontáž potrubí z PVC do D 114 mm</t>
  </si>
  <si>
    <t>m</t>
  </si>
  <si>
    <t>721176115R00</t>
  </si>
  <si>
    <t>Potrubí HT odpadní svislé D 110 x 2,7 mm</t>
  </si>
  <si>
    <t>998721102R00</t>
  </si>
  <si>
    <t>Přesun hmot pro vnitřní kanalizaci, výšky do 12 m</t>
  </si>
  <si>
    <t>721176102R00</t>
  </si>
  <si>
    <t>Potrubí HT připojovací, D 40 x 1,8 mm</t>
  </si>
  <si>
    <t>721176103R00</t>
  </si>
  <si>
    <t>Potrubí HT připojovací, D 50 x 1,8 mm</t>
  </si>
  <si>
    <t>722130802R00</t>
  </si>
  <si>
    <t>Demontáž potrubí ocelových závitových DN 40</t>
  </si>
  <si>
    <t>722220861R00</t>
  </si>
  <si>
    <t xml:space="preserve">Demontáž armatur </t>
  </si>
  <si>
    <t>722290823R00</t>
  </si>
  <si>
    <t>Přesun vybouraných hmot - vodovody, H 12 - 24 m</t>
  </si>
  <si>
    <t>722171212R00</t>
  </si>
  <si>
    <t>Potrubí z PEHD, D 25 x 2,3 mm</t>
  </si>
  <si>
    <t>722202412R00</t>
  </si>
  <si>
    <t>Kohout kulový nerozebíratelný PP-R INSTAPLAST, D 20 mm</t>
  </si>
  <si>
    <t>722174213R00</t>
  </si>
  <si>
    <t>montáž potrubí vodovodního</t>
  </si>
  <si>
    <t>722181211RT8</t>
  </si>
  <si>
    <t>Izolace návleková MIRELON PRO tl. stěny 6 mm, vnitřní průměr 25 mm</t>
  </si>
  <si>
    <t>725220831R00</t>
  </si>
  <si>
    <t>Demontáž van litinových rohových</t>
  </si>
  <si>
    <t>soubor</t>
  </si>
  <si>
    <t>725110811R00</t>
  </si>
  <si>
    <t>Demontáž klozetů splachovacích</t>
  </si>
  <si>
    <t>725210821R00</t>
  </si>
  <si>
    <t>Demontáž umyvadel bez výtokových armatur</t>
  </si>
  <si>
    <t>725100001RA0</t>
  </si>
  <si>
    <t>Umyvadlo pro tělesně , baterie, zápachová uzávěrka</t>
  </si>
  <si>
    <t>725100003RA0</t>
  </si>
  <si>
    <t>Geberit včetně obezdění</t>
  </si>
  <si>
    <t>725014131R00</t>
  </si>
  <si>
    <t>Ovládací deska Geberit, bílá</t>
  </si>
  <si>
    <t>725100006RA0</t>
  </si>
  <si>
    <t>WC závěsné pro tělesně postižené kompletní , připojovací sady na kanalizaci a vodovod,</t>
  </si>
  <si>
    <t>725100005RA0</t>
  </si>
  <si>
    <t>Sprchový box, baterie, zápachová uzávěrka, zástěna dl.1350 mm,bezbariérové provedení</t>
  </si>
  <si>
    <t>725200010RA0</t>
  </si>
  <si>
    <t>Montáž zařizovacích předmětů - klozet</t>
  </si>
  <si>
    <t>725200030RA0</t>
  </si>
  <si>
    <t>Montáž zařizovacích předmětů - umyvadlo</t>
  </si>
  <si>
    <t>725200050RA0</t>
  </si>
  <si>
    <t>Montáž zařizovacích předmětů - sprcha</t>
  </si>
  <si>
    <t>55440402R</t>
  </si>
  <si>
    <t>Madlo dvojité sklápěcí 844 mm leštěná nerez, pro bezbariérové WC</t>
  </si>
  <si>
    <t>soub</t>
  </si>
  <si>
    <t>POL3_0</t>
  </si>
  <si>
    <t>55440411R</t>
  </si>
  <si>
    <t>Úchyt dvojitý sklopný 852 mm leštěná nerez, koupelnový doplněk</t>
  </si>
  <si>
    <t>Úchyt dvojitý do sprchového koutu,  leštěná nerez, sestava pevných madel do sprchy délka cca 200 cm</t>
  </si>
  <si>
    <t>Madlo dvojité  pevné dl.200 cm leštěná nerez, do sprchového koutu</t>
  </si>
  <si>
    <t>55231804R</t>
  </si>
  <si>
    <t>APZ1-950 Podlahový žlab l = 950 mm, s okrajem pro perforovaný rošt</t>
  </si>
  <si>
    <t>55430012R</t>
  </si>
  <si>
    <t>Sedátko sklápěcí s opěrnou nohou 44x45 cm, do sprchového koutu</t>
  </si>
  <si>
    <t>725814125R00</t>
  </si>
  <si>
    <t>Ventil pračkový IVAR.70370 DN 20</t>
  </si>
  <si>
    <t>725814106R00</t>
  </si>
  <si>
    <t>Ventil rohový s filtrem IVAR.ART.230 DN 15 x DN 15</t>
  </si>
  <si>
    <t>725819201R00</t>
  </si>
  <si>
    <t>Montáž ventilu nástěnného  G 1/2</t>
  </si>
  <si>
    <t>725860251R00</t>
  </si>
  <si>
    <t>Sifon pračkový</t>
  </si>
  <si>
    <t>725849302R00</t>
  </si>
  <si>
    <t>Montáž držáku sprchy</t>
  </si>
  <si>
    <t>725845111RT0</t>
  </si>
  <si>
    <t>Tyč sprchová posuvná</t>
  </si>
  <si>
    <t>734223111RT2</t>
  </si>
  <si>
    <t>Ventil termostatický, rohový,  DN 10, s termostatickou hlavicí.T 5000 včetně montáže</t>
  </si>
  <si>
    <t>734209103R00</t>
  </si>
  <si>
    <t>Montáž armatur závitových,s 1závitem, G 1/2</t>
  </si>
  <si>
    <t>734266213R00</t>
  </si>
  <si>
    <t>Šroubení reg.rohové,vnitř.z.Heimeier Regulux DN 20</t>
  </si>
  <si>
    <t>735179110R00</t>
  </si>
  <si>
    <t>Montáž otopných těles koupelnových (žebříků), včetně napojení k stávajícímu topného okruhu</t>
  </si>
  <si>
    <t>735171314R00</t>
  </si>
  <si>
    <t>Topný žebřík  1820.600, kombinovaný na ÚT a elektriku</t>
  </si>
  <si>
    <t>1</t>
  </si>
  <si>
    <t>735171512R00</t>
  </si>
  <si>
    <t>Těleso trubkové Koralux Standard KS, v. 1500 mm, dl. 600 mm, elektrické včetně T kusu</t>
  </si>
  <si>
    <t>736110002RT6</t>
  </si>
  <si>
    <t>Podlahová trubka Al Pex 160</t>
  </si>
  <si>
    <t>736110007R3</t>
  </si>
  <si>
    <t>Šroubení svěrné Al-Pex</t>
  </si>
  <si>
    <t>ks</t>
  </si>
  <si>
    <t>736110007R4</t>
  </si>
  <si>
    <t>Tvarovky Profesis- podlahové</t>
  </si>
  <si>
    <t>736110007R2</t>
  </si>
  <si>
    <t>Montáž topení</t>
  </si>
  <si>
    <t>soub.</t>
  </si>
  <si>
    <t>766670011R00</t>
  </si>
  <si>
    <t>Montáž obložkové zárubně a dřevěného křídla dveří</t>
  </si>
  <si>
    <t>766670021R00</t>
  </si>
  <si>
    <t>Montáž kliky a štítku</t>
  </si>
  <si>
    <t>61169501R</t>
  </si>
  <si>
    <t>Dveře posuvné na stěnu UNO 60-90x197 ERKADO, jednokřídlé, včetně vodicí lišty</t>
  </si>
  <si>
    <t>611815487R</t>
  </si>
  <si>
    <t>Zárubeň obložková pro pojezd.dveře  š. 80 cm/st., CPL buk, hruška, olše, ořech AM, teak</t>
  </si>
  <si>
    <t>766661132R00</t>
  </si>
  <si>
    <t>Montáž dveří do zárubně,otevíravých posuvných</t>
  </si>
  <si>
    <t>766694911R00</t>
  </si>
  <si>
    <t>Úprava dvířek na vestavné skříni na chodbě</t>
  </si>
  <si>
    <t>771950010RA0</t>
  </si>
  <si>
    <t>Odstranění stávající dlažby, zřízení nové, 5,6*1,1</t>
  </si>
  <si>
    <t>781950030RAA</t>
  </si>
  <si>
    <t>Otlučení omítky a zřízení obkladu, včetně dodávky obkladu 22,9*1,1</t>
  </si>
  <si>
    <t>koupelna:(1,105+1,0+0,3+0,8+2,03+1,7+3,03)*2,6</t>
  </si>
  <si>
    <t>210290404R00</t>
  </si>
  <si>
    <t>bourání rozvodů elektro</t>
  </si>
  <si>
    <t>210100050RA0</t>
  </si>
  <si>
    <t>Rozvody nové napojené na stávajíci el.rozvody bytu, nové napojení světel a ventilátorů</t>
  </si>
  <si>
    <t>650101121R00</t>
  </si>
  <si>
    <t>Montáž žárovkového svítidla stropního přisazeného, včetně dodávky svítidla přisazeného LED</t>
  </si>
  <si>
    <t>650101931R00</t>
  </si>
  <si>
    <t>Montáž a dodávka ventilátoru, koupelnový ventilátor přisazený na zeď pr.125mm</t>
  </si>
  <si>
    <t>650031621R00</t>
  </si>
  <si>
    <t>Dodávka amontáž  bytového rozváděče vystrojeného, jističema,včetně demontáže původního rozvaděče</t>
  </si>
  <si>
    <t>650106561R00</t>
  </si>
  <si>
    <t>Montáž a dodávka bezdrátového zvonku</t>
  </si>
  <si>
    <t>650052711RT3</t>
  </si>
  <si>
    <t>Montáž zásuvky zapuštěné 2P+PE, včetně dodávky zásuvky a rámečku</t>
  </si>
  <si>
    <t>650051331RT4</t>
  </si>
  <si>
    <t>Montáž spínače zapuštěného, řaz. 5, vč. dodávky strojku, krytu a rámečku</t>
  </si>
  <si>
    <t/>
  </si>
  <si>
    <t>SUM</t>
  </si>
  <si>
    <t>Poznámky uchazeče k zadání</t>
  </si>
  <si>
    <t>POPUZIV</t>
  </si>
  <si>
    <t>END</t>
  </si>
  <si>
    <t>Celkem za 1 bytovou jednotku</t>
  </si>
  <si>
    <t>Celkem za 4 bytové jednotky</t>
  </si>
  <si>
    <t>Koupelna v 1 bytové jednotce JK Tyla  únor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</si>
</sst>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8" fillId="0" borderId="43" xfId="0" applyFont="1" applyBorder="1" applyAlignment="1">
      <alignment horizontal="left" vertical="center"/>
    </xf>
    <xf numFmtId="0" fontId="8" fillId="0" borderId="43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I21" sqref="I21:J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8" t="s">
        <v>42</v>
      </c>
      <c r="C1" s="229"/>
      <c r="D1" s="229"/>
      <c r="E1" s="229"/>
      <c r="F1" s="229"/>
      <c r="G1" s="229"/>
      <c r="H1" s="229"/>
      <c r="I1" s="229"/>
      <c r="J1" s="230"/>
    </row>
    <row r="2" spans="1:15" ht="23.25" customHeight="1" x14ac:dyDescent="0.2">
      <c r="A2" s="4"/>
      <c r="B2" s="79" t="s">
        <v>40</v>
      </c>
      <c r="C2" s="80"/>
      <c r="D2" s="245" t="s">
        <v>45</v>
      </c>
      <c r="E2" s="246"/>
      <c r="F2" s="246"/>
      <c r="G2" s="246"/>
      <c r="H2" s="246"/>
      <c r="I2" s="246"/>
      <c r="J2" s="247"/>
      <c r="O2" s="2"/>
    </row>
    <row r="3" spans="1:15" ht="23.25" hidden="1" customHeight="1" x14ac:dyDescent="0.2">
      <c r="A3" s="4"/>
      <c r="B3" s="81" t="s">
        <v>43</v>
      </c>
      <c r="C3" s="82"/>
      <c r="D3" s="208"/>
      <c r="E3" s="209"/>
      <c r="F3" s="209"/>
      <c r="G3" s="209"/>
      <c r="H3" s="209"/>
      <c r="I3" s="209"/>
      <c r="J3" s="210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40"/>
      <c r="E11" s="240"/>
      <c r="F11" s="240"/>
      <c r="G11" s="240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25"/>
      <c r="E12" s="225"/>
      <c r="F12" s="225"/>
      <c r="G12" s="225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6"/>
      <c r="E13" s="226"/>
      <c r="F13" s="226"/>
      <c r="G13" s="226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8"/>
      <c r="F15" s="248"/>
      <c r="G15" s="221"/>
      <c r="H15" s="221"/>
      <c r="I15" s="221" t="s">
        <v>28</v>
      </c>
      <c r="J15" s="222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23"/>
      <c r="F16" s="224"/>
      <c r="G16" s="223"/>
      <c r="H16" s="224"/>
      <c r="I16" s="223">
        <f>SUMIF(F48:F65,A16,I48:I65)+SUMIF(F48:F65,"PSU",I48:I65)</f>
        <v>0</v>
      </c>
      <c r="J16" s="237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23"/>
      <c r="F17" s="224"/>
      <c r="G17" s="223"/>
      <c r="H17" s="224"/>
      <c r="I17" s="223">
        <f>SUMIF(F48:F65,A17,I48:I65)</f>
        <v>0</v>
      </c>
      <c r="J17" s="237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23"/>
      <c r="F18" s="224"/>
      <c r="G18" s="223"/>
      <c r="H18" s="224"/>
      <c r="I18" s="223">
        <f>SUMIF(F48:F65,A18,I48:I65)</f>
        <v>0</v>
      </c>
      <c r="J18" s="237"/>
    </row>
    <row r="19" spans="1:10" ht="23.25" customHeight="1" x14ac:dyDescent="0.2">
      <c r="A19" s="139" t="s">
        <v>87</v>
      </c>
      <c r="B19" s="140" t="s">
        <v>26</v>
      </c>
      <c r="C19" s="56"/>
      <c r="D19" s="57"/>
      <c r="E19" s="223"/>
      <c r="F19" s="224"/>
      <c r="G19" s="223"/>
      <c r="H19" s="224"/>
      <c r="I19" s="223">
        <f>SUMIF(F48:F65,A19,I48:I65)</f>
        <v>0</v>
      </c>
      <c r="J19" s="237"/>
    </row>
    <row r="20" spans="1:10" ht="23.25" customHeight="1" x14ac:dyDescent="0.2">
      <c r="A20" s="139" t="s">
        <v>88</v>
      </c>
      <c r="B20" s="140" t="s">
        <v>27</v>
      </c>
      <c r="C20" s="56"/>
      <c r="D20" s="57"/>
      <c r="E20" s="223"/>
      <c r="F20" s="224"/>
      <c r="G20" s="223"/>
      <c r="H20" s="224"/>
      <c r="I20" s="223">
        <f>SUMIF(F48:F65,A20,I48:I65)</f>
        <v>0</v>
      </c>
      <c r="J20" s="237"/>
    </row>
    <row r="21" spans="1:10" ht="23.25" customHeight="1" x14ac:dyDescent="0.2">
      <c r="A21" s="4"/>
      <c r="B21" s="72" t="s">
        <v>308</v>
      </c>
      <c r="C21" s="73"/>
      <c r="D21" s="74"/>
      <c r="E21" s="238"/>
      <c r="F21" s="239"/>
      <c r="G21" s="238"/>
      <c r="H21" s="239"/>
      <c r="I21" s="238">
        <f>SUM(I16:J20)</f>
        <v>0</v>
      </c>
      <c r="J21" s="244"/>
    </row>
    <row r="22" spans="1:10" ht="23.25" customHeight="1" x14ac:dyDescent="0.2">
      <c r="A22" s="4"/>
      <c r="B22" s="72" t="s">
        <v>309</v>
      </c>
      <c r="C22" s="274"/>
      <c r="D22" s="275"/>
      <c r="E22" s="238"/>
      <c r="F22" s="239"/>
      <c r="G22" s="238"/>
      <c r="H22" s="239"/>
      <c r="I22" s="238">
        <f>4*I21</f>
        <v>0</v>
      </c>
      <c r="J22" s="244"/>
    </row>
    <row r="23" spans="1:10" ht="33" customHeight="1" x14ac:dyDescent="0.2">
      <c r="A23" s="4"/>
      <c r="B23" s="63" t="s">
        <v>32</v>
      </c>
      <c r="C23" s="56"/>
      <c r="D23" s="57"/>
      <c r="E23" s="62"/>
      <c r="F23" s="59"/>
      <c r="G23" s="48"/>
      <c r="H23" s="48"/>
      <c r="I23" s="48"/>
      <c r="J23" s="60"/>
    </row>
    <row r="24" spans="1:10" ht="23.25" customHeight="1" x14ac:dyDescent="0.2">
      <c r="A24" s="4"/>
      <c r="B24" s="55" t="s">
        <v>11</v>
      </c>
      <c r="C24" s="56"/>
      <c r="D24" s="57"/>
      <c r="E24" s="58">
        <v>15</v>
      </c>
      <c r="F24" s="59" t="s">
        <v>0</v>
      </c>
      <c r="G24" s="235">
        <f>ZakladDPHSniVypocet</f>
        <v>0</v>
      </c>
      <c r="H24" s="236"/>
      <c r="I24" s="236"/>
      <c r="J24" s="60" t="str">
        <f t="shared" ref="J24:J29" si="0">Mena</f>
        <v>CZK</v>
      </c>
    </row>
    <row r="25" spans="1:10" ht="23.25" customHeight="1" x14ac:dyDescent="0.2">
      <c r="A25" s="4"/>
      <c r="B25" s="55" t="s">
        <v>12</v>
      </c>
      <c r="C25" s="56"/>
      <c r="D25" s="57"/>
      <c r="E25" s="58">
        <f>SazbaDPH1</f>
        <v>15</v>
      </c>
      <c r="F25" s="59" t="s">
        <v>0</v>
      </c>
      <c r="G25" s="242">
        <f>ZakladDPHSni*SazbaDPH1/100</f>
        <v>0</v>
      </c>
      <c r="H25" s="243"/>
      <c r="I25" s="243"/>
      <c r="J25" s="60" t="str">
        <f t="shared" si="0"/>
        <v>CZK</v>
      </c>
    </row>
    <row r="26" spans="1:10" ht="23.25" customHeight="1" x14ac:dyDescent="0.2">
      <c r="A26" s="4"/>
      <c r="B26" s="55" t="s">
        <v>13</v>
      </c>
      <c r="C26" s="56"/>
      <c r="D26" s="57"/>
      <c r="E26" s="58">
        <v>21</v>
      </c>
      <c r="F26" s="59" t="s">
        <v>0</v>
      </c>
      <c r="G26" s="235">
        <f>ZakladDPHZaklVypocet</f>
        <v>0</v>
      </c>
      <c r="H26" s="236"/>
      <c r="I26" s="236"/>
      <c r="J26" s="60" t="str">
        <f t="shared" si="0"/>
        <v>CZK</v>
      </c>
    </row>
    <row r="27" spans="1:10" ht="23.25" customHeight="1" x14ac:dyDescent="0.2">
      <c r="A27" s="4"/>
      <c r="B27" s="47" t="s">
        <v>14</v>
      </c>
      <c r="C27" s="22"/>
      <c r="D27" s="18"/>
      <c r="E27" s="41">
        <f>SazbaDPH2</f>
        <v>21</v>
      </c>
      <c r="F27" s="42" t="s">
        <v>0</v>
      </c>
      <c r="G27" s="231">
        <f>ZakladDPHZakl*SazbaDPH2/100</f>
        <v>0</v>
      </c>
      <c r="H27" s="232"/>
      <c r="I27" s="232"/>
      <c r="J27" s="54" t="str">
        <f t="shared" si="0"/>
        <v>CZK</v>
      </c>
    </row>
    <row r="28" spans="1:10" ht="23.25" customHeight="1" thickBot="1" x14ac:dyDescent="0.25">
      <c r="A28" s="4"/>
      <c r="B28" s="46" t="s">
        <v>4</v>
      </c>
      <c r="C28" s="20"/>
      <c r="D28" s="23"/>
      <c r="E28" s="20"/>
      <c r="F28" s="21"/>
      <c r="G28" s="233">
        <f>0</f>
        <v>0</v>
      </c>
      <c r="H28" s="233"/>
      <c r="I28" s="233"/>
      <c r="J28" s="61" t="str">
        <f t="shared" si="0"/>
        <v>CZK</v>
      </c>
    </row>
    <row r="29" spans="1:10" ht="27.75" hidden="1" customHeight="1" thickBot="1" x14ac:dyDescent="0.25">
      <c r="A29" s="4"/>
      <c r="B29" s="111" t="s">
        <v>22</v>
      </c>
      <c r="C29" s="112"/>
      <c r="D29" s="112"/>
      <c r="E29" s="113"/>
      <c r="F29" s="114"/>
      <c r="G29" s="220">
        <f>ZakladDPHSniVypocet+ZakladDPHZaklVypocet</f>
        <v>0</v>
      </c>
      <c r="H29" s="220"/>
      <c r="I29" s="220"/>
      <c r="J29" s="115" t="str">
        <f t="shared" si="0"/>
        <v>CZK</v>
      </c>
    </row>
    <row r="30" spans="1:10" ht="27.75" customHeight="1" thickBot="1" x14ac:dyDescent="0.25">
      <c r="A30" s="4"/>
      <c r="B30" s="111" t="s">
        <v>35</v>
      </c>
      <c r="C30" s="116"/>
      <c r="D30" s="116"/>
      <c r="E30" s="116"/>
      <c r="F30" s="116"/>
      <c r="G30" s="234">
        <f>ZakladDPHSni+DPHSni+ZakladDPHZakl+DPHZakl+Zaokrouhleni</f>
        <v>0</v>
      </c>
      <c r="H30" s="234"/>
      <c r="I30" s="234"/>
      <c r="J30" s="117" t="s">
        <v>48</v>
      </c>
    </row>
    <row r="31" spans="1:10" ht="12.75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30" customHeight="1" x14ac:dyDescent="0.2">
      <c r="A32" s="4"/>
      <c r="B32" s="4"/>
      <c r="C32" s="5"/>
      <c r="D32" s="5"/>
      <c r="E32" s="5"/>
      <c r="F32" s="5"/>
      <c r="G32" s="43"/>
      <c r="H32" s="5"/>
      <c r="I32" s="43"/>
      <c r="J32" s="12"/>
    </row>
    <row r="33" spans="1:10" ht="18.75" customHeight="1" x14ac:dyDescent="0.2">
      <c r="A33" s="4"/>
      <c r="B33" s="24"/>
      <c r="C33" s="19" t="s">
        <v>10</v>
      </c>
      <c r="D33" s="37"/>
      <c r="E33" s="37"/>
      <c r="F33" s="19" t="s">
        <v>9</v>
      </c>
      <c r="G33" s="37"/>
      <c r="H33" s="38">
        <f ca="1">TODAY()</f>
        <v>44956</v>
      </c>
      <c r="I33" s="37"/>
      <c r="J33" s="12"/>
    </row>
    <row r="34" spans="1:10" ht="47.25" customHeight="1" x14ac:dyDescent="0.2">
      <c r="A34" s="4"/>
      <c r="B34" s="4"/>
      <c r="C34" s="5"/>
      <c r="D34" s="5"/>
      <c r="E34" s="5"/>
      <c r="F34" s="5"/>
      <c r="G34" s="43"/>
      <c r="H34" s="5"/>
      <c r="I34" s="43"/>
      <c r="J34" s="12"/>
    </row>
    <row r="35" spans="1:10" s="35" customFormat="1" ht="18.75" customHeight="1" x14ac:dyDescent="0.2">
      <c r="A35" s="29"/>
      <c r="B35" s="29"/>
      <c r="C35" s="30"/>
      <c r="D35" s="227"/>
      <c r="E35" s="227"/>
      <c r="F35" s="30"/>
      <c r="G35" s="227"/>
      <c r="H35" s="227"/>
      <c r="I35" s="227"/>
      <c r="J35" s="36"/>
    </row>
    <row r="36" spans="1:10" ht="12.75" customHeight="1" x14ac:dyDescent="0.2">
      <c r="A36" s="4"/>
      <c r="B36" s="4"/>
      <c r="C36" s="5"/>
      <c r="D36" s="241" t="s">
        <v>2</v>
      </c>
      <c r="E36" s="241"/>
      <c r="F36" s="5"/>
      <c r="G36" s="43"/>
      <c r="H36" s="13" t="s">
        <v>3</v>
      </c>
      <c r="I36" s="43"/>
      <c r="J36" s="12"/>
    </row>
    <row r="37" spans="1:10" ht="13.5" customHeight="1" thickBot="1" x14ac:dyDescent="0.25">
      <c r="A37" s="14"/>
      <c r="B37" s="14"/>
      <c r="C37" s="15"/>
      <c r="D37" s="15"/>
      <c r="E37" s="15"/>
      <c r="F37" s="15"/>
      <c r="G37" s="16"/>
      <c r="H37" s="15"/>
      <c r="I37" s="16"/>
      <c r="J37" s="17"/>
    </row>
    <row r="38" spans="1:10" ht="27" hidden="1" customHeight="1" x14ac:dyDescent="0.25">
      <c r="B38" s="75" t="s">
        <v>15</v>
      </c>
      <c r="C38" s="3"/>
      <c r="D38" s="3"/>
      <c r="E38" s="3"/>
      <c r="F38" s="103"/>
      <c r="G38" s="103"/>
      <c r="H38" s="103"/>
      <c r="I38" s="103"/>
      <c r="J38" s="3"/>
    </row>
    <row r="39" spans="1:10" ht="25.5" hidden="1" customHeight="1" x14ac:dyDescent="0.2">
      <c r="A39" s="95" t="s">
        <v>37</v>
      </c>
      <c r="B39" s="97" t="s">
        <v>16</v>
      </c>
      <c r="C39" s="98" t="s">
        <v>5</v>
      </c>
      <c r="D39" s="99"/>
      <c r="E39" s="99"/>
      <c r="F39" s="104" t="str">
        <f>B24</f>
        <v>Základ pro sníženou DPH</v>
      </c>
      <c r="G39" s="104" t="str">
        <f>B26</f>
        <v>Základ pro základní DPH</v>
      </c>
      <c r="H39" s="105" t="s">
        <v>17</v>
      </c>
      <c r="I39" s="105" t="s">
        <v>1</v>
      </c>
      <c r="J39" s="100" t="s">
        <v>0</v>
      </c>
    </row>
    <row r="40" spans="1:10" ht="25.5" hidden="1" customHeight="1" x14ac:dyDescent="0.2">
      <c r="A40" s="95">
        <v>1</v>
      </c>
      <c r="B40" s="101" t="s">
        <v>46</v>
      </c>
      <c r="C40" s="211" t="s">
        <v>45</v>
      </c>
      <c r="D40" s="212"/>
      <c r="E40" s="212"/>
      <c r="F40" s="106">
        <f>'Rozpočet Pol'!AC118</f>
        <v>0</v>
      </c>
      <c r="G40" s="107">
        <f>'Rozpočet Pol'!AD118</f>
        <v>0</v>
      </c>
      <c r="H40" s="108">
        <f>(F40*SazbaDPH1/100)+(G40*SazbaDPH2/100)</f>
        <v>0</v>
      </c>
      <c r="I40" s="108">
        <f>F40+G40+H40</f>
        <v>0</v>
      </c>
      <c r="J40" s="102" t="str">
        <f>IF(CenaCelkemVypocet=0,"",I40/CenaCelkemVypocet*100)</f>
        <v/>
      </c>
    </row>
    <row r="41" spans="1:10" ht="25.5" hidden="1" customHeight="1" x14ac:dyDescent="0.2">
      <c r="A41" s="95"/>
      <c r="B41" s="213" t="s">
        <v>47</v>
      </c>
      <c r="C41" s="214"/>
      <c r="D41" s="214"/>
      <c r="E41" s="215"/>
      <c r="F41" s="109">
        <f>SUMIF(A40:A40,"=1",F40:F40)</f>
        <v>0</v>
      </c>
      <c r="G41" s="110">
        <f>SUMIF(A40:A40,"=1",G40:G40)</f>
        <v>0</v>
      </c>
      <c r="H41" s="110">
        <f>SUMIF(A40:A40,"=1",H40:H40)</f>
        <v>0</v>
      </c>
      <c r="I41" s="110">
        <f>SUMIF(A40:A40,"=1",I40:I40)</f>
        <v>0</v>
      </c>
      <c r="J41" s="96">
        <f>SUMIF(A40:A40,"=1",J40:J40)</f>
        <v>0</v>
      </c>
    </row>
    <row r="45" spans="1:10" ht="15.75" x14ac:dyDescent="0.25">
      <c r="B45" s="118" t="s">
        <v>49</v>
      </c>
    </row>
    <row r="47" spans="1:10" ht="25.5" customHeight="1" x14ac:dyDescent="0.2">
      <c r="A47" s="119"/>
      <c r="B47" s="123" t="s">
        <v>16</v>
      </c>
      <c r="C47" s="123" t="s">
        <v>5</v>
      </c>
      <c r="D47" s="124"/>
      <c r="E47" s="124"/>
      <c r="F47" s="127" t="s">
        <v>50</v>
      </c>
      <c r="G47" s="127"/>
      <c r="H47" s="127"/>
      <c r="I47" s="216" t="s">
        <v>28</v>
      </c>
      <c r="J47" s="216"/>
    </row>
    <row r="48" spans="1:10" ht="25.5" customHeight="1" x14ac:dyDescent="0.2">
      <c r="A48" s="120"/>
      <c r="B48" s="128" t="s">
        <v>51</v>
      </c>
      <c r="C48" s="218" t="s">
        <v>52</v>
      </c>
      <c r="D48" s="219"/>
      <c r="E48" s="219"/>
      <c r="F48" s="130" t="s">
        <v>23</v>
      </c>
      <c r="G48" s="131"/>
      <c r="H48" s="131"/>
      <c r="I48" s="217">
        <f>'Rozpočet Pol'!G8</f>
        <v>0</v>
      </c>
      <c r="J48" s="217"/>
    </row>
    <row r="49" spans="1:10" ht="25.5" customHeight="1" x14ac:dyDescent="0.2">
      <c r="A49" s="120"/>
      <c r="B49" s="122" t="s">
        <v>53</v>
      </c>
      <c r="C49" s="202" t="s">
        <v>54</v>
      </c>
      <c r="D49" s="203"/>
      <c r="E49" s="203"/>
      <c r="F49" s="132" t="s">
        <v>23</v>
      </c>
      <c r="G49" s="133"/>
      <c r="H49" s="133"/>
      <c r="I49" s="201">
        <f>'Rozpočet Pol'!G12</f>
        <v>0</v>
      </c>
      <c r="J49" s="201"/>
    </row>
    <row r="50" spans="1:10" ht="25.5" customHeight="1" x14ac:dyDescent="0.2">
      <c r="A50" s="120"/>
      <c r="B50" s="122" t="s">
        <v>55</v>
      </c>
      <c r="C50" s="202" t="s">
        <v>56</v>
      </c>
      <c r="D50" s="203"/>
      <c r="E50" s="203"/>
      <c r="F50" s="132" t="s">
        <v>23</v>
      </c>
      <c r="G50" s="133"/>
      <c r="H50" s="133"/>
      <c r="I50" s="201">
        <f>'Rozpočet Pol'!G16</f>
        <v>0</v>
      </c>
      <c r="J50" s="201"/>
    </row>
    <row r="51" spans="1:10" ht="25.5" customHeight="1" x14ac:dyDescent="0.2">
      <c r="A51" s="120"/>
      <c r="B51" s="122" t="s">
        <v>57</v>
      </c>
      <c r="C51" s="202" t="s">
        <v>58</v>
      </c>
      <c r="D51" s="203"/>
      <c r="E51" s="203"/>
      <c r="F51" s="132" t="s">
        <v>23</v>
      </c>
      <c r="G51" s="133"/>
      <c r="H51" s="133"/>
      <c r="I51" s="201">
        <f>'Rozpočet Pol'!G19</f>
        <v>0</v>
      </c>
      <c r="J51" s="201"/>
    </row>
    <row r="52" spans="1:10" ht="25.5" customHeight="1" x14ac:dyDescent="0.2">
      <c r="A52" s="120"/>
      <c r="B52" s="122" t="s">
        <v>59</v>
      </c>
      <c r="C52" s="202" t="s">
        <v>60</v>
      </c>
      <c r="D52" s="203"/>
      <c r="E52" s="203"/>
      <c r="F52" s="132" t="s">
        <v>23</v>
      </c>
      <c r="G52" s="133"/>
      <c r="H52" s="133"/>
      <c r="I52" s="201">
        <f>'Rozpočet Pol'!G26</f>
        <v>0</v>
      </c>
      <c r="J52" s="201"/>
    </row>
    <row r="53" spans="1:10" ht="25.5" customHeight="1" x14ac:dyDescent="0.2">
      <c r="A53" s="120"/>
      <c r="B53" s="122" t="s">
        <v>61</v>
      </c>
      <c r="C53" s="202" t="s">
        <v>62</v>
      </c>
      <c r="D53" s="203"/>
      <c r="E53" s="203"/>
      <c r="F53" s="132" t="s">
        <v>23</v>
      </c>
      <c r="G53" s="133"/>
      <c r="H53" s="133"/>
      <c r="I53" s="201">
        <f>'Rozpočet Pol'!G36</f>
        <v>0</v>
      </c>
      <c r="J53" s="201"/>
    </row>
    <row r="54" spans="1:10" ht="25.5" customHeight="1" x14ac:dyDescent="0.2">
      <c r="A54" s="120"/>
      <c r="B54" s="122" t="s">
        <v>63</v>
      </c>
      <c r="C54" s="202" t="s">
        <v>64</v>
      </c>
      <c r="D54" s="203"/>
      <c r="E54" s="203"/>
      <c r="F54" s="132" t="s">
        <v>24</v>
      </c>
      <c r="G54" s="133"/>
      <c r="H54" s="133"/>
      <c r="I54" s="201">
        <f>'Rozpočet Pol'!G38</f>
        <v>0</v>
      </c>
      <c r="J54" s="201"/>
    </row>
    <row r="55" spans="1:10" ht="25.5" customHeight="1" x14ac:dyDescent="0.2">
      <c r="A55" s="120"/>
      <c r="B55" s="122" t="s">
        <v>65</v>
      </c>
      <c r="C55" s="202" t="s">
        <v>66</v>
      </c>
      <c r="D55" s="203"/>
      <c r="E55" s="203"/>
      <c r="F55" s="132" t="s">
        <v>24</v>
      </c>
      <c r="G55" s="133"/>
      <c r="H55" s="133"/>
      <c r="I55" s="201">
        <f>'Rozpočet Pol'!G42</f>
        <v>0</v>
      </c>
      <c r="J55" s="201"/>
    </row>
    <row r="56" spans="1:10" ht="25.5" customHeight="1" x14ac:dyDescent="0.2">
      <c r="A56" s="120"/>
      <c r="B56" s="122" t="s">
        <v>67</v>
      </c>
      <c r="C56" s="202" t="s">
        <v>68</v>
      </c>
      <c r="D56" s="203"/>
      <c r="E56" s="203"/>
      <c r="F56" s="132" t="s">
        <v>24</v>
      </c>
      <c r="G56" s="133"/>
      <c r="H56" s="133"/>
      <c r="I56" s="201">
        <f>'Rozpočet Pol'!G48</f>
        <v>0</v>
      </c>
      <c r="J56" s="201"/>
    </row>
    <row r="57" spans="1:10" ht="25.5" customHeight="1" x14ac:dyDescent="0.2">
      <c r="A57" s="120"/>
      <c r="B57" s="122" t="s">
        <v>69</v>
      </c>
      <c r="C57" s="202" t="s">
        <v>70</v>
      </c>
      <c r="D57" s="203"/>
      <c r="E57" s="203"/>
      <c r="F57" s="132" t="s">
        <v>24</v>
      </c>
      <c r="G57" s="133"/>
      <c r="H57" s="133"/>
      <c r="I57" s="201">
        <f>'Rozpočet Pol'!G56</f>
        <v>0</v>
      </c>
      <c r="J57" s="201"/>
    </row>
    <row r="58" spans="1:10" ht="25.5" customHeight="1" x14ac:dyDescent="0.2">
      <c r="A58" s="120"/>
      <c r="B58" s="122" t="s">
        <v>71</v>
      </c>
      <c r="C58" s="202" t="s">
        <v>72</v>
      </c>
      <c r="D58" s="203"/>
      <c r="E58" s="203"/>
      <c r="F58" s="132" t="s">
        <v>24</v>
      </c>
      <c r="G58" s="133"/>
      <c r="H58" s="133"/>
      <c r="I58" s="201">
        <f>'Rozpočet Pol'!G80</f>
        <v>0</v>
      </c>
      <c r="J58" s="201"/>
    </row>
    <row r="59" spans="1:10" ht="25.5" customHeight="1" x14ac:dyDescent="0.2">
      <c r="A59" s="120"/>
      <c r="B59" s="122" t="s">
        <v>73</v>
      </c>
      <c r="C59" s="202" t="s">
        <v>74</v>
      </c>
      <c r="D59" s="203"/>
      <c r="E59" s="203"/>
      <c r="F59" s="132" t="s">
        <v>24</v>
      </c>
      <c r="G59" s="133"/>
      <c r="H59" s="133"/>
      <c r="I59" s="201">
        <f>'Rozpočet Pol'!G84</f>
        <v>0</v>
      </c>
      <c r="J59" s="201"/>
    </row>
    <row r="60" spans="1:10" ht="25.5" customHeight="1" x14ac:dyDescent="0.2">
      <c r="A60" s="120"/>
      <c r="B60" s="122" t="s">
        <v>75</v>
      </c>
      <c r="C60" s="202" t="s">
        <v>76</v>
      </c>
      <c r="D60" s="203"/>
      <c r="E60" s="203"/>
      <c r="F60" s="132" t="s">
        <v>24</v>
      </c>
      <c r="G60" s="133"/>
      <c r="H60" s="133"/>
      <c r="I60" s="201">
        <f>'Rozpočet Pol'!G89</f>
        <v>0</v>
      </c>
      <c r="J60" s="201"/>
    </row>
    <row r="61" spans="1:10" ht="25.5" customHeight="1" x14ac:dyDescent="0.2">
      <c r="A61" s="120"/>
      <c r="B61" s="122" t="s">
        <v>77</v>
      </c>
      <c r="C61" s="202" t="s">
        <v>78</v>
      </c>
      <c r="D61" s="203"/>
      <c r="E61" s="203"/>
      <c r="F61" s="132" t="s">
        <v>24</v>
      </c>
      <c r="G61" s="133"/>
      <c r="H61" s="133"/>
      <c r="I61" s="201">
        <f>'Rozpočet Pol'!G94</f>
        <v>0</v>
      </c>
      <c r="J61" s="201"/>
    </row>
    <row r="62" spans="1:10" ht="25.5" customHeight="1" x14ac:dyDescent="0.2">
      <c r="A62" s="120"/>
      <c r="B62" s="122" t="s">
        <v>79</v>
      </c>
      <c r="C62" s="202" t="s">
        <v>80</v>
      </c>
      <c r="D62" s="203"/>
      <c r="E62" s="203"/>
      <c r="F62" s="132" t="s">
        <v>24</v>
      </c>
      <c r="G62" s="133"/>
      <c r="H62" s="133"/>
      <c r="I62" s="201">
        <f>'Rozpočet Pol'!G101</f>
        <v>0</v>
      </c>
      <c r="J62" s="201"/>
    </row>
    <row r="63" spans="1:10" ht="25.5" customHeight="1" x14ac:dyDescent="0.2">
      <c r="A63" s="120"/>
      <c r="B63" s="122" t="s">
        <v>81</v>
      </c>
      <c r="C63" s="202" t="s">
        <v>82</v>
      </c>
      <c r="D63" s="203"/>
      <c r="E63" s="203"/>
      <c r="F63" s="132" t="s">
        <v>24</v>
      </c>
      <c r="G63" s="133"/>
      <c r="H63" s="133"/>
      <c r="I63" s="201">
        <f>'Rozpočet Pol'!G103</f>
        <v>0</v>
      </c>
      <c r="J63" s="201"/>
    </row>
    <row r="64" spans="1:10" ht="25.5" customHeight="1" x14ac:dyDescent="0.2">
      <c r="A64" s="120"/>
      <c r="B64" s="122" t="s">
        <v>83</v>
      </c>
      <c r="C64" s="202" t="s">
        <v>84</v>
      </c>
      <c r="D64" s="203"/>
      <c r="E64" s="203"/>
      <c r="F64" s="132" t="s">
        <v>25</v>
      </c>
      <c r="G64" s="133"/>
      <c r="H64" s="133"/>
      <c r="I64" s="201">
        <f>'Rozpočet Pol'!G106</f>
        <v>0</v>
      </c>
      <c r="J64" s="201"/>
    </row>
    <row r="65" spans="1:10" ht="25.5" customHeight="1" x14ac:dyDescent="0.2">
      <c r="A65" s="120"/>
      <c r="B65" s="129" t="s">
        <v>85</v>
      </c>
      <c r="C65" s="205" t="s">
        <v>86</v>
      </c>
      <c r="D65" s="206"/>
      <c r="E65" s="206"/>
      <c r="F65" s="134" t="s">
        <v>25</v>
      </c>
      <c r="G65" s="135"/>
      <c r="H65" s="135"/>
      <c r="I65" s="204">
        <f>'Rozpočet Pol'!G109</f>
        <v>0</v>
      </c>
      <c r="J65" s="204"/>
    </row>
    <row r="66" spans="1:10" ht="25.5" customHeight="1" x14ac:dyDescent="0.2">
      <c r="A66" s="121"/>
      <c r="B66" s="125" t="s">
        <v>1</v>
      </c>
      <c r="C66" s="125"/>
      <c r="D66" s="126"/>
      <c r="E66" s="126"/>
      <c r="F66" s="136"/>
      <c r="G66" s="137"/>
      <c r="H66" s="137"/>
      <c r="I66" s="207">
        <f>SUM(I48:I65)</f>
        <v>0</v>
      </c>
      <c r="J66" s="207"/>
    </row>
    <row r="67" spans="1:10" x14ac:dyDescent="0.2">
      <c r="F67" s="138"/>
      <c r="G67" s="94"/>
      <c r="H67" s="138"/>
      <c r="I67" s="94"/>
      <c r="J67" s="94"/>
    </row>
    <row r="68" spans="1:10" x14ac:dyDescent="0.2">
      <c r="F68" s="138"/>
      <c r="G68" s="94"/>
      <c r="H68" s="138"/>
      <c r="I68" s="94"/>
      <c r="J68" s="94"/>
    </row>
    <row r="69" spans="1:10" x14ac:dyDescent="0.2">
      <c r="F69" s="138"/>
      <c r="G69" s="94"/>
      <c r="H69" s="138"/>
      <c r="I69" s="94"/>
      <c r="J69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G35:I35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E22:F22"/>
    <mergeCell ref="G22:H22"/>
    <mergeCell ref="I22:J22"/>
    <mergeCell ref="B1:J1"/>
    <mergeCell ref="G27:I27"/>
    <mergeCell ref="G28:I28"/>
    <mergeCell ref="G30:I30"/>
    <mergeCell ref="G26:I26"/>
    <mergeCell ref="I16:J16"/>
    <mergeCell ref="I19:J19"/>
    <mergeCell ref="E21:F21"/>
    <mergeCell ref="G21:H21"/>
    <mergeCell ref="D11:G11"/>
    <mergeCell ref="G25:I25"/>
    <mergeCell ref="G24:I24"/>
    <mergeCell ref="E19:F19"/>
    <mergeCell ref="E20:F20"/>
    <mergeCell ref="I20:J20"/>
    <mergeCell ref="I21:J21"/>
    <mergeCell ref="D3:J3"/>
    <mergeCell ref="C40:E40"/>
    <mergeCell ref="B41:E41"/>
    <mergeCell ref="I47:J47"/>
    <mergeCell ref="I48:J48"/>
    <mergeCell ref="C48:E48"/>
    <mergeCell ref="G29:I29"/>
    <mergeCell ref="G15:H15"/>
    <mergeCell ref="I15:J15"/>
    <mergeCell ref="E16:F16"/>
    <mergeCell ref="D12:G12"/>
    <mergeCell ref="D13:G13"/>
    <mergeCell ref="D35:E35"/>
    <mergeCell ref="D36:E36"/>
    <mergeCell ref="G19:H19"/>
    <mergeCell ref="G20:H20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7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7" t="s">
        <v>41</v>
      </c>
      <c r="B2" s="76"/>
      <c r="C2" s="251"/>
      <c r="D2" s="251"/>
      <c r="E2" s="251"/>
      <c r="F2" s="251"/>
      <c r="G2" s="252"/>
    </row>
    <row r="3" spans="1:7" ht="24.95" hidden="1" customHeight="1" x14ac:dyDescent="0.2">
      <c r="A3" s="77" t="s">
        <v>7</v>
      </c>
      <c r="B3" s="76"/>
      <c r="C3" s="251"/>
      <c r="D3" s="251"/>
      <c r="E3" s="251"/>
      <c r="F3" s="251"/>
      <c r="G3" s="252"/>
    </row>
    <row r="4" spans="1:7" ht="24.95" hidden="1" customHeight="1" x14ac:dyDescent="0.2">
      <c r="A4" s="77" t="s">
        <v>8</v>
      </c>
      <c r="B4" s="76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28"/>
  <sheetViews>
    <sheetView tabSelected="1" workbookViewId="0">
      <selection activeCell="F13" sqref="F13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3" t="s">
        <v>6</v>
      </c>
      <c r="B1" s="253"/>
      <c r="C1" s="253"/>
      <c r="D1" s="253"/>
      <c r="E1" s="253"/>
      <c r="F1" s="253"/>
      <c r="G1" s="253"/>
      <c r="AE1" t="s">
        <v>90</v>
      </c>
    </row>
    <row r="2" spans="1:60" ht="25.15" customHeight="1" x14ac:dyDescent="0.2">
      <c r="A2" s="143" t="s">
        <v>89</v>
      </c>
      <c r="B2" s="141"/>
      <c r="C2" s="254" t="s">
        <v>310</v>
      </c>
      <c r="D2" s="255"/>
      <c r="E2" s="255"/>
      <c r="F2" s="255"/>
      <c r="G2" s="256"/>
      <c r="AE2" t="s">
        <v>91</v>
      </c>
    </row>
    <row r="3" spans="1:60" ht="25.15" hidden="1" customHeight="1" x14ac:dyDescent="0.2">
      <c r="A3" s="144" t="s">
        <v>7</v>
      </c>
      <c r="B3" s="142"/>
      <c r="C3" s="257"/>
      <c r="D3" s="258"/>
      <c r="E3" s="258"/>
      <c r="F3" s="258"/>
      <c r="G3" s="259"/>
      <c r="AE3" t="s">
        <v>92</v>
      </c>
    </row>
    <row r="4" spans="1:60" ht="25.15" hidden="1" customHeight="1" x14ac:dyDescent="0.2">
      <c r="A4" s="144" t="s">
        <v>8</v>
      </c>
      <c r="B4" s="142"/>
      <c r="C4" s="257"/>
      <c r="D4" s="258"/>
      <c r="E4" s="258"/>
      <c r="F4" s="258"/>
      <c r="G4" s="259"/>
      <c r="AE4" t="s">
        <v>93</v>
      </c>
    </row>
    <row r="5" spans="1:60" hidden="1" x14ac:dyDescent="0.2">
      <c r="A5" s="145" t="s">
        <v>94</v>
      </c>
      <c r="B5" s="146"/>
      <c r="C5" s="147"/>
      <c r="D5" s="148"/>
      <c r="E5" s="148"/>
      <c r="F5" s="148"/>
      <c r="G5" s="149"/>
      <c r="AE5" t="s">
        <v>95</v>
      </c>
    </row>
    <row r="7" spans="1:60" ht="38.25" x14ac:dyDescent="0.2">
      <c r="A7" s="154" t="s">
        <v>96</v>
      </c>
      <c r="B7" s="155" t="s">
        <v>97</v>
      </c>
      <c r="C7" s="155" t="s">
        <v>98</v>
      </c>
      <c r="D7" s="154" t="s">
        <v>99</v>
      </c>
      <c r="E7" s="154" t="s">
        <v>100</v>
      </c>
      <c r="F7" s="150" t="s">
        <v>101</v>
      </c>
      <c r="G7" s="173" t="s">
        <v>28</v>
      </c>
      <c r="H7" s="174" t="s">
        <v>29</v>
      </c>
      <c r="I7" s="174" t="s">
        <v>102</v>
      </c>
      <c r="J7" s="174" t="s">
        <v>30</v>
      </c>
      <c r="K7" s="174" t="s">
        <v>103</v>
      </c>
      <c r="L7" s="174" t="s">
        <v>104</v>
      </c>
      <c r="M7" s="174" t="s">
        <v>105</v>
      </c>
      <c r="N7" s="174" t="s">
        <v>106</v>
      </c>
      <c r="O7" s="174" t="s">
        <v>107</v>
      </c>
      <c r="P7" s="174" t="s">
        <v>108</v>
      </c>
      <c r="Q7" s="174" t="s">
        <v>109</v>
      </c>
      <c r="R7" s="174" t="s">
        <v>110</v>
      </c>
      <c r="S7" s="174" t="s">
        <v>111</v>
      </c>
      <c r="T7" s="174" t="s">
        <v>112</v>
      </c>
      <c r="U7" s="157" t="s">
        <v>113</v>
      </c>
    </row>
    <row r="8" spans="1:60" x14ac:dyDescent="0.2">
      <c r="A8" s="175" t="s">
        <v>114</v>
      </c>
      <c r="B8" s="176" t="s">
        <v>51</v>
      </c>
      <c r="C8" s="177" t="s">
        <v>52</v>
      </c>
      <c r="D8" s="178"/>
      <c r="E8" s="179"/>
      <c r="F8" s="180"/>
      <c r="G8" s="180">
        <f>SUMIF(AE9:AE11,"&lt;&gt;NOR",G9:G11)</f>
        <v>0</v>
      </c>
      <c r="H8" s="180"/>
      <c r="I8" s="180">
        <f>SUM(I9:I11)</f>
        <v>0</v>
      </c>
      <c r="J8" s="180"/>
      <c r="K8" s="180">
        <f>SUM(K9:K11)</f>
        <v>0</v>
      </c>
      <c r="L8" s="180"/>
      <c r="M8" s="180">
        <f>SUM(M9:M11)</f>
        <v>0</v>
      </c>
      <c r="N8" s="156"/>
      <c r="O8" s="156">
        <f>SUM(O9:O11)</f>
        <v>2.2356699999999998</v>
      </c>
      <c r="P8" s="156"/>
      <c r="Q8" s="156">
        <f>SUM(Q9:Q11)</f>
        <v>0</v>
      </c>
      <c r="R8" s="156"/>
      <c r="S8" s="156"/>
      <c r="T8" s="175"/>
      <c r="U8" s="156">
        <f>SUM(U9:U11)</f>
        <v>20.56</v>
      </c>
      <c r="AE8" t="s">
        <v>115</v>
      </c>
    </row>
    <row r="9" spans="1:60" ht="22.5" outlineLevel="1" x14ac:dyDescent="0.2">
      <c r="A9" s="152">
        <v>1</v>
      </c>
      <c r="B9" s="158" t="s">
        <v>116</v>
      </c>
      <c r="C9" s="193" t="s">
        <v>117</v>
      </c>
      <c r="D9" s="160" t="s">
        <v>118</v>
      </c>
      <c r="E9" s="167">
        <v>2.5</v>
      </c>
      <c r="F9" s="170">
        <f>H9+J9</f>
        <v>0</v>
      </c>
      <c r="G9" s="170">
        <f>ROUND(E9*F9,2)</f>
        <v>0</v>
      </c>
      <c r="H9" s="171"/>
      <c r="I9" s="170">
        <f>ROUND(E9*H9,2)</f>
        <v>0</v>
      </c>
      <c r="J9" s="171"/>
      <c r="K9" s="170">
        <f>ROUND(E9*J9,2)</f>
        <v>0</v>
      </c>
      <c r="L9" s="170">
        <v>15</v>
      </c>
      <c r="M9" s="170">
        <f>G9*(1+L9/100)</f>
        <v>0</v>
      </c>
      <c r="N9" s="161">
        <v>0.26640000000000003</v>
      </c>
      <c r="O9" s="161">
        <f>ROUND(E9*N9,5)</f>
        <v>0.66600000000000004</v>
      </c>
      <c r="P9" s="161">
        <v>0</v>
      </c>
      <c r="Q9" s="161">
        <f>ROUND(E9*P9,5)</f>
        <v>0</v>
      </c>
      <c r="R9" s="161"/>
      <c r="S9" s="161"/>
      <c r="T9" s="162">
        <v>1.7075100000000001</v>
      </c>
      <c r="U9" s="161">
        <f>ROUND(E9*T9,2)</f>
        <v>4.2699999999999996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119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2">
        <v>2</v>
      </c>
      <c r="B10" s="158" t="s">
        <v>120</v>
      </c>
      <c r="C10" s="193" t="s">
        <v>121</v>
      </c>
      <c r="D10" s="160" t="s">
        <v>118</v>
      </c>
      <c r="E10" s="167">
        <v>4.5999999999999996</v>
      </c>
      <c r="F10" s="170">
        <f>H10+J10</f>
        <v>0</v>
      </c>
      <c r="G10" s="170">
        <f>ROUND(E10*F10,2)</f>
        <v>0</v>
      </c>
      <c r="H10" s="171"/>
      <c r="I10" s="170">
        <f>ROUND(E10*H10,2)</f>
        <v>0</v>
      </c>
      <c r="J10" s="171"/>
      <c r="K10" s="170">
        <f>ROUND(E10*J10,2)</f>
        <v>0</v>
      </c>
      <c r="L10" s="170">
        <v>15</v>
      </c>
      <c r="M10" s="170">
        <f>G10*(1+L10/100)</f>
        <v>0</v>
      </c>
      <c r="N10" s="161">
        <v>0.12906000000000001</v>
      </c>
      <c r="O10" s="161">
        <f>ROUND(E10*N10,5)</f>
        <v>0.59367999999999999</v>
      </c>
      <c r="P10" s="161">
        <v>0</v>
      </c>
      <c r="Q10" s="161">
        <f>ROUND(E10*P10,5)</f>
        <v>0</v>
      </c>
      <c r="R10" s="161"/>
      <c r="S10" s="161"/>
      <c r="T10" s="162">
        <v>1.23359</v>
      </c>
      <c r="U10" s="161">
        <f>ROUND(E10*T10,2)</f>
        <v>5.67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119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122</v>
      </c>
      <c r="C11" s="193" t="s">
        <v>123</v>
      </c>
      <c r="D11" s="160" t="s">
        <v>118</v>
      </c>
      <c r="E11" s="167">
        <v>25.908999999999999</v>
      </c>
      <c r="F11" s="170">
        <f>H11+J11</f>
        <v>0</v>
      </c>
      <c r="G11" s="170">
        <f>ROUND(E11*F11,2)</f>
        <v>0</v>
      </c>
      <c r="H11" s="171"/>
      <c r="I11" s="170">
        <f>ROUND(E11*H11,2)</f>
        <v>0</v>
      </c>
      <c r="J11" s="171"/>
      <c r="K11" s="170">
        <f>ROUND(E11*J11,2)</f>
        <v>0</v>
      </c>
      <c r="L11" s="170">
        <v>15</v>
      </c>
      <c r="M11" s="170">
        <f>G11*(1+L11/100)</f>
        <v>0</v>
      </c>
      <c r="N11" s="161">
        <v>3.7670000000000002E-2</v>
      </c>
      <c r="O11" s="161">
        <f>ROUND(E11*N11,5)</f>
        <v>0.97599000000000002</v>
      </c>
      <c r="P11" s="161">
        <v>0</v>
      </c>
      <c r="Q11" s="161">
        <f>ROUND(E11*P11,5)</f>
        <v>0</v>
      </c>
      <c r="R11" s="161"/>
      <c r="S11" s="161"/>
      <c r="T11" s="162">
        <v>0.41</v>
      </c>
      <c r="U11" s="161">
        <f>ROUND(E11*T11,2)</f>
        <v>10.62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124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">
      <c r="A12" s="153" t="s">
        <v>114</v>
      </c>
      <c r="B12" s="159" t="s">
        <v>53</v>
      </c>
      <c r="C12" s="194" t="s">
        <v>54</v>
      </c>
      <c r="D12" s="163"/>
      <c r="E12" s="168"/>
      <c r="F12" s="172"/>
      <c r="G12" s="172">
        <f>SUMIF(AE13:AE15,"&lt;&gt;NOR",G13:G15)</f>
        <v>0</v>
      </c>
      <c r="H12" s="172"/>
      <c r="I12" s="172">
        <f>SUM(I13:I15)</f>
        <v>0</v>
      </c>
      <c r="J12" s="172"/>
      <c r="K12" s="172">
        <f>SUM(K13:K15)</f>
        <v>0</v>
      </c>
      <c r="L12" s="172"/>
      <c r="M12" s="172">
        <f>SUM(M13:M15)</f>
        <v>0</v>
      </c>
      <c r="N12" s="164"/>
      <c r="O12" s="164">
        <f>SUM(O13:O15)</f>
        <v>1.06504</v>
      </c>
      <c r="P12" s="164"/>
      <c r="Q12" s="164">
        <f>SUM(Q13:Q15)</f>
        <v>0.6532</v>
      </c>
      <c r="R12" s="164"/>
      <c r="S12" s="164"/>
      <c r="T12" s="165"/>
      <c r="U12" s="164">
        <f>SUM(U13:U15)</f>
        <v>30.74</v>
      </c>
      <c r="AE12" t="s">
        <v>115</v>
      </c>
    </row>
    <row r="13" spans="1:60" ht="22.5" outlineLevel="1" x14ac:dyDescent="0.2">
      <c r="A13" s="152">
        <v>4</v>
      </c>
      <c r="B13" s="158" t="s">
        <v>125</v>
      </c>
      <c r="C13" s="193" t="s">
        <v>126</v>
      </c>
      <c r="D13" s="160" t="s">
        <v>118</v>
      </c>
      <c r="E13" s="167">
        <v>14.2</v>
      </c>
      <c r="F13" s="170">
        <f>H13+J13</f>
        <v>0</v>
      </c>
      <c r="G13" s="170">
        <f>ROUND(E13*F13,2)</f>
        <v>0</v>
      </c>
      <c r="H13" s="171"/>
      <c r="I13" s="170">
        <f>ROUND(E13*H13,2)</f>
        <v>0</v>
      </c>
      <c r="J13" s="171"/>
      <c r="K13" s="170">
        <f>ROUND(E13*J13,2)</f>
        <v>0</v>
      </c>
      <c r="L13" s="170">
        <v>15</v>
      </c>
      <c r="M13" s="170">
        <f>G13*(1+L13/100)</f>
        <v>0</v>
      </c>
      <c r="N13" s="161">
        <v>4.8050000000000002E-2</v>
      </c>
      <c r="O13" s="161">
        <f>ROUND(E13*N13,5)</f>
        <v>0.68230999999999997</v>
      </c>
      <c r="P13" s="161">
        <v>4.5999999999999999E-2</v>
      </c>
      <c r="Q13" s="161">
        <f>ROUND(E13*P13,5)</f>
        <v>0.6532</v>
      </c>
      <c r="R13" s="161"/>
      <c r="S13" s="161"/>
      <c r="T13" s="162">
        <v>1.4527300000000001</v>
      </c>
      <c r="U13" s="161">
        <f>ROUND(E13*T13,2)</f>
        <v>20.63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119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2">
        <v>5</v>
      </c>
      <c r="B14" s="158" t="s">
        <v>127</v>
      </c>
      <c r="C14" s="193" t="s">
        <v>128</v>
      </c>
      <c r="D14" s="160" t="s">
        <v>118</v>
      </c>
      <c r="E14" s="167">
        <v>5.2</v>
      </c>
      <c r="F14" s="170">
        <f>H14+J14</f>
        <v>0</v>
      </c>
      <c r="G14" s="170">
        <f>ROUND(E14*F14,2)</f>
        <v>0</v>
      </c>
      <c r="H14" s="171"/>
      <c r="I14" s="170">
        <f>ROUND(E14*H14,2)</f>
        <v>0</v>
      </c>
      <c r="J14" s="171"/>
      <c r="K14" s="170">
        <f>ROUND(E14*J14,2)</f>
        <v>0</v>
      </c>
      <c r="L14" s="170">
        <v>15</v>
      </c>
      <c r="M14" s="170">
        <f>G14*(1+L14/100)</f>
        <v>0</v>
      </c>
      <c r="N14" s="161">
        <v>3.39E-2</v>
      </c>
      <c r="O14" s="161">
        <f>ROUND(E14*N14,5)</f>
        <v>0.17627999999999999</v>
      </c>
      <c r="P14" s="161">
        <v>0</v>
      </c>
      <c r="Q14" s="161">
        <f>ROUND(E14*P14,5)</f>
        <v>0</v>
      </c>
      <c r="R14" s="161"/>
      <c r="S14" s="161"/>
      <c r="T14" s="162">
        <v>0.82533999999999996</v>
      </c>
      <c r="U14" s="161">
        <f>ROUND(E14*T14,2)</f>
        <v>4.29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119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52">
        <v>6</v>
      </c>
      <c r="B15" s="158" t="s">
        <v>129</v>
      </c>
      <c r="C15" s="193" t="s">
        <v>130</v>
      </c>
      <c r="D15" s="160" t="s">
        <v>118</v>
      </c>
      <c r="E15" s="167">
        <v>5.7</v>
      </c>
      <c r="F15" s="170">
        <f>H15+J15</f>
        <v>0</v>
      </c>
      <c r="G15" s="170">
        <f>ROUND(E15*F15,2)</f>
        <v>0</v>
      </c>
      <c r="H15" s="171"/>
      <c r="I15" s="170">
        <f>ROUND(E15*H15,2)</f>
        <v>0</v>
      </c>
      <c r="J15" s="171"/>
      <c r="K15" s="170">
        <f>ROUND(E15*J15,2)</f>
        <v>0</v>
      </c>
      <c r="L15" s="170">
        <v>15</v>
      </c>
      <c r="M15" s="170">
        <f>G15*(1+L15/100)</f>
        <v>0</v>
      </c>
      <c r="N15" s="161">
        <v>3.6220000000000002E-2</v>
      </c>
      <c r="O15" s="161">
        <f>ROUND(E15*N15,5)</f>
        <v>0.20644999999999999</v>
      </c>
      <c r="P15" s="161">
        <v>0</v>
      </c>
      <c r="Q15" s="161">
        <f>ROUND(E15*P15,5)</f>
        <v>0</v>
      </c>
      <c r="R15" s="161"/>
      <c r="S15" s="161"/>
      <c r="T15" s="162">
        <v>1.02122</v>
      </c>
      <c r="U15" s="161">
        <f>ROUND(E15*T15,2)</f>
        <v>5.82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119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53" t="s">
        <v>114</v>
      </c>
      <c r="B16" s="159" t="s">
        <v>55</v>
      </c>
      <c r="C16" s="194" t="s">
        <v>56</v>
      </c>
      <c r="D16" s="163"/>
      <c r="E16" s="168"/>
      <c r="F16" s="172"/>
      <c r="G16" s="172">
        <f>SUMIF(AE17:AE18,"&lt;&gt;NOR",G17:G18)</f>
        <v>0</v>
      </c>
      <c r="H16" s="172"/>
      <c r="I16" s="172">
        <f>SUM(I17:I18)</f>
        <v>0</v>
      </c>
      <c r="J16" s="172"/>
      <c r="K16" s="172">
        <f>SUM(K17:K18)</f>
        <v>0</v>
      </c>
      <c r="L16" s="172"/>
      <c r="M16" s="172">
        <f>SUM(M17:M18)</f>
        <v>0</v>
      </c>
      <c r="N16" s="164"/>
      <c r="O16" s="164">
        <f>SUM(O17:O18)</f>
        <v>1.8184400000000001</v>
      </c>
      <c r="P16" s="164"/>
      <c r="Q16" s="164">
        <f>SUM(Q17:Q18)</f>
        <v>0</v>
      </c>
      <c r="R16" s="164"/>
      <c r="S16" s="164"/>
      <c r="T16" s="165"/>
      <c r="U16" s="164">
        <f>SUM(U17:U18)</f>
        <v>3.04</v>
      </c>
      <c r="AE16" t="s">
        <v>115</v>
      </c>
    </row>
    <row r="17" spans="1:60" ht="22.5" outlineLevel="1" x14ac:dyDescent="0.2">
      <c r="A17" s="152">
        <v>7</v>
      </c>
      <c r="B17" s="158" t="s">
        <v>131</v>
      </c>
      <c r="C17" s="193" t="s">
        <v>132</v>
      </c>
      <c r="D17" s="160" t="s">
        <v>133</v>
      </c>
      <c r="E17" s="167">
        <v>0.9476</v>
      </c>
      <c r="F17" s="170">
        <f>H17+J17</f>
        <v>0</v>
      </c>
      <c r="G17" s="170">
        <f>ROUND(E17*F17,2)</f>
        <v>0</v>
      </c>
      <c r="H17" s="171"/>
      <c r="I17" s="170">
        <f>ROUND(E17*H17,2)</f>
        <v>0</v>
      </c>
      <c r="J17" s="171"/>
      <c r="K17" s="170">
        <f>ROUND(E17*J17,2)</f>
        <v>0</v>
      </c>
      <c r="L17" s="170">
        <v>15</v>
      </c>
      <c r="M17" s="170">
        <f>G17*(1+L17/100)</f>
        <v>0</v>
      </c>
      <c r="N17" s="161">
        <v>1.919</v>
      </c>
      <c r="O17" s="161">
        <f>ROUND(E17*N17,5)</f>
        <v>1.8184400000000001</v>
      </c>
      <c r="P17" s="161">
        <v>0</v>
      </c>
      <c r="Q17" s="161">
        <f>ROUND(E17*P17,5)</f>
        <v>0</v>
      </c>
      <c r="R17" s="161"/>
      <c r="S17" s="161"/>
      <c r="T17" s="162">
        <v>3.2130000000000001</v>
      </c>
      <c r="U17" s="161">
        <f>ROUND(E17*T17,2)</f>
        <v>3.04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124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8"/>
      <c r="C18" s="195" t="s">
        <v>134</v>
      </c>
      <c r="D18" s="166"/>
      <c r="E18" s="169">
        <v>0.9476</v>
      </c>
      <c r="F18" s="170"/>
      <c r="G18" s="170"/>
      <c r="H18" s="170"/>
      <c r="I18" s="170"/>
      <c r="J18" s="170"/>
      <c r="K18" s="170"/>
      <c r="L18" s="170"/>
      <c r="M18" s="170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135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53" t="s">
        <v>114</v>
      </c>
      <c r="B19" s="159" t="s">
        <v>57</v>
      </c>
      <c r="C19" s="194" t="s">
        <v>58</v>
      </c>
      <c r="D19" s="163"/>
      <c r="E19" s="168"/>
      <c r="F19" s="172"/>
      <c r="G19" s="172">
        <f>SUMIF(AE20:AE25,"&lt;&gt;NOR",G20:G25)</f>
        <v>0</v>
      </c>
      <c r="H19" s="172"/>
      <c r="I19" s="172">
        <f>SUM(I20:I25)</f>
        <v>0</v>
      </c>
      <c r="J19" s="172"/>
      <c r="K19" s="172">
        <f>SUM(K20:K25)</f>
        <v>0</v>
      </c>
      <c r="L19" s="172"/>
      <c r="M19" s="172">
        <f>SUM(M20:M25)</f>
        <v>0</v>
      </c>
      <c r="N19" s="164"/>
      <c r="O19" s="164">
        <f>SUM(O20:O25)</f>
        <v>7.4799999999999997E-3</v>
      </c>
      <c r="P19" s="164"/>
      <c r="Q19" s="164">
        <f>SUM(Q20:Q25)</f>
        <v>3.8223200000000004</v>
      </c>
      <c r="R19" s="164"/>
      <c r="S19" s="164"/>
      <c r="T19" s="165"/>
      <c r="U19" s="164">
        <f>SUM(U20:U25)</f>
        <v>15.530000000000001</v>
      </c>
      <c r="AE19" t="s">
        <v>115</v>
      </c>
    </row>
    <row r="20" spans="1:60" outlineLevel="1" x14ac:dyDescent="0.2">
      <c r="A20" s="152">
        <v>8</v>
      </c>
      <c r="B20" s="158" t="s">
        <v>136</v>
      </c>
      <c r="C20" s="193" t="s">
        <v>137</v>
      </c>
      <c r="D20" s="160" t="s">
        <v>118</v>
      </c>
      <c r="E20" s="167">
        <v>5.33</v>
      </c>
      <c r="F20" s="170">
        <f t="shared" ref="F20:F25" si="0">H20+J20</f>
        <v>0</v>
      </c>
      <c r="G20" s="170">
        <f t="shared" ref="G20:G25" si="1">ROUND(E20*F20,2)</f>
        <v>0</v>
      </c>
      <c r="H20" s="171"/>
      <c r="I20" s="170">
        <f t="shared" ref="I20:I25" si="2">ROUND(E20*H20,2)</f>
        <v>0</v>
      </c>
      <c r="J20" s="171"/>
      <c r="K20" s="170">
        <f t="shared" ref="K20:K25" si="3">ROUND(E20*J20,2)</f>
        <v>0</v>
      </c>
      <c r="L20" s="170">
        <v>15</v>
      </c>
      <c r="M20" s="170">
        <f t="shared" ref="M20:M25" si="4">G20*(1+L20/100)</f>
        <v>0</v>
      </c>
      <c r="N20" s="161">
        <v>6.7000000000000002E-4</v>
      </c>
      <c r="O20" s="161">
        <f t="shared" ref="O20:O25" si="5">ROUND(E20*N20,5)</f>
        <v>3.5699999999999998E-3</v>
      </c>
      <c r="P20" s="161">
        <v>0.20399999999999999</v>
      </c>
      <c r="Q20" s="161">
        <f t="shared" ref="Q20:Q25" si="6">ROUND(E20*P20,5)</f>
        <v>1.0873200000000001</v>
      </c>
      <c r="R20" s="161"/>
      <c r="S20" s="161"/>
      <c r="T20" s="162">
        <v>0.254</v>
      </c>
      <c r="U20" s="161">
        <f t="shared" ref="U20:U25" si="7">ROUND(E20*T20,2)</f>
        <v>1.35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124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9</v>
      </c>
      <c r="B21" s="158" t="s">
        <v>138</v>
      </c>
      <c r="C21" s="193" t="s">
        <v>139</v>
      </c>
      <c r="D21" s="160" t="s">
        <v>118</v>
      </c>
      <c r="E21" s="167">
        <v>2.34</v>
      </c>
      <c r="F21" s="170">
        <f t="shared" si="0"/>
        <v>0</v>
      </c>
      <c r="G21" s="170">
        <f t="shared" si="1"/>
        <v>0</v>
      </c>
      <c r="H21" s="171"/>
      <c r="I21" s="170">
        <f t="shared" si="2"/>
        <v>0</v>
      </c>
      <c r="J21" s="171"/>
      <c r="K21" s="170">
        <f t="shared" si="3"/>
        <v>0</v>
      </c>
      <c r="L21" s="170">
        <v>15</v>
      </c>
      <c r="M21" s="170">
        <f t="shared" si="4"/>
        <v>0</v>
      </c>
      <c r="N21" s="161">
        <v>6.7000000000000002E-4</v>
      </c>
      <c r="O21" s="161">
        <f t="shared" si="5"/>
        <v>1.57E-3</v>
      </c>
      <c r="P21" s="161">
        <v>0.18</v>
      </c>
      <c r="Q21" s="161">
        <f t="shared" si="6"/>
        <v>0.42120000000000002</v>
      </c>
      <c r="R21" s="161"/>
      <c r="S21" s="161"/>
      <c r="T21" s="162">
        <v>0.23200000000000001</v>
      </c>
      <c r="U21" s="161">
        <f t="shared" si="7"/>
        <v>0.54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124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52">
        <v>10</v>
      </c>
      <c r="B22" s="158" t="s">
        <v>140</v>
      </c>
      <c r="C22" s="193" t="s">
        <v>141</v>
      </c>
      <c r="D22" s="160" t="s">
        <v>118</v>
      </c>
      <c r="E22" s="167">
        <v>3.92</v>
      </c>
      <c r="F22" s="170">
        <f t="shared" si="0"/>
        <v>0</v>
      </c>
      <c r="G22" s="170">
        <f t="shared" si="1"/>
        <v>0</v>
      </c>
      <c r="H22" s="171"/>
      <c r="I22" s="170">
        <f t="shared" si="2"/>
        <v>0</v>
      </c>
      <c r="J22" s="171"/>
      <c r="K22" s="170">
        <f t="shared" si="3"/>
        <v>0</v>
      </c>
      <c r="L22" s="170">
        <v>15</v>
      </c>
      <c r="M22" s="170">
        <f t="shared" si="4"/>
        <v>0</v>
      </c>
      <c r="N22" s="161">
        <v>0</v>
      </c>
      <c r="O22" s="161">
        <f t="shared" si="5"/>
        <v>0</v>
      </c>
      <c r="P22" s="161">
        <v>0.02</v>
      </c>
      <c r="Q22" s="161">
        <f t="shared" si="6"/>
        <v>7.8399999999999997E-2</v>
      </c>
      <c r="R22" s="161"/>
      <c r="S22" s="161"/>
      <c r="T22" s="162">
        <v>0.24</v>
      </c>
      <c r="U22" s="161">
        <f t="shared" si="7"/>
        <v>0.94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124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11</v>
      </c>
      <c r="B23" s="158" t="s">
        <v>142</v>
      </c>
      <c r="C23" s="193" t="s">
        <v>143</v>
      </c>
      <c r="D23" s="160" t="s">
        <v>144</v>
      </c>
      <c r="E23" s="167">
        <v>2</v>
      </c>
      <c r="F23" s="170">
        <f t="shared" si="0"/>
        <v>0</v>
      </c>
      <c r="G23" s="170">
        <f t="shared" si="1"/>
        <v>0</v>
      </c>
      <c r="H23" s="171"/>
      <c r="I23" s="170">
        <f t="shared" si="2"/>
        <v>0</v>
      </c>
      <c r="J23" s="171"/>
      <c r="K23" s="170">
        <f t="shared" si="3"/>
        <v>0</v>
      </c>
      <c r="L23" s="170">
        <v>15</v>
      </c>
      <c r="M23" s="170">
        <f t="shared" si="4"/>
        <v>0</v>
      </c>
      <c r="N23" s="161">
        <v>0</v>
      </c>
      <c r="O23" s="161">
        <f t="shared" si="5"/>
        <v>0</v>
      </c>
      <c r="P23" s="161">
        <v>0</v>
      </c>
      <c r="Q23" s="161">
        <f t="shared" si="6"/>
        <v>0</v>
      </c>
      <c r="R23" s="161"/>
      <c r="S23" s="161"/>
      <c r="T23" s="162">
        <v>0.05</v>
      </c>
      <c r="U23" s="161">
        <f t="shared" si="7"/>
        <v>0.1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124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12</v>
      </c>
      <c r="B24" s="158" t="s">
        <v>145</v>
      </c>
      <c r="C24" s="193" t="s">
        <v>146</v>
      </c>
      <c r="D24" s="160" t="s">
        <v>118</v>
      </c>
      <c r="E24" s="167">
        <v>2</v>
      </c>
      <c r="F24" s="170">
        <f t="shared" si="0"/>
        <v>0</v>
      </c>
      <c r="G24" s="170">
        <f t="shared" si="1"/>
        <v>0</v>
      </c>
      <c r="H24" s="171"/>
      <c r="I24" s="170">
        <f t="shared" si="2"/>
        <v>0</v>
      </c>
      <c r="J24" s="171"/>
      <c r="K24" s="170">
        <f t="shared" si="3"/>
        <v>0</v>
      </c>
      <c r="L24" s="170">
        <v>15</v>
      </c>
      <c r="M24" s="170">
        <f t="shared" si="4"/>
        <v>0</v>
      </c>
      <c r="N24" s="161">
        <v>1.17E-3</v>
      </c>
      <c r="O24" s="161">
        <f t="shared" si="5"/>
        <v>2.3400000000000001E-3</v>
      </c>
      <c r="P24" s="161">
        <v>7.5999999999999998E-2</v>
      </c>
      <c r="Q24" s="161">
        <f t="shared" si="6"/>
        <v>0.152</v>
      </c>
      <c r="R24" s="161"/>
      <c r="S24" s="161"/>
      <c r="T24" s="162">
        <v>0.93899999999999995</v>
      </c>
      <c r="U24" s="161">
        <f t="shared" si="7"/>
        <v>1.88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124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2">
        <v>13</v>
      </c>
      <c r="B25" s="158" t="s">
        <v>147</v>
      </c>
      <c r="C25" s="193" t="s">
        <v>148</v>
      </c>
      <c r="D25" s="160" t="s">
        <v>133</v>
      </c>
      <c r="E25" s="167">
        <v>0.94699999999999995</v>
      </c>
      <c r="F25" s="170">
        <f t="shared" si="0"/>
        <v>0</v>
      </c>
      <c r="G25" s="170">
        <f t="shared" si="1"/>
        <v>0</v>
      </c>
      <c r="H25" s="171"/>
      <c r="I25" s="170">
        <f t="shared" si="2"/>
        <v>0</v>
      </c>
      <c r="J25" s="171"/>
      <c r="K25" s="170">
        <f t="shared" si="3"/>
        <v>0</v>
      </c>
      <c r="L25" s="170">
        <v>15</v>
      </c>
      <c r="M25" s="170">
        <f t="shared" si="4"/>
        <v>0</v>
      </c>
      <c r="N25" s="161">
        <v>0</v>
      </c>
      <c r="O25" s="161">
        <f t="shared" si="5"/>
        <v>0</v>
      </c>
      <c r="P25" s="161">
        <v>2.2000000000000002</v>
      </c>
      <c r="Q25" s="161">
        <f t="shared" si="6"/>
        <v>2.0834000000000001</v>
      </c>
      <c r="R25" s="161"/>
      <c r="S25" s="161"/>
      <c r="T25" s="162">
        <v>11.32</v>
      </c>
      <c r="U25" s="161">
        <f t="shared" si="7"/>
        <v>10.72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124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53" t="s">
        <v>114</v>
      </c>
      <c r="B26" s="159" t="s">
        <v>59</v>
      </c>
      <c r="C26" s="194" t="s">
        <v>60</v>
      </c>
      <c r="D26" s="163"/>
      <c r="E26" s="168"/>
      <c r="F26" s="172"/>
      <c r="G26" s="172">
        <f>SUMIF(AE27:AE35,"&lt;&gt;NOR",G27:G35)</f>
        <v>0</v>
      </c>
      <c r="H26" s="172"/>
      <c r="I26" s="172">
        <f>SUM(I27:I35)</f>
        <v>0</v>
      </c>
      <c r="J26" s="172"/>
      <c r="K26" s="172">
        <f>SUM(K27:K35)</f>
        <v>0</v>
      </c>
      <c r="L26" s="172"/>
      <c r="M26" s="172">
        <f>SUM(M27:M35)</f>
        <v>0</v>
      </c>
      <c r="N26" s="164"/>
      <c r="O26" s="164">
        <f>SUM(O27:O35)</f>
        <v>6.8000000000000005E-4</v>
      </c>
      <c r="P26" s="164"/>
      <c r="Q26" s="164">
        <f>SUM(Q27:Q35)</f>
        <v>1.8331999999999999</v>
      </c>
      <c r="R26" s="164"/>
      <c r="S26" s="164"/>
      <c r="T26" s="165"/>
      <c r="U26" s="164">
        <f>SUM(U27:U35)</f>
        <v>39.049999999999997</v>
      </c>
      <c r="AE26" t="s">
        <v>115</v>
      </c>
    </row>
    <row r="27" spans="1:60" outlineLevel="1" x14ac:dyDescent="0.2">
      <c r="A27" s="152">
        <v>14</v>
      </c>
      <c r="B27" s="158" t="s">
        <v>149</v>
      </c>
      <c r="C27" s="193" t="s">
        <v>150</v>
      </c>
      <c r="D27" s="160" t="s">
        <v>118</v>
      </c>
      <c r="E27" s="167">
        <v>10</v>
      </c>
      <c r="F27" s="170">
        <f t="shared" ref="F27:F35" si="8">H27+J27</f>
        <v>0</v>
      </c>
      <c r="G27" s="170">
        <f t="shared" ref="G27:G35" si="9">ROUND(E27*F27,2)</f>
        <v>0</v>
      </c>
      <c r="H27" s="171"/>
      <c r="I27" s="170">
        <f t="shared" ref="I27:I35" si="10">ROUND(E27*H27,2)</f>
        <v>0</v>
      </c>
      <c r="J27" s="171"/>
      <c r="K27" s="170">
        <f t="shared" ref="K27:K35" si="11">ROUND(E27*J27,2)</f>
        <v>0</v>
      </c>
      <c r="L27" s="170">
        <v>15</v>
      </c>
      <c r="M27" s="170">
        <f t="shared" ref="M27:M35" si="12">G27*(1+L27/100)</f>
        <v>0</v>
      </c>
      <c r="N27" s="161">
        <v>0</v>
      </c>
      <c r="O27" s="161">
        <f t="shared" ref="O27:O35" si="13">ROUND(E27*N27,5)</f>
        <v>0</v>
      </c>
      <c r="P27" s="161">
        <v>6.8000000000000005E-2</v>
      </c>
      <c r="Q27" s="161">
        <f t="shared" ref="Q27:Q35" si="14">ROUND(E27*P27,5)</f>
        <v>0.68</v>
      </c>
      <c r="R27" s="161"/>
      <c r="S27" s="161"/>
      <c r="T27" s="162">
        <v>0.69</v>
      </c>
      <c r="U27" s="161">
        <f t="shared" ref="U27:U35" si="15">ROUND(E27*T27,2)</f>
        <v>6.9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124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15</v>
      </c>
      <c r="B28" s="158" t="s">
        <v>151</v>
      </c>
      <c r="C28" s="193" t="s">
        <v>152</v>
      </c>
      <c r="D28" s="160" t="s">
        <v>118</v>
      </c>
      <c r="E28" s="167">
        <v>12.9</v>
      </c>
      <c r="F28" s="170">
        <f t="shared" si="8"/>
        <v>0</v>
      </c>
      <c r="G28" s="170">
        <f t="shared" si="9"/>
        <v>0</v>
      </c>
      <c r="H28" s="171"/>
      <c r="I28" s="170">
        <f t="shared" si="10"/>
        <v>0</v>
      </c>
      <c r="J28" s="171"/>
      <c r="K28" s="170">
        <f t="shared" si="11"/>
        <v>0</v>
      </c>
      <c r="L28" s="170">
        <v>15</v>
      </c>
      <c r="M28" s="170">
        <f t="shared" si="12"/>
        <v>0</v>
      </c>
      <c r="N28" s="161">
        <v>0</v>
      </c>
      <c r="O28" s="161">
        <f t="shared" si="13"/>
        <v>0</v>
      </c>
      <c r="P28" s="161">
        <v>6.8000000000000005E-2</v>
      </c>
      <c r="Q28" s="161">
        <f t="shared" si="14"/>
        <v>0.87719999999999998</v>
      </c>
      <c r="R28" s="161"/>
      <c r="S28" s="161"/>
      <c r="T28" s="162">
        <v>0.48</v>
      </c>
      <c r="U28" s="161">
        <f t="shared" si="15"/>
        <v>6.19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124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16</v>
      </c>
      <c r="B29" s="158" t="s">
        <v>153</v>
      </c>
      <c r="C29" s="193" t="s">
        <v>154</v>
      </c>
      <c r="D29" s="160" t="s">
        <v>144</v>
      </c>
      <c r="E29" s="167">
        <v>2</v>
      </c>
      <c r="F29" s="170">
        <f t="shared" si="8"/>
        <v>0</v>
      </c>
      <c r="G29" s="170">
        <f t="shared" si="9"/>
        <v>0</v>
      </c>
      <c r="H29" s="171"/>
      <c r="I29" s="170">
        <f t="shared" si="10"/>
        <v>0</v>
      </c>
      <c r="J29" s="171"/>
      <c r="K29" s="170">
        <f t="shared" si="11"/>
        <v>0</v>
      </c>
      <c r="L29" s="170">
        <v>15</v>
      </c>
      <c r="M29" s="170">
        <f t="shared" si="12"/>
        <v>0</v>
      </c>
      <c r="N29" s="161">
        <v>3.4000000000000002E-4</v>
      </c>
      <c r="O29" s="161">
        <f t="shared" si="13"/>
        <v>6.8000000000000005E-4</v>
      </c>
      <c r="P29" s="161">
        <v>0.13800000000000001</v>
      </c>
      <c r="Q29" s="161">
        <f t="shared" si="14"/>
        <v>0.27600000000000002</v>
      </c>
      <c r="R29" s="161"/>
      <c r="S29" s="161"/>
      <c r="T29" s="162">
        <v>0.81299999999999994</v>
      </c>
      <c r="U29" s="161">
        <f t="shared" si="15"/>
        <v>1.63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124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17</v>
      </c>
      <c r="B30" s="158" t="s">
        <v>155</v>
      </c>
      <c r="C30" s="193" t="s">
        <v>156</v>
      </c>
      <c r="D30" s="160" t="s">
        <v>157</v>
      </c>
      <c r="E30" s="167">
        <v>6.3</v>
      </c>
      <c r="F30" s="170">
        <f t="shared" si="8"/>
        <v>0</v>
      </c>
      <c r="G30" s="170">
        <f t="shared" si="9"/>
        <v>0</v>
      </c>
      <c r="H30" s="171"/>
      <c r="I30" s="170">
        <f t="shared" si="10"/>
        <v>0</v>
      </c>
      <c r="J30" s="171"/>
      <c r="K30" s="170">
        <f t="shared" si="11"/>
        <v>0</v>
      </c>
      <c r="L30" s="170">
        <v>15</v>
      </c>
      <c r="M30" s="170">
        <f t="shared" si="12"/>
        <v>0</v>
      </c>
      <c r="N30" s="161">
        <v>0</v>
      </c>
      <c r="O30" s="161">
        <f t="shared" si="13"/>
        <v>0</v>
      </c>
      <c r="P30" s="161">
        <v>0</v>
      </c>
      <c r="Q30" s="161">
        <f t="shared" si="14"/>
        <v>0</v>
      </c>
      <c r="R30" s="161"/>
      <c r="S30" s="161"/>
      <c r="T30" s="162">
        <v>0</v>
      </c>
      <c r="U30" s="161">
        <f t="shared" si="15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124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18</v>
      </c>
      <c r="B31" s="158" t="s">
        <v>158</v>
      </c>
      <c r="C31" s="193" t="s">
        <v>159</v>
      </c>
      <c r="D31" s="160" t="s">
        <v>157</v>
      </c>
      <c r="E31" s="167">
        <v>6.3</v>
      </c>
      <c r="F31" s="170">
        <f t="shared" si="8"/>
        <v>0</v>
      </c>
      <c r="G31" s="170">
        <f t="shared" si="9"/>
        <v>0</v>
      </c>
      <c r="H31" s="171"/>
      <c r="I31" s="170">
        <f t="shared" si="10"/>
        <v>0</v>
      </c>
      <c r="J31" s="171"/>
      <c r="K31" s="170">
        <f t="shared" si="11"/>
        <v>0</v>
      </c>
      <c r="L31" s="170">
        <v>15</v>
      </c>
      <c r="M31" s="170">
        <f t="shared" si="12"/>
        <v>0</v>
      </c>
      <c r="N31" s="161">
        <v>0</v>
      </c>
      <c r="O31" s="161">
        <f t="shared" si="13"/>
        <v>0</v>
      </c>
      <c r="P31" s="161">
        <v>0</v>
      </c>
      <c r="Q31" s="161">
        <f t="shared" si="14"/>
        <v>0</v>
      </c>
      <c r="R31" s="161"/>
      <c r="S31" s="161"/>
      <c r="T31" s="162">
        <v>2.0089999999999999</v>
      </c>
      <c r="U31" s="161">
        <f t="shared" si="15"/>
        <v>12.66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124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2">
        <v>19</v>
      </c>
      <c r="B32" s="158" t="s">
        <v>160</v>
      </c>
      <c r="C32" s="193" t="s">
        <v>161</v>
      </c>
      <c r="D32" s="160" t="s">
        <v>157</v>
      </c>
      <c r="E32" s="167">
        <v>6.3</v>
      </c>
      <c r="F32" s="170">
        <f t="shared" si="8"/>
        <v>0</v>
      </c>
      <c r="G32" s="170">
        <f t="shared" si="9"/>
        <v>0</v>
      </c>
      <c r="H32" s="171"/>
      <c r="I32" s="170">
        <f t="shared" si="10"/>
        <v>0</v>
      </c>
      <c r="J32" s="171"/>
      <c r="K32" s="170">
        <f t="shared" si="11"/>
        <v>0</v>
      </c>
      <c r="L32" s="170">
        <v>15</v>
      </c>
      <c r="M32" s="170">
        <f t="shared" si="12"/>
        <v>0</v>
      </c>
      <c r="N32" s="161">
        <v>0</v>
      </c>
      <c r="O32" s="161">
        <f t="shared" si="13"/>
        <v>0</v>
      </c>
      <c r="P32" s="161">
        <v>0</v>
      </c>
      <c r="Q32" s="161">
        <f t="shared" si="14"/>
        <v>0</v>
      </c>
      <c r="R32" s="161"/>
      <c r="S32" s="161"/>
      <c r="T32" s="162">
        <v>0.49</v>
      </c>
      <c r="U32" s="161">
        <f t="shared" si="15"/>
        <v>3.09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124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20</v>
      </c>
      <c r="B33" s="158" t="s">
        <v>162</v>
      </c>
      <c r="C33" s="193" t="s">
        <v>163</v>
      </c>
      <c r="D33" s="160" t="s">
        <v>164</v>
      </c>
      <c r="E33" s="167">
        <v>5</v>
      </c>
      <c r="F33" s="170">
        <f t="shared" si="8"/>
        <v>0</v>
      </c>
      <c r="G33" s="170">
        <f t="shared" si="9"/>
        <v>0</v>
      </c>
      <c r="H33" s="171"/>
      <c r="I33" s="170">
        <f t="shared" si="10"/>
        <v>0</v>
      </c>
      <c r="J33" s="171"/>
      <c r="K33" s="170">
        <f t="shared" si="11"/>
        <v>0</v>
      </c>
      <c r="L33" s="170">
        <v>15</v>
      </c>
      <c r="M33" s="170">
        <f t="shared" si="12"/>
        <v>0</v>
      </c>
      <c r="N33" s="161">
        <v>0</v>
      </c>
      <c r="O33" s="161">
        <f t="shared" si="13"/>
        <v>0</v>
      </c>
      <c r="P33" s="161">
        <v>0</v>
      </c>
      <c r="Q33" s="161">
        <f t="shared" si="14"/>
        <v>0</v>
      </c>
      <c r="R33" s="161"/>
      <c r="S33" s="161"/>
      <c r="T33" s="162">
        <v>0</v>
      </c>
      <c r="U33" s="161">
        <f t="shared" si="15"/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124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21</v>
      </c>
      <c r="B34" s="158" t="s">
        <v>165</v>
      </c>
      <c r="C34" s="193" t="s">
        <v>166</v>
      </c>
      <c r="D34" s="160" t="s">
        <v>157</v>
      </c>
      <c r="E34" s="167">
        <v>6.3</v>
      </c>
      <c r="F34" s="170">
        <f t="shared" si="8"/>
        <v>0</v>
      </c>
      <c r="G34" s="170">
        <f t="shared" si="9"/>
        <v>0</v>
      </c>
      <c r="H34" s="171"/>
      <c r="I34" s="170">
        <f t="shared" si="10"/>
        <v>0</v>
      </c>
      <c r="J34" s="171"/>
      <c r="K34" s="170">
        <f t="shared" si="11"/>
        <v>0</v>
      </c>
      <c r="L34" s="170">
        <v>15</v>
      </c>
      <c r="M34" s="170">
        <f t="shared" si="12"/>
        <v>0</v>
      </c>
      <c r="N34" s="161">
        <v>0</v>
      </c>
      <c r="O34" s="161">
        <f t="shared" si="13"/>
        <v>0</v>
      </c>
      <c r="P34" s="161">
        <v>0</v>
      </c>
      <c r="Q34" s="161">
        <f t="shared" si="14"/>
        <v>0</v>
      </c>
      <c r="R34" s="161"/>
      <c r="S34" s="161"/>
      <c r="T34" s="162">
        <v>0.94199999999999995</v>
      </c>
      <c r="U34" s="161">
        <f t="shared" si="15"/>
        <v>5.93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124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22</v>
      </c>
      <c r="B35" s="158" t="s">
        <v>167</v>
      </c>
      <c r="C35" s="193" t="s">
        <v>168</v>
      </c>
      <c r="D35" s="160" t="s">
        <v>157</v>
      </c>
      <c r="E35" s="167">
        <v>25.2</v>
      </c>
      <c r="F35" s="170">
        <f t="shared" si="8"/>
        <v>0</v>
      </c>
      <c r="G35" s="170">
        <f t="shared" si="9"/>
        <v>0</v>
      </c>
      <c r="H35" s="171"/>
      <c r="I35" s="170">
        <f t="shared" si="10"/>
        <v>0</v>
      </c>
      <c r="J35" s="171"/>
      <c r="K35" s="170">
        <f t="shared" si="11"/>
        <v>0</v>
      </c>
      <c r="L35" s="170">
        <v>15</v>
      </c>
      <c r="M35" s="170">
        <f t="shared" si="12"/>
        <v>0</v>
      </c>
      <c r="N35" s="161">
        <v>0</v>
      </c>
      <c r="O35" s="161">
        <f t="shared" si="13"/>
        <v>0</v>
      </c>
      <c r="P35" s="161">
        <v>0</v>
      </c>
      <c r="Q35" s="161">
        <f t="shared" si="14"/>
        <v>0</v>
      </c>
      <c r="R35" s="161"/>
      <c r="S35" s="161"/>
      <c r="T35" s="162">
        <v>0.105</v>
      </c>
      <c r="U35" s="161">
        <f t="shared" si="15"/>
        <v>2.65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124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53" t="s">
        <v>114</v>
      </c>
      <c r="B36" s="159" t="s">
        <v>61</v>
      </c>
      <c r="C36" s="194" t="s">
        <v>62</v>
      </c>
      <c r="D36" s="163"/>
      <c r="E36" s="168"/>
      <c r="F36" s="172"/>
      <c r="G36" s="172">
        <f>SUMIF(AE37:AE37,"&lt;&gt;NOR",G37:G37)</f>
        <v>0</v>
      </c>
      <c r="H36" s="172"/>
      <c r="I36" s="172">
        <f>SUM(I37:I37)</f>
        <v>0</v>
      </c>
      <c r="J36" s="172"/>
      <c r="K36" s="172">
        <f>SUM(K37:K37)</f>
        <v>0</v>
      </c>
      <c r="L36" s="172"/>
      <c r="M36" s="172">
        <f>SUM(M37:M37)</f>
        <v>0</v>
      </c>
      <c r="N36" s="164"/>
      <c r="O36" s="164">
        <f>SUM(O37:O37)</f>
        <v>0</v>
      </c>
      <c r="P36" s="164"/>
      <c r="Q36" s="164">
        <f>SUM(Q37:Q37)</f>
        <v>0</v>
      </c>
      <c r="R36" s="164"/>
      <c r="S36" s="164"/>
      <c r="T36" s="165"/>
      <c r="U36" s="164">
        <f>SUM(U37:U37)</f>
        <v>40.58</v>
      </c>
      <c r="AE36" t="s">
        <v>115</v>
      </c>
    </row>
    <row r="37" spans="1:60" ht="22.5" outlineLevel="1" x14ac:dyDescent="0.2">
      <c r="A37" s="152">
        <v>23</v>
      </c>
      <c r="B37" s="158" t="s">
        <v>169</v>
      </c>
      <c r="C37" s="193" t="s">
        <v>170</v>
      </c>
      <c r="D37" s="160" t="s">
        <v>157</v>
      </c>
      <c r="E37" s="167">
        <v>7.3780000000000001</v>
      </c>
      <c r="F37" s="170">
        <f>H37+J37</f>
        <v>0</v>
      </c>
      <c r="G37" s="170">
        <f>ROUND(E37*F37,2)</f>
        <v>0</v>
      </c>
      <c r="H37" s="171"/>
      <c r="I37" s="170">
        <f>ROUND(E37*H37,2)</f>
        <v>0</v>
      </c>
      <c r="J37" s="171"/>
      <c r="K37" s="170">
        <f>ROUND(E37*J37,2)</f>
        <v>0</v>
      </c>
      <c r="L37" s="170">
        <v>15</v>
      </c>
      <c r="M37" s="170">
        <f>G37*(1+L37/100)</f>
        <v>0</v>
      </c>
      <c r="N37" s="161">
        <v>0</v>
      </c>
      <c r="O37" s="161">
        <f>ROUND(E37*N37,5)</f>
        <v>0</v>
      </c>
      <c r="P37" s="161">
        <v>0</v>
      </c>
      <c r="Q37" s="161">
        <f>ROUND(E37*P37,5)</f>
        <v>0</v>
      </c>
      <c r="R37" s="161"/>
      <c r="S37" s="161"/>
      <c r="T37" s="162">
        <v>5.5</v>
      </c>
      <c r="U37" s="161">
        <f>ROUND(E37*T37,2)</f>
        <v>40.58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124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53" t="s">
        <v>114</v>
      </c>
      <c r="B38" s="159" t="s">
        <v>63</v>
      </c>
      <c r="C38" s="194" t="s">
        <v>64</v>
      </c>
      <c r="D38" s="163"/>
      <c r="E38" s="168"/>
      <c r="F38" s="172"/>
      <c r="G38" s="172">
        <f>SUMIF(AE39:AE41,"&lt;&gt;NOR",G39:G41)</f>
        <v>0</v>
      </c>
      <c r="H38" s="172"/>
      <c r="I38" s="172">
        <f>SUM(I39:I41)</f>
        <v>0</v>
      </c>
      <c r="J38" s="172"/>
      <c r="K38" s="172">
        <f>SUM(K39:K41)</f>
        <v>0</v>
      </c>
      <c r="L38" s="172"/>
      <c r="M38" s="172">
        <f>SUM(M39:M41)</f>
        <v>0</v>
      </c>
      <c r="N38" s="164"/>
      <c r="O38" s="164">
        <f>SUM(O39:O41)</f>
        <v>4.3589999999999997E-2</v>
      </c>
      <c r="P38" s="164"/>
      <c r="Q38" s="164">
        <f>SUM(Q39:Q41)</f>
        <v>0</v>
      </c>
      <c r="R38" s="164"/>
      <c r="S38" s="164"/>
      <c r="T38" s="165"/>
      <c r="U38" s="164">
        <f>SUM(U39:U41)</f>
        <v>4.5599999999999996</v>
      </c>
      <c r="AE38" t="s">
        <v>115</v>
      </c>
    </row>
    <row r="39" spans="1:60" ht="22.5" outlineLevel="1" x14ac:dyDescent="0.2">
      <c r="A39" s="152">
        <v>24</v>
      </c>
      <c r="B39" s="158" t="s">
        <v>171</v>
      </c>
      <c r="C39" s="193" t="s">
        <v>172</v>
      </c>
      <c r="D39" s="160" t="s">
        <v>118</v>
      </c>
      <c r="E39" s="167">
        <v>11.84525</v>
      </c>
      <c r="F39" s="170">
        <f>H39+J39</f>
        <v>0</v>
      </c>
      <c r="G39" s="170">
        <f>ROUND(E39*F39,2)</f>
        <v>0</v>
      </c>
      <c r="H39" s="171"/>
      <c r="I39" s="170">
        <f>ROUND(E39*H39,2)</f>
        <v>0</v>
      </c>
      <c r="J39" s="171"/>
      <c r="K39" s="170">
        <f>ROUND(E39*J39,2)</f>
        <v>0</v>
      </c>
      <c r="L39" s="170">
        <v>15</v>
      </c>
      <c r="M39" s="170">
        <f>G39*(1+L39/100)</f>
        <v>0</v>
      </c>
      <c r="N39" s="161">
        <v>3.6800000000000001E-3</v>
      </c>
      <c r="O39" s="161">
        <f>ROUND(E39*N39,5)</f>
        <v>4.3589999999999997E-2</v>
      </c>
      <c r="P39" s="161">
        <v>0</v>
      </c>
      <c r="Q39" s="161">
        <f>ROUND(E39*P39,5)</f>
        <v>0</v>
      </c>
      <c r="R39" s="161"/>
      <c r="S39" s="161"/>
      <c r="T39" s="162">
        <v>0.38500000000000001</v>
      </c>
      <c r="U39" s="161">
        <f>ROUND(E39*T39,2)</f>
        <v>4.5599999999999996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124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195" t="s">
        <v>173</v>
      </c>
      <c r="D40" s="166"/>
      <c r="E40" s="169">
        <v>6.81</v>
      </c>
      <c r="F40" s="170"/>
      <c r="G40" s="170"/>
      <c r="H40" s="170"/>
      <c r="I40" s="170"/>
      <c r="J40" s="170"/>
      <c r="K40" s="170"/>
      <c r="L40" s="170"/>
      <c r="M40" s="170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135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/>
      <c r="B41" s="158"/>
      <c r="C41" s="195" t="s">
        <v>174</v>
      </c>
      <c r="D41" s="166"/>
      <c r="E41" s="169">
        <v>5.0352499999999996</v>
      </c>
      <c r="F41" s="170"/>
      <c r="G41" s="170"/>
      <c r="H41" s="170"/>
      <c r="I41" s="170"/>
      <c r="J41" s="170"/>
      <c r="K41" s="170"/>
      <c r="L41" s="170"/>
      <c r="M41" s="170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135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53" t="s">
        <v>114</v>
      </c>
      <c r="B42" s="159" t="s">
        <v>65</v>
      </c>
      <c r="C42" s="194" t="s">
        <v>66</v>
      </c>
      <c r="D42" s="163"/>
      <c r="E42" s="168"/>
      <c r="F42" s="172"/>
      <c r="G42" s="172">
        <f>SUMIF(AE43:AE47,"&lt;&gt;NOR",G43:G47)</f>
        <v>0</v>
      </c>
      <c r="H42" s="172"/>
      <c r="I42" s="172">
        <f>SUM(I43:I47)</f>
        <v>0</v>
      </c>
      <c r="J42" s="172"/>
      <c r="K42" s="172">
        <f>SUM(K43:K47)</f>
        <v>0</v>
      </c>
      <c r="L42" s="172"/>
      <c r="M42" s="172">
        <f>SUM(M43:M47)</f>
        <v>0</v>
      </c>
      <c r="N42" s="164"/>
      <c r="O42" s="164">
        <f>SUM(O43:O47)</f>
        <v>9.8600000000000007E-3</v>
      </c>
      <c r="P42" s="164"/>
      <c r="Q42" s="164">
        <f>SUM(Q43:Q47)</f>
        <v>1.188E-2</v>
      </c>
      <c r="R42" s="164"/>
      <c r="S42" s="164"/>
      <c r="T42" s="165"/>
      <c r="U42" s="164">
        <f>SUM(U43:U47)</f>
        <v>7.2000000000000011</v>
      </c>
      <c r="AE42" t="s">
        <v>115</v>
      </c>
    </row>
    <row r="43" spans="1:60" outlineLevel="1" x14ac:dyDescent="0.2">
      <c r="A43" s="152">
        <v>25</v>
      </c>
      <c r="B43" s="158" t="s">
        <v>175</v>
      </c>
      <c r="C43" s="193" t="s">
        <v>176</v>
      </c>
      <c r="D43" s="160" t="s">
        <v>177</v>
      </c>
      <c r="E43" s="167">
        <v>6</v>
      </c>
      <c r="F43" s="170">
        <f>H43+J43</f>
        <v>0</v>
      </c>
      <c r="G43" s="170">
        <f>ROUND(E43*F43,2)</f>
        <v>0</v>
      </c>
      <c r="H43" s="171"/>
      <c r="I43" s="170">
        <f>ROUND(E43*H43,2)</f>
        <v>0</v>
      </c>
      <c r="J43" s="171"/>
      <c r="K43" s="170">
        <f>ROUND(E43*J43,2)</f>
        <v>0</v>
      </c>
      <c r="L43" s="170">
        <v>15</v>
      </c>
      <c r="M43" s="170">
        <f>G43*(1+L43/100)</f>
        <v>0</v>
      </c>
      <c r="N43" s="161">
        <v>0</v>
      </c>
      <c r="O43" s="161">
        <f>ROUND(E43*N43,5)</f>
        <v>0</v>
      </c>
      <c r="P43" s="161">
        <v>1.98E-3</v>
      </c>
      <c r="Q43" s="161">
        <f>ROUND(E43*P43,5)</f>
        <v>1.188E-2</v>
      </c>
      <c r="R43" s="161"/>
      <c r="S43" s="161"/>
      <c r="T43" s="162">
        <v>8.3000000000000004E-2</v>
      </c>
      <c r="U43" s="161">
        <f>ROUND(E43*T43,2)</f>
        <v>0.5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124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>
        <v>26</v>
      </c>
      <c r="B44" s="158" t="s">
        <v>178</v>
      </c>
      <c r="C44" s="193" t="s">
        <v>179</v>
      </c>
      <c r="D44" s="160" t="s">
        <v>177</v>
      </c>
      <c r="E44" s="167">
        <v>5</v>
      </c>
      <c r="F44" s="170">
        <f>H44+J44</f>
        <v>0</v>
      </c>
      <c r="G44" s="170">
        <f>ROUND(E44*F44,2)</f>
        <v>0</v>
      </c>
      <c r="H44" s="171"/>
      <c r="I44" s="170">
        <f>ROUND(E44*H44,2)</f>
        <v>0</v>
      </c>
      <c r="J44" s="171"/>
      <c r="K44" s="170">
        <f>ROUND(E44*J44,2)</f>
        <v>0</v>
      </c>
      <c r="L44" s="170">
        <v>15</v>
      </c>
      <c r="M44" s="170">
        <f>G44*(1+L44/100)</f>
        <v>0</v>
      </c>
      <c r="N44" s="161">
        <v>1.31E-3</v>
      </c>
      <c r="O44" s="161">
        <f>ROUND(E44*N44,5)</f>
        <v>6.5500000000000003E-3</v>
      </c>
      <c r="P44" s="161">
        <v>0</v>
      </c>
      <c r="Q44" s="161">
        <f>ROUND(E44*P44,5)</f>
        <v>0</v>
      </c>
      <c r="R44" s="161"/>
      <c r="S44" s="161"/>
      <c r="T44" s="162">
        <v>0.79700000000000004</v>
      </c>
      <c r="U44" s="161">
        <f>ROUND(E44*T44,2)</f>
        <v>3.99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124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27</v>
      </c>
      <c r="B45" s="158" t="s">
        <v>180</v>
      </c>
      <c r="C45" s="193" t="s">
        <v>181</v>
      </c>
      <c r="D45" s="160" t="s">
        <v>157</v>
      </c>
      <c r="E45" s="167">
        <v>0.02</v>
      </c>
      <c r="F45" s="170">
        <f>H45+J45</f>
        <v>0</v>
      </c>
      <c r="G45" s="170">
        <f>ROUND(E45*F45,2)</f>
        <v>0</v>
      </c>
      <c r="H45" s="171"/>
      <c r="I45" s="170">
        <f>ROUND(E45*H45,2)</f>
        <v>0</v>
      </c>
      <c r="J45" s="171"/>
      <c r="K45" s="170">
        <f>ROUND(E45*J45,2)</f>
        <v>0</v>
      </c>
      <c r="L45" s="170">
        <v>15</v>
      </c>
      <c r="M45" s="170">
        <f>G45*(1+L45/100)</f>
        <v>0</v>
      </c>
      <c r="N45" s="161">
        <v>0</v>
      </c>
      <c r="O45" s="161">
        <f>ROUND(E45*N45,5)</f>
        <v>0</v>
      </c>
      <c r="P45" s="161">
        <v>0</v>
      </c>
      <c r="Q45" s="161">
        <f>ROUND(E45*P45,5)</f>
        <v>0</v>
      </c>
      <c r="R45" s="161"/>
      <c r="S45" s="161"/>
      <c r="T45" s="162">
        <v>1.5229999999999999</v>
      </c>
      <c r="U45" s="161">
        <f>ROUND(E45*T45,2)</f>
        <v>0.03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124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>
        <v>28</v>
      </c>
      <c r="B46" s="158" t="s">
        <v>182</v>
      </c>
      <c r="C46" s="193" t="s">
        <v>183</v>
      </c>
      <c r="D46" s="160" t="s">
        <v>177</v>
      </c>
      <c r="E46" s="167">
        <v>5</v>
      </c>
      <c r="F46" s="170">
        <f>H46+J46</f>
        <v>0</v>
      </c>
      <c r="G46" s="170">
        <f>ROUND(E46*F46,2)</f>
        <v>0</v>
      </c>
      <c r="H46" s="171"/>
      <c r="I46" s="170">
        <f>ROUND(E46*H46,2)</f>
        <v>0</v>
      </c>
      <c r="J46" s="171"/>
      <c r="K46" s="170">
        <f>ROUND(E46*J46,2)</f>
        <v>0</v>
      </c>
      <c r="L46" s="170">
        <v>15</v>
      </c>
      <c r="M46" s="170">
        <f>G46*(1+L46/100)</f>
        <v>0</v>
      </c>
      <c r="N46" s="161">
        <v>3.8000000000000002E-4</v>
      </c>
      <c r="O46" s="161">
        <f>ROUND(E46*N46,5)</f>
        <v>1.9E-3</v>
      </c>
      <c r="P46" s="161">
        <v>0</v>
      </c>
      <c r="Q46" s="161">
        <f>ROUND(E46*P46,5)</f>
        <v>0</v>
      </c>
      <c r="R46" s="161"/>
      <c r="S46" s="161"/>
      <c r="T46" s="162">
        <v>0.32</v>
      </c>
      <c r="U46" s="161">
        <f>ROUND(E46*T46,2)</f>
        <v>1.6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124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>
        <v>29</v>
      </c>
      <c r="B47" s="158" t="s">
        <v>184</v>
      </c>
      <c r="C47" s="193" t="s">
        <v>185</v>
      </c>
      <c r="D47" s="160" t="s">
        <v>177</v>
      </c>
      <c r="E47" s="167">
        <v>3</v>
      </c>
      <c r="F47" s="170">
        <f>H47+J47</f>
        <v>0</v>
      </c>
      <c r="G47" s="170">
        <f>ROUND(E47*F47,2)</f>
        <v>0</v>
      </c>
      <c r="H47" s="171"/>
      <c r="I47" s="170">
        <f>ROUND(E47*H47,2)</f>
        <v>0</v>
      </c>
      <c r="J47" s="171"/>
      <c r="K47" s="170">
        <f>ROUND(E47*J47,2)</f>
        <v>0</v>
      </c>
      <c r="L47" s="170">
        <v>15</v>
      </c>
      <c r="M47" s="170">
        <f>G47*(1+L47/100)</f>
        <v>0</v>
      </c>
      <c r="N47" s="161">
        <v>4.6999999999999999E-4</v>
      </c>
      <c r="O47" s="161">
        <f>ROUND(E47*N47,5)</f>
        <v>1.41E-3</v>
      </c>
      <c r="P47" s="161">
        <v>0</v>
      </c>
      <c r="Q47" s="161">
        <f>ROUND(E47*P47,5)</f>
        <v>0</v>
      </c>
      <c r="R47" s="161"/>
      <c r="S47" s="161"/>
      <c r="T47" s="162">
        <v>0.35899999999999999</v>
      </c>
      <c r="U47" s="161">
        <f>ROUND(E47*T47,2)</f>
        <v>1.08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124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53" t="s">
        <v>114</v>
      </c>
      <c r="B48" s="159" t="s">
        <v>67</v>
      </c>
      <c r="C48" s="194" t="s">
        <v>68</v>
      </c>
      <c r="D48" s="163"/>
      <c r="E48" s="168"/>
      <c r="F48" s="172"/>
      <c r="G48" s="172">
        <f>SUMIF(AE49:AE55,"&lt;&gt;NOR",G49:G55)</f>
        <v>0</v>
      </c>
      <c r="H48" s="172"/>
      <c r="I48" s="172">
        <f>SUM(I49:I55)</f>
        <v>0</v>
      </c>
      <c r="J48" s="172"/>
      <c r="K48" s="172">
        <f>SUM(K49:K55)</f>
        <v>0</v>
      </c>
      <c r="L48" s="172"/>
      <c r="M48" s="172">
        <f>SUM(M49:M55)</f>
        <v>0</v>
      </c>
      <c r="N48" s="164"/>
      <c r="O48" s="164">
        <f>SUM(O49:O55)</f>
        <v>1.128E-2</v>
      </c>
      <c r="P48" s="164"/>
      <c r="Q48" s="164">
        <f>SUM(Q49:Q55)</f>
        <v>3.5119999999999998E-2</v>
      </c>
      <c r="R48" s="164"/>
      <c r="S48" s="164"/>
      <c r="T48" s="165"/>
      <c r="U48" s="164">
        <f>SUM(U49:U55)</f>
        <v>16.809999999999999</v>
      </c>
      <c r="AE48" t="s">
        <v>115</v>
      </c>
    </row>
    <row r="49" spans="1:60" outlineLevel="1" x14ac:dyDescent="0.2">
      <c r="A49" s="152">
        <v>30</v>
      </c>
      <c r="B49" s="158" t="s">
        <v>186</v>
      </c>
      <c r="C49" s="193" t="s">
        <v>187</v>
      </c>
      <c r="D49" s="160" t="s">
        <v>177</v>
      </c>
      <c r="E49" s="167">
        <v>6</v>
      </c>
      <c r="F49" s="170">
        <f t="shared" ref="F49:F55" si="16">H49+J49</f>
        <v>0</v>
      </c>
      <c r="G49" s="170">
        <f t="shared" ref="G49:G55" si="17">ROUND(E49*F49,2)</f>
        <v>0</v>
      </c>
      <c r="H49" s="171"/>
      <c r="I49" s="170">
        <f t="shared" ref="I49:I55" si="18">ROUND(E49*H49,2)</f>
        <v>0</v>
      </c>
      <c r="J49" s="171"/>
      <c r="K49" s="170">
        <f t="shared" ref="K49:K55" si="19">ROUND(E49*J49,2)</f>
        <v>0</v>
      </c>
      <c r="L49" s="170">
        <v>15</v>
      </c>
      <c r="M49" s="170">
        <f t="shared" ref="M49:M55" si="20">G49*(1+L49/100)</f>
        <v>0</v>
      </c>
      <c r="N49" s="161">
        <v>0</v>
      </c>
      <c r="O49" s="161">
        <f t="shared" ref="O49:O55" si="21">ROUND(E49*N49,5)</f>
        <v>0</v>
      </c>
      <c r="P49" s="161">
        <v>4.9699999999999996E-3</v>
      </c>
      <c r="Q49" s="161">
        <f t="shared" ref="Q49:Q55" si="22">ROUND(E49*P49,5)</f>
        <v>2.9819999999999999E-2</v>
      </c>
      <c r="R49" s="161"/>
      <c r="S49" s="161"/>
      <c r="T49" s="162">
        <v>0.20399999999999999</v>
      </c>
      <c r="U49" s="161">
        <f t="shared" ref="U49:U55" si="23">ROUND(E49*T49,2)</f>
        <v>1.22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124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>
        <v>31</v>
      </c>
      <c r="B50" s="158" t="s">
        <v>188</v>
      </c>
      <c r="C50" s="193" t="s">
        <v>189</v>
      </c>
      <c r="D50" s="160" t="s">
        <v>144</v>
      </c>
      <c r="E50" s="167">
        <v>10</v>
      </c>
      <c r="F50" s="170">
        <f t="shared" si="16"/>
        <v>0</v>
      </c>
      <c r="G50" s="170">
        <f t="shared" si="17"/>
        <v>0</v>
      </c>
      <c r="H50" s="171"/>
      <c r="I50" s="170">
        <f t="shared" si="18"/>
        <v>0</v>
      </c>
      <c r="J50" s="171"/>
      <c r="K50" s="170">
        <f t="shared" si="19"/>
        <v>0</v>
      </c>
      <c r="L50" s="170">
        <v>15</v>
      </c>
      <c r="M50" s="170">
        <f t="shared" si="20"/>
        <v>0</v>
      </c>
      <c r="N50" s="161">
        <v>0</v>
      </c>
      <c r="O50" s="161">
        <f t="shared" si="21"/>
        <v>0</v>
      </c>
      <c r="P50" s="161">
        <v>5.2999999999999998E-4</v>
      </c>
      <c r="Q50" s="161">
        <f t="shared" si="22"/>
        <v>5.3E-3</v>
      </c>
      <c r="R50" s="161"/>
      <c r="S50" s="161"/>
      <c r="T50" s="162">
        <v>6.2E-2</v>
      </c>
      <c r="U50" s="161">
        <f t="shared" si="23"/>
        <v>0.62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124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>
        <v>32</v>
      </c>
      <c r="B51" s="158" t="s">
        <v>190</v>
      </c>
      <c r="C51" s="193" t="s">
        <v>191</v>
      </c>
      <c r="D51" s="160" t="s">
        <v>157</v>
      </c>
      <c r="E51" s="167">
        <v>0.1</v>
      </c>
      <c r="F51" s="170">
        <f t="shared" si="16"/>
        <v>0</v>
      </c>
      <c r="G51" s="170">
        <f t="shared" si="17"/>
        <v>0</v>
      </c>
      <c r="H51" s="171"/>
      <c r="I51" s="170">
        <f t="shared" si="18"/>
        <v>0</v>
      </c>
      <c r="J51" s="171"/>
      <c r="K51" s="170">
        <f t="shared" si="19"/>
        <v>0</v>
      </c>
      <c r="L51" s="170">
        <v>15</v>
      </c>
      <c r="M51" s="170">
        <f t="shared" si="20"/>
        <v>0</v>
      </c>
      <c r="N51" s="161">
        <v>0</v>
      </c>
      <c r="O51" s="161">
        <f t="shared" si="21"/>
        <v>0</v>
      </c>
      <c r="P51" s="161">
        <v>0</v>
      </c>
      <c r="Q51" s="161">
        <f t="shared" si="22"/>
        <v>0</v>
      </c>
      <c r="R51" s="161"/>
      <c r="S51" s="161"/>
      <c r="T51" s="162">
        <v>4.93</v>
      </c>
      <c r="U51" s="161">
        <f t="shared" si="23"/>
        <v>0.49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124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>
        <v>33</v>
      </c>
      <c r="B52" s="158" t="s">
        <v>192</v>
      </c>
      <c r="C52" s="193" t="s">
        <v>193</v>
      </c>
      <c r="D52" s="160" t="s">
        <v>177</v>
      </c>
      <c r="E52" s="167">
        <v>14</v>
      </c>
      <c r="F52" s="170">
        <f t="shared" si="16"/>
        <v>0</v>
      </c>
      <c r="G52" s="170">
        <f t="shared" si="17"/>
        <v>0</v>
      </c>
      <c r="H52" s="171"/>
      <c r="I52" s="170">
        <f t="shared" si="18"/>
        <v>0</v>
      </c>
      <c r="J52" s="171"/>
      <c r="K52" s="170">
        <f t="shared" si="19"/>
        <v>0</v>
      </c>
      <c r="L52" s="170">
        <v>15</v>
      </c>
      <c r="M52" s="170">
        <f t="shared" si="20"/>
        <v>0</v>
      </c>
      <c r="N52" s="161">
        <v>5.1999999999999995E-4</v>
      </c>
      <c r="O52" s="161">
        <f t="shared" si="21"/>
        <v>7.28E-3</v>
      </c>
      <c r="P52" s="161">
        <v>0</v>
      </c>
      <c r="Q52" s="161">
        <f t="shared" si="22"/>
        <v>0</v>
      </c>
      <c r="R52" s="161"/>
      <c r="S52" s="161"/>
      <c r="T52" s="162">
        <v>0.73399999999999999</v>
      </c>
      <c r="U52" s="161">
        <f t="shared" si="23"/>
        <v>10.28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124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52">
        <v>34</v>
      </c>
      <c r="B53" s="158" t="s">
        <v>194</v>
      </c>
      <c r="C53" s="193" t="s">
        <v>195</v>
      </c>
      <c r="D53" s="160" t="s">
        <v>144</v>
      </c>
      <c r="E53" s="167">
        <v>3</v>
      </c>
      <c r="F53" s="170">
        <f t="shared" si="16"/>
        <v>0</v>
      </c>
      <c r="G53" s="170">
        <f t="shared" si="17"/>
        <v>0</v>
      </c>
      <c r="H53" s="171"/>
      <c r="I53" s="170">
        <f t="shared" si="18"/>
        <v>0</v>
      </c>
      <c r="J53" s="171"/>
      <c r="K53" s="170">
        <f t="shared" si="19"/>
        <v>0</v>
      </c>
      <c r="L53" s="170">
        <v>15</v>
      </c>
      <c r="M53" s="170">
        <f t="shared" si="20"/>
        <v>0</v>
      </c>
      <c r="N53" s="161">
        <v>1.2E-4</v>
      </c>
      <c r="O53" s="161">
        <f t="shared" si="21"/>
        <v>3.6000000000000002E-4</v>
      </c>
      <c r="P53" s="161">
        <v>0</v>
      </c>
      <c r="Q53" s="161">
        <f t="shared" si="22"/>
        <v>0</v>
      </c>
      <c r="R53" s="161"/>
      <c r="S53" s="161"/>
      <c r="T53" s="162">
        <v>0.18554999999999999</v>
      </c>
      <c r="U53" s="161">
        <f t="shared" si="23"/>
        <v>0.56000000000000005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124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>
        <v>35</v>
      </c>
      <c r="B54" s="158" t="s">
        <v>196</v>
      </c>
      <c r="C54" s="193" t="s">
        <v>197</v>
      </c>
      <c r="D54" s="160" t="s">
        <v>177</v>
      </c>
      <c r="E54" s="167">
        <v>10</v>
      </c>
      <c r="F54" s="170">
        <f t="shared" si="16"/>
        <v>0</v>
      </c>
      <c r="G54" s="170">
        <f t="shared" si="17"/>
        <v>0</v>
      </c>
      <c r="H54" s="171"/>
      <c r="I54" s="170">
        <f t="shared" si="18"/>
        <v>0</v>
      </c>
      <c r="J54" s="171"/>
      <c r="K54" s="170">
        <f t="shared" si="19"/>
        <v>0</v>
      </c>
      <c r="L54" s="170">
        <v>15</v>
      </c>
      <c r="M54" s="170">
        <f t="shared" si="20"/>
        <v>0</v>
      </c>
      <c r="N54" s="161">
        <v>2.7999999999999998E-4</v>
      </c>
      <c r="O54" s="161">
        <f t="shared" si="21"/>
        <v>2.8E-3</v>
      </c>
      <c r="P54" s="161">
        <v>0</v>
      </c>
      <c r="Q54" s="161">
        <f t="shared" si="22"/>
        <v>0</v>
      </c>
      <c r="R54" s="161"/>
      <c r="S54" s="161"/>
      <c r="T54" s="162">
        <v>0.18314</v>
      </c>
      <c r="U54" s="161">
        <f t="shared" si="23"/>
        <v>1.83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124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52">
        <v>36</v>
      </c>
      <c r="B55" s="158" t="s">
        <v>198</v>
      </c>
      <c r="C55" s="193" t="s">
        <v>199</v>
      </c>
      <c r="D55" s="160" t="s">
        <v>177</v>
      </c>
      <c r="E55" s="167">
        <v>14</v>
      </c>
      <c r="F55" s="170">
        <f t="shared" si="16"/>
        <v>0</v>
      </c>
      <c r="G55" s="170">
        <f t="shared" si="17"/>
        <v>0</v>
      </c>
      <c r="H55" s="171"/>
      <c r="I55" s="170">
        <f t="shared" si="18"/>
        <v>0</v>
      </c>
      <c r="J55" s="171"/>
      <c r="K55" s="170">
        <f t="shared" si="19"/>
        <v>0</v>
      </c>
      <c r="L55" s="170">
        <v>15</v>
      </c>
      <c r="M55" s="170">
        <f t="shared" si="20"/>
        <v>0</v>
      </c>
      <c r="N55" s="161">
        <v>6.0000000000000002E-5</v>
      </c>
      <c r="O55" s="161">
        <f t="shared" si="21"/>
        <v>8.4000000000000003E-4</v>
      </c>
      <c r="P55" s="161">
        <v>0</v>
      </c>
      <c r="Q55" s="161">
        <f t="shared" si="22"/>
        <v>0</v>
      </c>
      <c r="R55" s="161"/>
      <c r="S55" s="161"/>
      <c r="T55" s="162">
        <v>0.129</v>
      </c>
      <c r="U55" s="161">
        <f t="shared" si="23"/>
        <v>1.81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124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53" t="s">
        <v>114</v>
      </c>
      <c r="B56" s="159" t="s">
        <v>69</v>
      </c>
      <c r="C56" s="194" t="s">
        <v>70</v>
      </c>
      <c r="D56" s="163"/>
      <c r="E56" s="168"/>
      <c r="F56" s="172"/>
      <c r="G56" s="172">
        <f>SUMIF(AE57:AE79,"&lt;&gt;NOR",G57:G79)</f>
        <v>0</v>
      </c>
      <c r="H56" s="172"/>
      <c r="I56" s="172">
        <f>SUM(I57:I79)</f>
        <v>0</v>
      </c>
      <c r="J56" s="172"/>
      <c r="K56" s="172">
        <f>SUM(K57:K79)</f>
        <v>0</v>
      </c>
      <c r="L56" s="172"/>
      <c r="M56" s="172">
        <f>SUM(M57:M79)</f>
        <v>0</v>
      </c>
      <c r="N56" s="164"/>
      <c r="O56" s="164">
        <f>SUM(O57:O79)</f>
        <v>0.41935000000000011</v>
      </c>
      <c r="P56" s="164"/>
      <c r="Q56" s="164">
        <f>SUM(Q57:Q79)</f>
        <v>0.13389000000000001</v>
      </c>
      <c r="R56" s="164"/>
      <c r="S56" s="164"/>
      <c r="T56" s="165"/>
      <c r="U56" s="164">
        <f>SUM(U57:U79)</f>
        <v>37.860000000000007</v>
      </c>
      <c r="AE56" t="s">
        <v>115</v>
      </c>
    </row>
    <row r="57" spans="1:60" outlineLevel="1" x14ac:dyDescent="0.2">
      <c r="A57" s="152">
        <v>37</v>
      </c>
      <c r="B57" s="158" t="s">
        <v>200</v>
      </c>
      <c r="C57" s="193" t="s">
        <v>201</v>
      </c>
      <c r="D57" s="160" t="s">
        <v>202</v>
      </c>
      <c r="E57" s="167">
        <v>1</v>
      </c>
      <c r="F57" s="170">
        <f t="shared" ref="F57:F79" si="24">H57+J57</f>
        <v>0</v>
      </c>
      <c r="G57" s="170">
        <f t="shared" ref="G57:G79" si="25">ROUND(E57*F57,2)</f>
        <v>0</v>
      </c>
      <c r="H57" s="171"/>
      <c r="I57" s="170">
        <f t="shared" ref="I57:I79" si="26">ROUND(E57*H57,2)</f>
        <v>0</v>
      </c>
      <c r="J57" s="171"/>
      <c r="K57" s="170">
        <f t="shared" ref="K57:K79" si="27">ROUND(E57*J57,2)</f>
        <v>0</v>
      </c>
      <c r="L57" s="170">
        <v>15</v>
      </c>
      <c r="M57" s="170">
        <f t="shared" ref="M57:M79" si="28">G57*(1+L57/100)</f>
        <v>0</v>
      </c>
      <c r="N57" s="161">
        <v>0</v>
      </c>
      <c r="O57" s="161">
        <f t="shared" ref="O57:O79" si="29">ROUND(E57*N57,5)</f>
        <v>0</v>
      </c>
      <c r="P57" s="161">
        <v>9.5100000000000004E-2</v>
      </c>
      <c r="Q57" s="161">
        <f t="shared" ref="Q57:Q79" si="30">ROUND(E57*P57,5)</f>
        <v>9.5100000000000004E-2</v>
      </c>
      <c r="R57" s="161"/>
      <c r="S57" s="161"/>
      <c r="T57" s="162">
        <v>0.45500000000000002</v>
      </c>
      <c r="U57" s="161">
        <f t="shared" ref="U57:U79" si="31">ROUND(E57*T57,2)</f>
        <v>0.46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124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>
        <v>38</v>
      </c>
      <c r="B58" s="158" t="s">
        <v>203</v>
      </c>
      <c r="C58" s="193" t="s">
        <v>204</v>
      </c>
      <c r="D58" s="160" t="s">
        <v>202</v>
      </c>
      <c r="E58" s="167">
        <v>1</v>
      </c>
      <c r="F58" s="170">
        <f t="shared" si="24"/>
        <v>0</v>
      </c>
      <c r="G58" s="170">
        <f t="shared" si="25"/>
        <v>0</v>
      </c>
      <c r="H58" s="171"/>
      <c r="I58" s="170">
        <f t="shared" si="26"/>
        <v>0</v>
      </c>
      <c r="J58" s="171"/>
      <c r="K58" s="170">
        <f t="shared" si="27"/>
        <v>0</v>
      </c>
      <c r="L58" s="170">
        <v>15</v>
      </c>
      <c r="M58" s="170">
        <f t="shared" si="28"/>
        <v>0</v>
      </c>
      <c r="N58" s="161">
        <v>0</v>
      </c>
      <c r="O58" s="161">
        <f t="shared" si="29"/>
        <v>0</v>
      </c>
      <c r="P58" s="161">
        <v>1.933E-2</v>
      </c>
      <c r="Q58" s="161">
        <f t="shared" si="30"/>
        <v>1.933E-2</v>
      </c>
      <c r="R58" s="161"/>
      <c r="S58" s="161"/>
      <c r="T58" s="162">
        <v>0.59</v>
      </c>
      <c r="U58" s="161">
        <f t="shared" si="31"/>
        <v>0.59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124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>
        <v>39</v>
      </c>
      <c r="B59" s="158" t="s">
        <v>205</v>
      </c>
      <c r="C59" s="193" t="s">
        <v>206</v>
      </c>
      <c r="D59" s="160" t="s">
        <v>202</v>
      </c>
      <c r="E59" s="167">
        <v>1</v>
      </c>
      <c r="F59" s="170">
        <f t="shared" si="24"/>
        <v>0</v>
      </c>
      <c r="G59" s="170">
        <f t="shared" si="25"/>
        <v>0</v>
      </c>
      <c r="H59" s="171"/>
      <c r="I59" s="170">
        <f t="shared" si="26"/>
        <v>0</v>
      </c>
      <c r="J59" s="171"/>
      <c r="K59" s="170">
        <f t="shared" si="27"/>
        <v>0</v>
      </c>
      <c r="L59" s="170">
        <v>15</v>
      </c>
      <c r="M59" s="170">
        <f t="shared" si="28"/>
        <v>0</v>
      </c>
      <c r="N59" s="161">
        <v>0</v>
      </c>
      <c r="O59" s="161">
        <f t="shared" si="29"/>
        <v>0</v>
      </c>
      <c r="P59" s="161">
        <v>1.9460000000000002E-2</v>
      </c>
      <c r="Q59" s="161">
        <f t="shared" si="30"/>
        <v>1.9460000000000002E-2</v>
      </c>
      <c r="R59" s="161"/>
      <c r="S59" s="161"/>
      <c r="T59" s="162">
        <v>0.38200000000000001</v>
      </c>
      <c r="U59" s="161">
        <f t="shared" si="31"/>
        <v>0.38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124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40</v>
      </c>
      <c r="B60" s="158" t="s">
        <v>207</v>
      </c>
      <c r="C60" s="193" t="s">
        <v>208</v>
      </c>
      <c r="D60" s="160" t="s">
        <v>144</v>
      </c>
      <c r="E60" s="167">
        <v>1</v>
      </c>
      <c r="F60" s="170">
        <f t="shared" si="24"/>
        <v>0</v>
      </c>
      <c r="G60" s="170">
        <f t="shared" si="25"/>
        <v>0</v>
      </c>
      <c r="H60" s="171"/>
      <c r="I60" s="170">
        <f t="shared" si="26"/>
        <v>0</v>
      </c>
      <c r="J60" s="171"/>
      <c r="K60" s="170">
        <f t="shared" si="27"/>
        <v>0</v>
      </c>
      <c r="L60" s="170">
        <v>15</v>
      </c>
      <c r="M60" s="170">
        <f t="shared" si="28"/>
        <v>0</v>
      </c>
      <c r="N60" s="161">
        <v>1.8669999999999999E-2</v>
      </c>
      <c r="O60" s="161">
        <f t="shared" si="29"/>
        <v>1.8669999999999999E-2</v>
      </c>
      <c r="P60" s="161">
        <v>0</v>
      </c>
      <c r="Q60" s="161">
        <f t="shared" si="30"/>
        <v>0</v>
      </c>
      <c r="R60" s="161"/>
      <c r="S60" s="161"/>
      <c r="T60" s="162">
        <v>2.92136</v>
      </c>
      <c r="U60" s="161">
        <f t="shared" si="31"/>
        <v>2.92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119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>
        <v>41</v>
      </c>
      <c r="B61" s="158" t="s">
        <v>209</v>
      </c>
      <c r="C61" s="193" t="s">
        <v>210</v>
      </c>
      <c r="D61" s="160" t="s">
        <v>144</v>
      </c>
      <c r="E61" s="167">
        <v>1</v>
      </c>
      <c r="F61" s="170">
        <f t="shared" si="24"/>
        <v>0</v>
      </c>
      <c r="G61" s="170">
        <f t="shared" si="25"/>
        <v>0</v>
      </c>
      <c r="H61" s="171"/>
      <c r="I61" s="170">
        <f t="shared" si="26"/>
        <v>0</v>
      </c>
      <c r="J61" s="171"/>
      <c r="K61" s="170">
        <f t="shared" si="27"/>
        <v>0</v>
      </c>
      <c r="L61" s="170">
        <v>15</v>
      </c>
      <c r="M61" s="170">
        <f t="shared" si="28"/>
        <v>0</v>
      </c>
      <c r="N61" s="161">
        <v>0.28234999999999999</v>
      </c>
      <c r="O61" s="161">
        <f t="shared" si="29"/>
        <v>0.28234999999999999</v>
      </c>
      <c r="P61" s="161">
        <v>0</v>
      </c>
      <c r="Q61" s="161">
        <f t="shared" si="30"/>
        <v>0</v>
      </c>
      <c r="R61" s="161"/>
      <c r="S61" s="161"/>
      <c r="T61" s="162">
        <v>7.2626400000000002</v>
      </c>
      <c r="U61" s="161">
        <f t="shared" si="31"/>
        <v>7.26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119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>
        <v>42</v>
      </c>
      <c r="B62" s="158" t="s">
        <v>211</v>
      </c>
      <c r="C62" s="193" t="s">
        <v>212</v>
      </c>
      <c r="D62" s="160" t="s">
        <v>202</v>
      </c>
      <c r="E62" s="167">
        <v>1</v>
      </c>
      <c r="F62" s="170">
        <f t="shared" si="24"/>
        <v>0</v>
      </c>
      <c r="G62" s="170">
        <f t="shared" si="25"/>
        <v>0</v>
      </c>
      <c r="H62" s="171"/>
      <c r="I62" s="170">
        <f t="shared" si="26"/>
        <v>0</v>
      </c>
      <c r="J62" s="171"/>
      <c r="K62" s="170">
        <f t="shared" si="27"/>
        <v>0</v>
      </c>
      <c r="L62" s="170">
        <v>15</v>
      </c>
      <c r="M62" s="170">
        <f t="shared" si="28"/>
        <v>0</v>
      </c>
      <c r="N62" s="161">
        <v>1.772E-2</v>
      </c>
      <c r="O62" s="161">
        <f t="shared" si="29"/>
        <v>1.772E-2</v>
      </c>
      <c r="P62" s="161">
        <v>0</v>
      </c>
      <c r="Q62" s="161">
        <f t="shared" si="30"/>
        <v>0</v>
      </c>
      <c r="R62" s="161"/>
      <c r="S62" s="161"/>
      <c r="T62" s="162">
        <v>0.97299999999999998</v>
      </c>
      <c r="U62" s="161">
        <f t="shared" si="31"/>
        <v>0.97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124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52">
        <v>43</v>
      </c>
      <c r="B63" s="158" t="s">
        <v>213</v>
      </c>
      <c r="C63" s="193" t="s">
        <v>214</v>
      </c>
      <c r="D63" s="160" t="s">
        <v>144</v>
      </c>
      <c r="E63" s="167">
        <v>1</v>
      </c>
      <c r="F63" s="170">
        <f t="shared" si="24"/>
        <v>0</v>
      </c>
      <c r="G63" s="170">
        <f t="shared" si="25"/>
        <v>0</v>
      </c>
      <c r="H63" s="171"/>
      <c r="I63" s="170">
        <f t="shared" si="26"/>
        <v>0</v>
      </c>
      <c r="J63" s="171"/>
      <c r="K63" s="170">
        <f t="shared" si="27"/>
        <v>0</v>
      </c>
      <c r="L63" s="170">
        <v>15</v>
      </c>
      <c r="M63" s="170">
        <f t="shared" si="28"/>
        <v>0</v>
      </c>
      <c r="N63" s="161">
        <v>2.962E-2</v>
      </c>
      <c r="O63" s="161">
        <f t="shared" si="29"/>
        <v>2.962E-2</v>
      </c>
      <c r="P63" s="161">
        <v>0</v>
      </c>
      <c r="Q63" s="161">
        <f t="shared" si="30"/>
        <v>0</v>
      </c>
      <c r="R63" s="161"/>
      <c r="S63" s="161"/>
      <c r="T63" s="162">
        <v>2.6510899999999999</v>
      </c>
      <c r="U63" s="161">
        <f t="shared" si="31"/>
        <v>2.65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119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52">
        <v>44</v>
      </c>
      <c r="B64" s="158" t="s">
        <v>215</v>
      </c>
      <c r="C64" s="193" t="s">
        <v>216</v>
      </c>
      <c r="D64" s="160" t="s">
        <v>144</v>
      </c>
      <c r="E64" s="167">
        <v>1</v>
      </c>
      <c r="F64" s="170">
        <f t="shared" si="24"/>
        <v>0</v>
      </c>
      <c r="G64" s="170">
        <f t="shared" si="25"/>
        <v>0</v>
      </c>
      <c r="H64" s="171"/>
      <c r="I64" s="170">
        <f t="shared" si="26"/>
        <v>0</v>
      </c>
      <c r="J64" s="171"/>
      <c r="K64" s="170">
        <f t="shared" si="27"/>
        <v>0</v>
      </c>
      <c r="L64" s="170">
        <v>15</v>
      </c>
      <c r="M64" s="170">
        <f t="shared" si="28"/>
        <v>0</v>
      </c>
      <c r="N64" s="161">
        <v>3.8280000000000002E-2</v>
      </c>
      <c r="O64" s="161">
        <f t="shared" si="29"/>
        <v>3.8280000000000002E-2</v>
      </c>
      <c r="P64" s="161">
        <v>0</v>
      </c>
      <c r="Q64" s="161">
        <f t="shared" si="30"/>
        <v>0</v>
      </c>
      <c r="R64" s="161"/>
      <c r="S64" s="161"/>
      <c r="T64" s="162">
        <v>6.9312100000000001</v>
      </c>
      <c r="U64" s="161">
        <f t="shared" si="31"/>
        <v>6.93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119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45</v>
      </c>
      <c r="B65" s="158" t="s">
        <v>217</v>
      </c>
      <c r="C65" s="193" t="s">
        <v>218</v>
      </c>
      <c r="D65" s="160" t="s">
        <v>144</v>
      </c>
      <c r="E65" s="167">
        <v>1</v>
      </c>
      <c r="F65" s="170">
        <f t="shared" si="24"/>
        <v>0</v>
      </c>
      <c r="G65" s="170">
        <f t="shared" si="25"/>
        <v>0</v>
      </c>
      <c r="H65" s="171"/>
      <c r="I65" s="170">
        <f t="shared" si="26"/>
        <v>0</v>
      </c>
      <c r="J65" s="171"/>
      <c r="K65" s="170">
        <f t="shared" si="27"/>
        <v>0</v>
      </c>
      <c r="L65" s="170">
        <v>15</v>
      </c>
      <c r="M65" s="170">
        <f t="shared" si="28"/>
        <v>0</v>
      </c>
      <c r="N65" s="161">
        <v>3.1800000000000001E-3</v>
      </c>
      <c r="O65" s="161">
        <f t="shared" si="29"/>
        <v>3.1800000000000001E-3</v>
      </c>
      <c r="P65" s="161">
        <v>0</v>
      </c>
      <c r="Q65" s="161">
        <f t="shared" si="30"/>
        <v>0</v>
      </c>
      <c r="R65" s="161"/>
      <c r="S65" s="161"/>
      <c r="T65" s="162">
        <v>2.5339</v>
      </c>
      <c r="U65" s="161">
        <f t="shared" si="31"/>
        <v>2.5299999999999998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119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>
        <v>46</v>
      </c>
      <c r="B66" s="158" t="s">
        <v>219</v>
      </c>
      <c r="C66" s="193" t="s">
        <v>220</v>
      </c>
      <c r="D66" s="160" t="s">
        <v>144</v>
      </c>
      <c r="E66" s="167">
        <v>1</v>
      </c>
      <c r="F66" s="170">
        <f t="shared" si="24"/>
        <v>0</v>
      </c>
      <c r="G66" s="170">
        <f t="shared" si="25"/>
        <v>0</v>
      </c>
      <c r="H66" s="171"/>
      <c r="I66" s="170">
        <f t="shared" si="26"/>
        <v>0</v>
      </c>
      <c r="J66" s="171"/>
      <c r="K66" s="170">
        <f t="shared" si="27"/>
        <v>0</v>
      </c>
      <c r="L66" s="170">
        <v>15</v>
      </c>
      <c r="M66" s="170">
        <f t="shared" si="28"/>
        <v>0</v>
      </c>
      <c r="N66" s="161">
        <v>1.41E-3</v>
      </c>
      <c r="O66" s="161">
        <f t="shared" si="29"/>
        <v>1.41E-3</v>
      </c>
      <c r="P66" s="161">
        <v>0</v>
      </c>
      <c r="Q66" s="161">
        <f t="shared" si="30"/>
        <v>0</v>
      </c>
      <c r="R66" s="161"/>
      <c r="S66" s="161"/>
      <c r="T66" s="162">
        <v>2.46922</v>
      </c>
      <c r="U66" s="161">
        <f t="shared" si="31"/>
        <v>2.4700000000000002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119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>
        <v>47</v>
      </c>
      <c r="B67" s="158" t="s">
        <v>221</v>
      </c>
      <c r="C67" s="193" t="s">
        <v>222</v>
      </c>
      <c r="D67" s="160" t="s">
        <v>144</v>
      </c>
      <c r="E67" s="167">
        <v>1</v>
      </c>
      <c r="F67" s="170">
        <f t="shared" si="24"/>
        <v>0</v>
      </c>
      <c r="G67" s="170">
        <f t="shared" si="25"/>
        <v>0</v>
      </c>
      <c r="H67" s="171"/>
      <c r="I67" s="170">
        <f t="shared" si="26"/>
        <v>0</v>
      </c>
      <c r="J67" s="171"/>
      <c r="K67" s="170">
        <f t="shared" si="27"/>
        <v>0</v>
      </c>
      <c r="L67" s="170">
        <v>15</v>
      </c>
      <c r="M67" s="170">
        <f t="shared" si="28"/>
        <v>0</v>
      </c>
      <c r="N67" s="161">
        <v>1.57E-3</v>
      </c>
      <c r="O67" s="161">
        <f t="shared" si="29"/>
        <v>1.57E-3</v>
      </c>
      <c r="P67" s="161">
        <v>0</v>
      </c>
      <c r="Q67" s="161">
        <f t="shared" si="30"/>
        <v>0</v>
      </c>
      <c r="R67" s="161"/>
      <c r="S67" s="161"/>
      <c r="T67" s="162">
        <v>8.7904699999999991</v>
      </c>
      <c r="U67" s="161">
        <f t="shared" si="31"/>
        <v>8.7899999999999991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119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52">
        <v>48</v>
      </c>
      <c r="B68" s="158" t="s">
        <v>223</v>
      </c>
      <c r="C68" s="193" t="s">
        <v>224</v>
      </c>
      <c r="D68" s="160" t="s">
        <v>225</v>
      </c>
      <c r="E68" s="167">
        <v>1</v>
      </c>
      <c r="F68" s="170">
        <f t="shared" si="24"/>
        <v>0</v>
      </c>
      <c r="G68" s="170">
        <f t="shared" si="25"/>
        <v>0</v>
      </c>
      <c r="H68" s="171"/>
      <c r="I68" s="170">
        <f t="shared" si="26"/>
        <v>0</v>
      </c>
      <c r="J68" s="171"/>
      <c r="K68" s="170">
        <f t="shared" si="27"/>
        <v>0</v>
      </c>
      <c r="L68" s="170">
        <v>15</v>
      </c>
      <c r="M68" s="170">
        <f t="shared" si="28"/>
        <v>0</v>
      </c>
      <c r="N68" s="161">
        <v>2E-3</v>
      </c>
      <c r="O68" s="161">
        <f t="shared" si="29"/>
        <v>2E-3</v>
      </c>
      <c r="P68" s="161">
        <v>0</v>
      </c>
      <c r="Q68" s="161">
        <f t="shared" si="30"/>
        <v>0</v>
      </c>
      <c r="R68" s="161"/>
      <c r="S68" s="161"/>
      <c r="T68" s="162">
        <v>0</v>
      </c>
      <c r="U68" s="161">
        <f t="shared" si="31"/>
        <v>0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226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52">
        <v>49</v>
      </c>
      <c r="B69" s="158" t="s">
        <v>227</v>
      </c>
      <c r="C69" s="193" t="s">
        <v>228</v>
      </c>
      <c r="D69" s="160" t="s">
        <v>144</v>
      </c>
      <c r="E69" s="167">
        <v>2</v>
      </c>
      <c r="F69" s="170">
        <f t="shared" si="24"/>
        <v>0</v>
      </c>
      <c r="G69" s="170">
        <f t="shared" si="25"/>
        <v>0</v>
      </c>
      <c r="H69" s="171"/>
      <c r="I69" s="170">
        <f t="shared" si="26"/>
        <v>0</v>
      </c>
      <c r="J69" s="171"/>
      <c r="K69" s="170">
        <f t="shared" si="27"/>
        <v>0</v>
      </c>
      <c r="L69" s="170">
        <v>15</v>
      </c>
      <c r="M69" s="170">
        <f t="shared" si="28"/>
        <v>0</v>
      </c>
      <c r="N69" s="161">
        <v>2.2000000000000001E-3</v>
      </c>
      <c r="O69" s="161">
        <f t="shared" si="29"/>
        <v>4.4000000000000003E-3</v>
      </c>
      <c r="P69" s="161">
        <v>0</v>
      </c>
      <c r="Q69" s="161">
        <f t="shared" si="30"/>
        <v>0</v>
      </c>
      <c r="R69" s="161"/>
      <c r="S69" s="161"/>
      <c r="T69" s="162">
        <v>0</v>
      </c>
      <c r="U69" s="161">
        <f t="shared" si="31"/>
        <v>0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226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52">
        <v>50</v>
      </c>
      <c r="B70" s="158" t="s">
        <v>227</v>
      </c>
      <c r="C70" s="193" t="s">
        <v>229</v>
      </c>
      <c r="D70" s="160" t="s">
        <v>144</v>
      </c>
      <c r="E70" s="167">
        <v>2</v>
      </c>
      <c r="F70" s="170">
        <f t="shared" si="24"/>
        <v>0</v>
      </c>
      <c r="G70" s="170">
        <f t="shared" si="25"/>
        <v>0</v>
      </c>
      <c r="H70" s="171"/>
      <c r="I70" s="170">
        <f t="shared" si="26"/>
        <v>0</v>
      </c>
      <c r="J70" s="171"/>
      <c r="K70" s="170">
        <f t="shared" si="27"/>
        <v>0</v>
      </c>
      <c r="L70" s="170">
        <v>15</v>
      </c>
      <c r="M70" s="170">
        <f t="shared" si="28"/>
        <v>0</v>
      </c>
      <c r="N70" s="161">
        <v>2.2000000000000001E-3</v>
      </c>
      <c r="O70" s="161">
        <f t="shared" si="29"/>
        <v>4.4000000000000003E-3</v>
      </c>
      <c r="P70" s="161">
        <v>0</v>
      </c>
      <c r="Q70" s="161">
        <f t="shared" si="30"/>
        <v>0</v>
      </c>
      <c r="R70" s="161"/>
      <c r="S70" s="161"/>
      <c r="T70" s="162">
        <v>0</v>
      </c>
      <c r="U70" s="161">
        <f t="shared" si="31"/>
        <v>0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226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52">
        <v>51</v>
      </c>
      <c r="B71" s="158" t="s">
        <v>223</v>
      </c>
      <c r="C71" s="193" t="s">
        <v>230</v>
      </c>
      <c r="D71" s="160" t="s">
        <v>144</v>
      </c>
      <c r="E71" s="167">
        <v>1</v>
      </c>
      <c r="F71" s="170">
        <f t="shared" si="24"/>
        <v>0</v>
      </c>
      <c r="G71" s="170">
        <f t="shared" si="25"/>
        <v>0</v>
      </c>
      <c r="H71" s="171"/>
      <c r="I71" s="170">
        <f t="shared" si="26"/>
        <v>0</v>
      </c>
      <c r="J71" s="171"/>
      <c r="K71" s="170">
        <f t="shared" si="27"/>
        <v>0</v>
      </c>
      <c r="L71" s="170">
        <v>15</v>
      </c>
      <c r="M71" s="170">
        <f t="shared" si="28"/>
        <v>0</v>
      </c>
      <c r="N71" s="161">
        <v>2E-3</v>
      </c>
      <c r="O71" s="161">
        <f t="shared" si="29"/>
        <v>2E-3</v>
      </c>
      <c r="P71" s="161">
        <v>0</v>
      </c>
      <c r="Q71" s="161">
        <f t="shared" si="30"/>
        <v>0</v>
      </c>
      <c r="R71" s="161"/>
      <c r="S71" s="161"/>
      <c r="T71" s="162">
        <v>0</v>
      </c>
      <c r="U71" s="161">
        <f t="shared" si="31"/>
        <v>0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226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52">
        <v>52</v>
      </c>
      <c r="B72" s="158" t="s">
        <v>231</v>
      </c>
      <c r="C72" s="193" t="s">
        <v>232</v>
      </c>
      <c r="D72" s="160" t="s">
        <v>144</v>
      </c>
      <c r="E72" s="167">
        <v>1</v>
      </c>
      <c r="F72" s="170">
        <v>0</v>
      </c>
      <c r="G72" s="170">
        <f t="shared" si="25"/>
        <v>0</v>
      </c>
      <c r="H72" s="171"/>
      <c r="I72" s="170">
        <f t="shared" si="26"/>
        <v>0</v>
      </c>
      <c r="J72" s="171"/>
      <c r="K72" s="170">
        <f t="shared" si="27"/>
        <v>0</v>
      </c>
      <c r="L72" s="170">
        <v>15</v>
      </c>
      <c r="M72" s="170">
        <f t="shared" si="28"/>
        <v>0</v>
      </c>
      <c r="N72" s="161">
        <v>3.8500000000000001E-3</v>
      </c>
      <c r="O72" s="161">
        <f t="shared" si="29"/>
        <v>3.8500000000000001E-3</v>
      </c>
      <c r="P72" s="161">
        <v>0</v>
      </c>
      <c r="Q72" s="161">
        <f t="shared" si="30"/>
        <v>0</v>
      </c>
      <c r="R72" s="161"/>
      <c r="S72" s="161"/>
      <c r="T72" s="162">
        <v>0</v>
      </c>
      <c r="U72" s="161">
        <f t="shared" si="31"/>
        <v>0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226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52">
        <v>53</v>
      </c>
      <c r="B73" s="158" t="s">
        <v>233</v>
      </c>
      <c r="C73" s="193" t="s">
        <v>234</v>
      </c>
      <c r="D73" s="160" t="s">
        <v>144</v>
      </c>
      <c r="E73" s="167">
        <v>1</v>
      </c>
      <c r="F73" s="170">
        <f t="shared" si="24"/>
        <v>0</v>
      </c>
      <c r="G73" s="170">
        <f t="shared" si="25"/>
        <v>0</v>
      </c>
      <c r="H73" s="171"/>
      <c r="I73" s="170">
        <f t="shared" si="26"/>
        <v>0</v>
      </c>
      <c r="J73" s="171"/>
      <c r="K73" s="170">
        <f t="shared" si="27"/>
        <v>0</v>
      </c>
      <c r="L73" s="170">
        <v>15</v>
      </c>
      <c r="M73" s="170">
        <f t="shared" si="28"/>
        <v>0</v>
      </c>
      <c r="N73" s="161">
        <v>8.0000000000000002E-3</v>
      </c>
      <c r="O73" s="161">
        <f t="shared" si="29"/>
        <v>8.0000000000000002E-3</v>
      </c>
      <c r="P73" s="161">
        <v>0</v>
      </c>
      <c r="Q73" s="161">
        <f t="shared" si="30"/>
        <v>0</v>
      </c>
      <c r="R73" s="161"/>
      <c r="S73" s="161"/>
      <c r="T73" s="162">
        <v>0</v>
      </c>
      <c r="U73" s="161">
        <f t="shared" si="31"/>
        <v>0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226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>
        <v>54</v>
      </c>
      <c r="B74" s="158" t="s">
        <v>235</v>
      </c>
      <c r="C74" s="193" t="s">
        <v>236</v>
      </c>
      <c r="D74" s="160" t="s">
        <v>202</v>
      </c>
      <c r="E74" s="167">
        <v>1</v>
      </c>
      <c r="F74" s="170">
        <f t="shared" si="24"/>
        <v>0</v>
      </c>
      <c r="G74" s="170">
        <f t="shared" si="25"/>
        <v>0</v>
      </c>
      <c r="H74" s="171"/>
      <c r="I74" s="170">
        <f t="shared" si="26"/>
        <v>0</v>
      </c>
      <c r="J74" s="171"/>
      <c r="K74" s="170">
        <f t="shared" si="27"/>
        <v>0</v>
      </c>
      <c r="L74" s="170">
        <v>15</v>
      </c>
      <c r="M74" s="170">
        <f t="shared" si="28"/>
        <v>0</v>
      </c>
      <c r="N74" s="161">
        <v>2.4000000000000001E-4</v>
      </c>
      <c r="O74" s="161">
        <f t="shared" si="29"/>
        <v>2.4000000000000001E-4</v>
      </c>
      <c r="P74" s="161">
        <v>0</v>
      </c>
      <c r="Q74" s="161">
        <f t="shared" si="30"/>
        <v>0</v>
      </c>
      <c r="R74" s="161"/>
      <c r="S74" s="161"/>
      <c r="T74" s="162">
        <v>0.124</v>
      </c>
      <c r="U74" s="161">
        <f t="shared" si="31"/>
        <v>0.12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124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>
        <v>55</v>
      </c>
      <c r="B75" s="158" t="s">
        <v>237</v>
      </c>
      <c r="C75" s="193" t="s">
        <v>238</v>
      </c>
      <c r="D75" s="160" t="s">
        <v>202</v>
      </c>
      <c r="E75" s="167">
        <v>2</v>
      </c>
      <c r="F75" s="170">
        <v>0</v>
      </c>
      <c r="G75" s="170">
        <f t="shared" si="25"/>
        <v>0</v>
      </c>
      <c r="H75" s="171"/>
      <c r="I75" s="170">
        <f t="shared" si="26"/>
        <v>0</v>
      </c>
      <c r="J75" s="171"/>
      <c r="K75" s="170">
        <f t="shared" si="27"/>
        <v>0</v>
      </c>
      <c r="L75" s="170">
        <v>15</v>
      </c>
      <c r="M75" s="170">
        <f t="shared" si="28"/>
        <v>0</v>
      </c>
      <c r="N75" s="161">
        <v>2.4000000000000001E-4</v>
      </c>
      <c r="O75" s="161">
        <f t="shared" si="29"/>
        <v>4.8000000000000001E-4</v>
      </c>
      <c r="P75" s="161">
        <v>0</v>
      </c>
      <c r="Q75" s="161">
        <f t="shared" si="30"/>
        <v>0</v>
      </c>
      <c r="R75" s="161"/>
      <c r="S75" s="161"/>
      <c r="T75" s="162">
        <v>0.124</v>
      </c>
      <c r="U75" s="161">
        <f t="shared" si="31"/>
        <v>0.25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124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>
        <v>56</v>
      </c>
      <c r="B76" s="158" t="s">
        <v>239</v>
      </c>
      <c r="C76" s="193" t="s">
        <v>240</v>
      </c>
      <c r="D76" s="160" t="s">
        <v>202</v>
      </c>
      <c r="E76" s="167">
        <v>3</v>
      </c>
      <c r="F76" s="170">
        <f t="shared" si="24"/>
        <v>0</v>
      </c>
      <c r="G76" s="170">
        <f t="shared" si="25"/>
        <v>0</v>
      </c>
      <c r="H76" s="171"/>
      <c r="I76" s="170">
        <f t="shared" si="26"/>
        <v>0</v>
      </c>
      <c r="J76" s="171"/>
      <c r="K76" s="170">
        <f t="shared" si="27"/>
        <v>0</v>
      </c>
      <c r="L76" s="170">
        <v>15</v>
      </c>
      <c r="M76" s="170">
        <f t="shared" si="28"/>
        <v>0</v>
      </c>
      <c r="N76" s="161">
        <v>8.0000000000000007E-5</v>
      </c>
      <c r="O76" s="161">
        <f t="shared" si="29"/>
        <v>2.4000000000000001E-4</v>
      </c>
      <c r="P76" s="161">
        <v>0</v>
      </c>
      <c r="Q76" s="161">
        <f t="shared" si="30"/>
        <v>0</v>
      </c>
      <c r="R76" s="161"/>
      <c r="S76" s="161"/>
      <c r="T76" s="162">
        <v>0.17599999999999999</v>
      </c>
      <c r="U76" s="161">
        <f t="shared" si="31"/>
        <v>0.53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124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>
        <v>57</v>
      </c>
      <c r="B77" s="158" t="s">
        <v>241</v>
      </c>
      <c r="C77" s="193" t="s">
        <v>242</v>
      </c>
      <c r="D77" s="160" t="s">
        <v>144</v>
      </c>
      <c r="E77" s="167">
        <v>1</v>
      </c>
      <c r="F77" s="170">
        <v>0</v>
      </c>
      <c r="G77" s="170">
        <f t="shared" si="25"/>
        <v>0</v>
      </c>
      <c r="H77" s="171"/>
      <c r="I77" s="170">
        <f t="shared" si="26"/>
        <v>0</v>
      </c>
      <c r="J77" s="171"/>
      <c r="K77" s="170">
        <f t="shared" si="27"/>
        <v>0</v>
      </c>
      <c r="L77" s="170">
        <v>15</v>
      </c>
      <c r="M77" s="170">
        <f t="shared" si="28"/>
        <v>0</v>
      </c>
      <c r="N77" s="161">
        <v>0</v>
      </c>
      <c r="O77" s="161">
        <f t="shared" si="29"/>
        <v>0</v>
      </c>
      <c r="P77" s="161">
        <v>0</v>
      </c>
      <c r="Q77" s="161">
        <f t="shared" si="30"/>
        <v>0</v>
      </c>
      <c r="R77" s="161"/>
      <c r="S77" s="161"/>
      <c r="T77" s="162">
        <v>0.246</v>
      </c>
      <c r="U77" s="161">
        <f t="shared" si="31"/>
        <v>0.25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124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>
        <v>58</v>
      </c>
      <c r="B78" s="158" t="s">
        <v>243</v>
      </c>
      <c r="C78" s="193" t="s">
        <v>244</v>
      </c>
      <c r="D78" s="160" t="s">
        <v>144</v>
      </c>
      <c r="E78" s="167">
        <v>1</v>
      </c>
      <c r="F78" s="170">
        <f t="shared" si="24"/>
        <v>0</v>
      </c>
      <c r="G78" s="170">
        <f t="shared" si="25"/>
        <v>0</v>
      </c>
      <c r="H78" s="171"/>
      <c r="I78" s="170">
        <f t="shared" si="26"/>
        <v>0</v>
      </c>
      <c r="J78" s="171"/>
      <c r="K78" s="170">
        <f t="shared" si="27"/>
        <v>0</v>
      </c>
      <c r="L78" s="170">
        <v>15</v>
      </c>
      <c r="M78" s="170">
        <f t="shared" si="28"/>
        <v>0</v>
      </c>
      <c r="N78" s="161">
        <v>2.0000000000000002E-5</v>
      </c>
      <c r="O78" s="161">
        <f t="shared" si="29"/>
        <v>2.0000000000000002E-5</v>
      </c>
      <c r="P78" s="161">
        <v>0</v>
      </c>
      <c r="Q78" s="161">
        <f t="shared" si="30"/>
        <v>0</v>
      </c>
      <c r="R78" s="161"/>
      <c r="S78" s="161"/>
      <c r="T78" s="162">
        <v>0.16800000000000001</v>
      </c>
      <c r="U78" s="161">
        <f t="shared" si="31"/>
        <v>0.17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124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59</v>
      </c>
      <c r="B79" s="158" t="s">
        <v>245</v>
      </c>
      <c r="C79" s="193" t="s">
        <v>246</v>
      </c>
      <c r="D79" s="160" t="s">
        <v>144</v>
      </c>
      <c r="E79" s="167">
        <v>1</v>
      </c>
      <c r="F79" s="170">
        <f t="shared" si="24"/>
        <v>0</v>
      </c>
      <c r="G79" s="170">
        <f t="shared" si="25"/>
        <v>0</v>
      </c>
      <c r="H79" s="171"/>
      <c r="I79" s="170">
        <f t="shared" si="26"/>
        <v>0</v>
      </c>
      <c r="J79" s="171"/>
      <c r="K79" s="170">
        <f t="shared" si="27"/>
        <v>0</v>
      </c>
      <c r="L79" s="170">
        <v>15</v>
      </c>
      <c r="M79" s="170">
        <f t="shared" si="28"/>
        <v>0</v>
      </c>
      <c r="N79" s="161">
        <v>9.2000000000000003E-4</v>
      </c>
      <c r="O79" s="161">
        <f t="shared" si="29"/>
        <v>9.2000000000000003E-4</v>
      </c>
      <c r="P79" s="161">
        <v>0</v>
      </c>
      <c r="Q79" s="161">
        <f t="shared" si="30"/>
        <v>0</v>
      </c>
      <c r="R79" s="161"/>
      <c r="S79" s="161"/>
      <c r="T79" s="162">
        <v>0.58699999999999997</v>
      </c>
      <c r="U79" s="161">
        <f t="shared" si="31"/>
        <v>0.59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124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53" t="s">
        <v>114</v>
      </c>
      <c r="B80" s="159" t="s">
        <v>71</v>
      </c>
      <c r="C80" s="194" t="s">
        <v>72</v>
      </c>
      <c r="D80" s="163"/>
      <c r="E80" s="168"/>
      <c r="F80" s="172"/>
      <c r="G80" s="172">
        <f>SUMIF(AE81:AE83,"&lt;&gt;NOR",G81:G83)</f>
        <v>0</v>
      </c>
      <c r="H80" s="172"/>
      <c r="I80" s="172">
        <f>SUM(I81:I83)</f>
        <v>0</v>
      </c>
      <c r="J80" s="172"/>
      <c r="K80" s="172">
        <f>SUM(K81:K83)</f>
        <v>0</v>
      </c>
      <c r="L80" s="172"/>
      <c r="M80" s="172">
        <f>SUM(M81:M83)</f>
        <v>0</v>
      </c>
      <c r="N80" s="164"/>
      <c r="O80" s="164">
        <f>SUM(O81:O83)</f>
        <v>1.25E-3</v>
      </c>
      <c r="P80" s="164"/>
      <c r="Q80" s="164">
        <f>SUM(Q81:Q83)</f>
        <v>0</v>
      </c>
      <c r="R80" s="164"/>
      <c r="S80" s="164"/>
      <c r="T80" s="165"/>
      <c r="U80" s="164">
        <f>SUM(U81:U83)</f>
        <v>0.43999999999999995</v>
      </c>
      <c r="AE80" t="s">
        <v>115</v>
      </c>
    </row>
    <row r="81" spans="1:60" ht="22.5" outlineLevel="1" x14ac:dyDescent="0.2">
      <c r="A81" s="152">
        <v>60</v>
      </c>
      <c r="B81" s="158" t="s">
        <v>247</v>
      </c>
      <c r="C81" s="193" t="s">
        <v>248</v>
      </c>
      <c r="D81" s="160" t="s">
        <v>144</v>
      </c>
      <c r="E81" s="167">
        <v>1</v>
      </c>
      <c r="F81" s="170">
        <f>H81+J81</f>
        <v>0</v>
      </c>
      <c r="G81" s="170">
        <f>ROUND(E81*F81,2)</f>
        <v>0</v>
      </c>
      <c r="H81" s="171"/>
      <c r="I81" s="170">
        <f>ROUND(E81*H81,2)</f>
        <v>0</v>
      </c>
      <c r="J81" s="171"/>
      <c r="K81" s="170">
        <f>ROUND(E81*J81,2)</f>
        <v>0</v>
      </c>
      <c r="L81" s="170">
        <v>15</v>
      </c>
      <c r="M81" s="170">
        <f>G81*(1+L81/100)</f>
        <v>0</v>
      </c>
      <c r="N81" s="161">
        <v>8.9999999999999998E-4</v>
      </c>
      <c r="O81" s="161">
        <f>ROUND(E81*N81,5)</f>
        <v>8.9999999999999998E-4</v>
      </c>
      <c r="P81" s="161">
        <v>0</v>
      </c>
      <c r="Q81" s="161">
        <f>ROUND(E81*P81,5)</f>
        <v>0</v>
      </c>
      <c r="R81" s="161"/>
      <c r="S81" s="161"/>
      <c r="T81" s="162">
        <v>0.247</v>
      </c>
      <c r="U81" s="161">
        <f>ROUND(E81*T81,2)</f>
        <v>0.25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124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>
        <v>61</v>
      </c>
      <c r="B82" s="158" t="s">
        <v>249</v>
      </c>
      <c r="C82" s="193" t="s">
        <v>250</v>
      </c>
      <c r="D82" s="160" t="s">
        <v>144</v>
      </c>
      <c r="E82" s="167">
        <v>2</v>
      </c>
      <c r="F82" s="170">
        <f>H82+J82</f>
        <v>0</v>
      </c>
      <c r="G82" s="170">
        <f>ROUND(E82*F82,2)</f>
        <v>0</v>
      </c>
      <c r="H82" s="171"/>
      <c r="I82" s="170">
        <f>ROUND(E82*H82,2)</f>
        <v>0</v>
      </c>
      <c r="J82" s="171"/>
      <c r="K82" s="170">
        <f>ROUND(E82*J82,2)</f>
        <v>0</v>
      </c>
      <c r="L82" s="170">
        <v>15</v>
      </c>
      <c r="M82" s="170">
        <f>G82*(1+L82/100)</f>
        <v>0</v>
      </c>
      <c r="N82" s="161">
        <v>0</v>
      </c>
      <c r="O82" s="161">
        <f>ROUND(E82*N82,5)</f>
        <v>0</v>
      </c>
      <c r="P82" s="161">
        <v>0</v>
      </c>
      <c r="Q82" s="161">
        <f>ROUND(E82*P82,5)</f>
        <v>0</v>
      </c>
      <c r="R82" s="161"/>
      <c r="S82" s="161"/>
      <c r="T82" s="162">
        <v>5.0999999999999997E-2</v>
      </c>
      <c r="U82" s="161">
        <f>ROUND(E82*T82,2)</f>
        <v>0.1</v>
      </c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124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>
        <v>62</v>
      </c>
      <c r="B83" s="158" t="s">
        <v>251</v>
      </c>
      <c r="C83" s="193" t="s">
        <v>252</v>
      </c>
      <c r="D83" s="160" t="s">
        <v>144</v>
      </c>
      <c r="E83" s="167">
        <v>1</v>
      </c>
      <c r="F83" s="170">
        <f>H83+J83</f>
        <v>0</v>
      </c>
      <c r="G83" s="170">
        <f>ROUND(E83*F83,2)</f>
        <v>0</v>
      </c>
      <c r="H83" s="171"/>
      <c r="I83" s="170">
        <f>ROUND(E83*H83,2)</f>
        <v>0</v>
      </c>
      <c r="J83" s="171"/>
      <c r="K83" s="170">
        <f>ROUND(E83*J83,2)</f>
        <v>0</v>
      </c>
      <c r="L83" s="170">
        <v>15</v>
      </c>
      <c r="M83" s="170">
        <f>G83*(1+L83/100)</f>
        <v>0</v>
      </c>
      <c r="N83" s="161">
        <v>3.5E-4</v>
      </c>
      <c r="O83" s="161">
        <f>ROUND(E83*N83,5)</f>
        <v>3.5E-4</v>
      </c>
      <c r="P83" s="161">
        <v>0</v>
      </c>
      <c r="Q83" s="161">
        <f>ROUND(E83*P83,5)</f>
        <v>0</v>
      </c>
      <c r="R83" s="161"/>
      <c r="S83" s="161"/>
      <c r="T83" s="162">
        <v>9.2999999999999999E-2</v>
      </c>
      <c r="U83" s="161">
        <f>ROUND(E83*T83,2)</f>
        <v>0.09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124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53" t="s">
        <v>114</v>
      </c>
      <c r="B84" s="159" t="s">
        <v>73</v>
      </c>
      <c r="C84" s="194" t="s">
        <v>74</v>
      </c>
      <c r="D84" s="163"/>
      <c r="E84" s="168"/>
      <c r="F84" s="172"/>
      <c r="G84" s="172">
        <f>SUMIF(AE85:AE88,"&lt;&gt;NOR",G85:G88)</f>
        <v>0</v>
      </c>
      <c r="H84" s="172"/>
      <c r="I84" s="172">
        <f>SUM(I85:I88)</f>
        <v>0</v>
      </c>
      <c r="J84" s="172"/>
      <c r="K84" s="172">
        <f>SUM(K85:K88)</f>
        <v>0</v>
      </c>
      <c r="L84" s="172"/>
      <c r="M84" s="172">
        <f>SUM(M85:M88)</f>
        <v>0</v>
      </c>
      <c r="N84" s="164"/>
      <c r="O84" s="164">
        <f>SUM(O85:O88)</f>
        <v>2.3120000000000002E-2</v>
      </c>
      <c r="P84" s="164"/>
      <c r="Q84" s="164">
        <f>SUM(Q85:Q88)</f>
        <v>0</v>
      </c>
      <c r="R84" s="164"/>
      <c r="S84" s="164"/>
      <c r="T84" s="165"/>
      <c r="U84" s="164">
        <f>SUM(U85:U88)</f>
        <v>2.82</v>
      </c>
      <c r="AE84" t="s">
        <v>115</v>
      </c>
    </row>
    <row r="85" spans="1:60" ht="22.5" outlineLevel="1" x14ac:dyDescent="0.2">
      <c r="A85" s="152">
        <v>63</v>
      </c>
      <c r="B85" s="158" t="s">
        <v>253</v>
      </c>
      <c r="C85" s="193" t="s">
        <v>254</v>
      </c>
      <c r="D85" s="160" t="s">
        <v>144</v>
      </c>
      <c r="E85" s="167">
        <v>1</v>
      </c>
      <c r="F85" s="170">
        <f>H85+J85</f>
        <v>0</v>
      </c>
      <c r="G85" s="170">
        <f>ROUND(E85*F85,2)</f>
        <v>0</v>
      </c>
      <c r="H85" s="171"/>
      <c r="I85" s="170">
        <f>ROUND(E85*H85,2)</f>
        <v>0</v>
      </c>
      <c r="J85" s="171"/>
      <c r="K85" s="170">
        <f>ROUND(E85*J85,2)</f>
        <v>0</v>
      </c>
      <c r="L85" s="170">
        <v>15</v>
      </c>
      <c r="M85" s="170">
        <f>G85*(1+L85/100)</f>
        <v>0</v>
      </c>
      <c r="N85" s="161">
        <v>2.0000000000000002E-5</v>
      </c>
      <c r="O85" s="161">
        <f>ROUND(E85*N85,5)</f>
        <v>2.0000000000000002E-5</v>
      </c>
      <c r="P85" s="161">
        <v>0</v>
      </c>
      <c r="Q85" s="161">
        <f>ROUND(E85*P85,5)</f>
        <v>0</v>
      </c>
      <c r="R85" s="161"/>
      <c r="S85" s="161"/>
      <c r="T85" s="162">
        <v>0.86799999999999999</v>
      </c>
      <c r="U85" s="161">
        <f>ROUND(E85*T85,2)</f>
        <v>0.87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124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52">
        <v>64</v>
      </c>
      <c r="B86" s="158" t="s">
        <v>255</v>
      </c>
      <c r="C86" s="193" t="s">
        <v>256</v>
      </c>
      <c r="D86" s="160" t="s">
        <v>144</v>
      </c>
      <c r="E86" s="167">
        <v>1</v>
      </c>
      <c r="F86" s="170">
        <f>H86+J86</f>
        <v>0</v>
      </c>
      <c r="G86" s="170">
        <f>ROUND(E86*F86,2)</f>
        <v>0</v>
      </c>
      <c r="H86" s="171"/>
      <c r="I86" s="170">
        <f>ROUND(E86*H86,2)</f>
        <v>0</v>
      </c>
      <c r="J86" s="171"/>
      <c r="K86" s="170">
        <f>ROUND(E86*J86,2)</f>
        <v>0</v>
      </c>
      <c r="L86" s="170">
        <v>15</v>
      </c>
      <c r="M86" s="170">
        <f>G86*(1+L86/100)</f>
        <v>0</v>
      </c>
      <c r="N86" s="161">
        <v>1.4500000000000001E-2</v>
      </c>
      <c r="O86" s="161">
        <f>ROUND(E86*N86,5)</f>
        <v>1.4500000000000001E-2</v>
      </c>
      <c r="P86" s="161">
        <v>0</v>
      </c>
      <c r="Q86" s="161">
        <f>ROUND(E86*P86,5)</f>
        <v>0</v>
      </c>
      <c r="R86" s="161"/>
      <c r="S86" s="161"/>
      <c r="T86" s="162">
        <v>0.98799999999999999</v>
      </c>
      <c r="U86" s="161">
        <f>ROUND(E86*T86,2)</f>
        <v>0.99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124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/>
      <c r="B87" s="158"/>
      <c r="C87" s="195" t="s">
        <v>257</v>
      </c>
      <c r="D87" s="166"/>
      <c r="E87" s="169">
        <v>1</v>
      </c>
      <c r="F87" s="170"/>
      <c r="G87" s="170"/>
      <c r="H87" s="170"/>
      <c r="I87" s="170"/>
      <c r="J87" s="170"/>
      <c r="K87" s="170"/>
      <c r="L87" s="170"/>
      <c r="M87" s="170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135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52">
        <v>65</v>
      </c>
      <c r="B88" s="158" t="s">
        <v>258</v>
      </c>
      <c r="C88" s="193" t="s">
        <v>259</v>
      </c>
      <c r="D88" s="160" t="s">
        <v>144</v>
      </c>
      <c r="E88" s="167">
        <v>1</v>
      </c>
      <c r="F88" s="170">
        <f>H88+J88</f>
        <v>0</v>
      </c>
      <c r="G88" s="170">
        <f>ROUND(E88*F88,2)</f>
        <v>0</v>
      </c>
      <c r="H88" s="171"/>
      <c r="I88" s="170">
        <f>ROUND(E88*H88,2)</f>
        <v>0</v>
      </c>
      <c r="J88" s="171"/>
      <c r="K88" s="170">
        <f>ROUND(E88*J88,2)</f>
        <v>0</v>
      </c>
      <c r="L88" s="170">
        <v>15</v>
      </c>
      <c r="M88" s="170">
        <f>G88*(1+L88/100)</f>
        <v>0</v>
      </c>
      <c r="N88" s="161">
        <v>8.6E-3</v>
      </c>
      <c r="O88" s="161">
        <f>ROUND(E88*N88,5)</f>
        <v>8.6E-3</v>
      </c>
      <c r="P88" s="161">
        <v>0</v>
      </c>
      <c r="Q88" s="161">
        <f>ROUND(E88*P88,5)</f>
        <v>0</v>
      </c>
      <c r="R88" s="161"/>
      <c r="S88" s="161"/>
      <c r="T88" s="162">
        <v>0.96299999999999997</v>
      </c>
      <c r="U88" s="161">
        <f>ROUND(E88*T88,2)</f>
        <v>0.96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124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53" t="s">
        <v>114</v>
      </c>
      <c r="B89" s="159" t="s">
        <v>75</v>
      </c>
      <c r="C89" s="194" t="s">
        <v>76</v>
      </c>
      <c r="D89" s="163"/>
      <c r="E89" s="168"/>
      <c r="F89" s="172"/>
      <c r="G89" s="172">
        <f>SUMIF(AE90:AE93,"&lt;&gt;NOR",G90:G93)</f>
        <v>0</v>
      </c>
      <c r="H89" s="172"/>
      <c r="I89" s="172">
        <f>SUM(I90:I93)</f>
        <v>0</v>
      </c>
      <c r="J89" s="172"/>
      <c r="K89" s="172">
        <f>SUM(K90:K93)</f>
        <v>0</v>
      </c>
      <c r="L89" s="172"/>
      <c r="M89" s="172">
        <f>SUM(M90:M93)</f>
        <v>0</v>
      </c>
      <c r="N89" s="164"/>
      <c r="O89" s="164">
        <f>SUM(O90:O93)</f>
        <v>1.6660000000000001E-2</v>
      </c>
      <c r="P89" s="164"/>
      <c r="Q89" s="164">
        <f>SUM(Q90:Q93)</f>
        <v>0</v>
      </c>
      <c r="R89" s="164"/>
      <c r="S89" s="164"/>
      <c r="T89" s="165"/>
      <c r="U89" s="164">
        <f>SUM(U90:U93)</f>
        <v>10.09</v>
      </c>
      <c r="AE89" t="s">
        <v>115</v>
      </c>
    </row>
    <row r="90" spans="1:60" outlineLevel="1" x14ac:dyDescent="0.2">
      <c r="A90" s="152">
        <v>66</v>
      </c>
      <c r="B90" s="158" t="s">
        <v>260</v>
      </c>
      <c r="C90" s="193" t="s">
        <v>261</v>
      </c>
      <c r="D90" s="160" t="s">
        <v>177</v>
      </c>
      <c r="E90" s="167">
        <v>2</v>
      </c>
      <c r="F90" s="170">
        <f>H90+J90</f>
        <v>0</v>
      </c>
      <c r="G90" s="170">
        <f>ROUND(E90*F90,2)</f>
        <v>0</v>
      </c>
      <c r="H90" s="171"/>
      <c r="I90" s="170">
        <f>ROUND(E90*H90,2)</f>
        <v>0</v>
      </c>
      <c r="J90" s="171"/>
      <c r="K90" s="170">
        <f>ROUND(E90*J90,2)</f>
        <v>0</v>
      </c>
      <c r="L90" s="170">
        <v>15</v>
      </c>
      <c r="M90" s="170">
        <f>G90*(1+L90/100)</f>
        <v>0</v>
      </c>
      <c r="N90" s="161">
        <v>2.5699999999999998E-3</v>
      </c>
      <c r="O90" s="161">
        <f>ROUND(E90*N90,5)</f>
        <v>5.1399999999999996E-3</v>
      </c>
      <c r="P90" s="161">
        <v>0</v>
      </c>
      <c r="Q90" s="161">
        <f>ROUND(E90*P90,5)</f>
        <v>0</v>
      </c>
      <c r="R90" s="161"/>
      <c r="S90" s="161"/>
      <c r="T90" s="162">
        <v>2.1800000000000002</v>
      </c>
      <c r="U90" s="161">
        <f>ROUND(E90*T90,2)</f>
        <v>4.3600000000000003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124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>
        <v>67</v>
      </c>
      <c r="B91" s="158" t="s">
        <v>262</v>
      </c>
      <c r="C91" s="193" t="s">
        <v>263</v>
      </c>
      <c r="D91" s="160" t="s">
        <v>264</v>
      </c>
      <c r="E91" s="167">
        <v>1</v>
      </c>
      <c r="F91" s="170">
        <f>H91+J91</f>
        <v>0</v>
      </c>
      <c r="G91" s="170">
        <f>ROUND(E91*F91,2)</f>
        <v>0</v>
      </c>
      <c r="H91" s="171"/>
      <c r="I91" s="170">
        <f>ROUND(E91*H91,2)</f>
        <v>0</v>
      </c>
      <c r="J91" s="171"/>
      <c r="K91" s="170">
        <f>ROUND(E91*J91,2)</f>
        <v>0</v>
      </c>
      <c r="L91" s="170">
        <v>15</v>
      </c>
      <c r="M91" s="170">
        <f>G91*(1+L91/100)</f>
        <v>0</v>
      </c>
      <c r="N91" s="161">
        <v>3.8400000000000001E-3</v>
      </c>
      <c r="O91" s="161">
        <f>ROUND(E91*N91,5)</f>
        <v>3.8400000000000001E-3</v>
      </c>
      <c r="P91" s="161">
        <v>0</v>
      </c>
      <c r="Q91" s="161">
        <f>ROUND(E91*P91,5)</f>
        <v>0</v>
      </c>
      <c r="R91" s="161"/>
      <c r="S91" s="161"/>
      <c r="T91" s="162">
        <v>1.91</v>
      </c>
      <c r="U91" s="161">
        <f>ROUND(E91*T91,2)</f>
        <v>1.91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124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>
        <v>68</v>
      </c>
      <c r="B92" s="158" t="s">
        <v>265</v>
      </c>
      <c r="C92" s="193" t="s">
        <v>266</v>
      </c>
      <c r="D92" s="160" t="s">
        <v>264</v>
      </c>
      <c r="E92" s="167">
        <v>1</v>
      </c>
      <c r="F92" s="170">
        <f>H92+J92</f>
        <v>0</v>
      </c>
      <c r="G92" s="170">
        <f>ROUND(E92*F92,2)</f>
        <v>0</v>
      </c>
      <c r="H92" s="171"/>
      <c r="I92" s="170">
        <f>ROUND(E92*H92,2)</f>
        <v>0</v>
      </c>
      <c r="J92" s="171"/>
      <c r="K92" s="170">
        <f>ROUND(E92*J92,2)</f>
        <v>0</v>
      </c>
      <c r="L92" s="170">
        <v>15</v>
      </c>
      <c r="M92" s="170">
        <f>G92*(1+L92/100)</f>
        <v>0</v>
      </c>
      <c r="N92" s="161">
        <v>3.8400000000000001E-3</v>
      </c>
      <c r="O92" s="161">
        <f>ROUND(E92*N92,5)</f>
        <v>3.8400000000000001E-3</v>
      </c>
      <c r="P92" s="161">
        <v>0</v>
      </c>
      <c r="Q92" s="161">
        <f>ROUND(E92*P92,5)</f>
        <v>0</v>
      </c>
      <c r="R92" s="161"/>
      <c r="S92" s="161"/>
      <c r="T92" s="162">
        <v>1.91</v>
      </c>
      <c r="U92" s="161">
        <f>ROUND(E92*T92,2)</f>
        <v>1.91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124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>
        <v>69</v>
      </c>
      <c r="B93" s="158" t="s">
        <v>267</v>
      </c>
      <c r="C93" s="193" t="s">
        <v>268</v>
      </c>
      <c r="D93" s="160" t="s">
        <v>269</v>
      </c>
      <c r="E93" s="167">
        <v>1</v>
      </c>
      <c r="F93" s="170">
        <f>H93+J93</f>
        <v>0</v>
      </c>
      <c r="G93" s="170">
        <f>ROUND(E93*F93,2)</f>
        <v>0</v>
      </c>
      <c r="H93" s="171"/>
      <c r="I93" s="170">
        <f>ROUND(E93*H93,2)</f>
        <v>0</v>
      </c>
      <c r="J93" s="171"/>
      <c r="K93" s="170">
        <f>ROUND(E93*J93,2)</f>
        <v>0</v>
      </c>
      <c r="L93" s="170">
        <v>15</v>
      </c>
      <c r="M93" s="170">
        <f>G93*(1+L93/100)</f>
        <v>0</v>
      </c>
      <c r="N93" s="161">
        <v>3.8400000000000001E-3</v>
      </c>
      <c r="O93" s="161">
        <f>ROUND(E93*N93,5)</f>
        <v>3.8400000000000001E-3</v>
      </c>
      <c r="P93" s="161">
        <v>0</v>
      </c>
      <c r="Q93" s="161">
        <f>ROUND(E93*P93,5)</f>
        <v>0</v>
      </c>
      <c r="R93" s="161"/>
      <c r="S93" s="161"/>
      <c r="T93" s="162">
        <v>1.91</v>
      </c>
      <c r="U93" s="161">
        <f>ROUND(E93*T93,2)</f>
        <v>1.91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124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x14ac:dyDescent="0.2">
      <c r="A94" s="153" t="s">
        <v>114</v>
      </c>
      <c r="B94" s="159" t="s">
        <v>77</v>
      </c>
      <c r="C94" s="194" t="s">
        <v>78</v>
      </c>
      <c r="D94" s="163"/>
      <c r="E94" s="168"/>
      <c r="F94" s="172"/>
      <c r="G94" s="172">
        <f>SUMIF(AE95:AE100,"&lt;&gt;NOR",G95:G100)</f>
        <v>0</v>
      </c>
      <c r="H94" s="172"/>
      <c r="I94" s="172">
        <f>SUM(I95:I100)</f>
        <v>0</v>
      </c>
      <c r="J94" s="172"/>
      <c r="K94" s="172">
        <f>SUM(K95:K100)</f>
        <v>0</v>
      </c>
      <c r="L94" s="172"/>
      <c r="M94" s="172">
        <f>SUM(M95:M100)</f>
        <v>0</v>
      </c>
      <c r="N94" s="164"/>
      <c r="O94" s="164">
        <f>SUM(O95:O100)</f>
        <v>7.6020000000000004E-2</v>
      </c>
      <c r="P94" s="164"/>
      <c r="Q94" s="164">
        <f>SUM(Q95:Q100)</f>
        <v>0</v>
      </c>
      <c r="R94" s="164"/>
      <c r="S94" s="164"/>
      <c r="T94" s="165"/>
      <c r="U94" s="164">
        <f>SUM(U95:U100)</f>
        <v>7.54</v>
      </c>
      <c r="AE94" t="s">
        <v>115</v>
      </c>
    </row>
    <row r="95" spans="1:60" outlineLevel="1" x14ac:dyDescent="0.2">
      <c r="A95" s="152">
        <v>70</v>
      </c>
      <c r="B95" s="158" t="s">
        <v>270</v>
      </c>
      <c r="C95" s="193" t="s">
        <v>271</v>
      </c>
      <c r="D95" s="160" t="s">
        <v>144</v>
      </c>
      <c r="E95" s="167">
        <v>1</v>
      </c>
      <c r="F95" s="170">
        <f t="shared" ref="F95:F100" si="32">H95+J95</f>
        <v>0</v>
      </c>
      <c r="G95" s="170">
        <f t="shared" ref="G95:G100" si="33">ROUND(E95*F95,2)</f>
        <v>0</v>
      </c>
      <c r="H95" s="171"/>
      <c r="I95" s="170">
        <f t="shared" ref="I95:I100" si="34">ROUND(E95*H95,2)</f>
        <v>0</v>
      </c>
      <c r="J95" s="171"/>
      <c r="K95" s="170">
        <f t="shared" ref="K95:K100" si="35">ROUND(E95*J95,2)</f>
        <v>0</v>
      </c>
      <c r="L95" s="170">
        <v>15</v>
      </c>
      <c r="M95" s="170">
        <f t="shared" ref="M95:M100" si="36">G95*(1+L95/100)</f>
        <v>0</v>
      </c>
      <c r="N95" s="161">
        <v>2.0000000000000002E-5</v>
      </c>
      <c r="O95" s="161">
        <f t="shared" ref="O95:O100" si="37">ROUND(E95*N95,5)</f>
        <v>2.0000000000000002E-5</v>
      </c>
      <c r="P95" s="161">
        <v>0</v>
      </c>
      <c r="Q95" s="161">
        <f t="shared" ref="Q95:Q100" si="38">ROUND(E95*P95,5)</f>
        <v>0</v>
      </c>
      <c r="R95" s="161"/>
      <c r="S95" s="161"/>
      <c r="T95" s="162">
        <v>4.0199999999999996</v>
      </c>
      <c r="U95" s="161">
        <f t="shared" ref="U95:U100" si="39">ROUND(E95*T95,2)</f>
        <v>4.0199999999999996</v>
      </c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124</v>
      </c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>
        <v>71</v>
      </c>
      <c r="B96" s="158" t="s">
        <v>272</v>
      </c>
      <c r="C96" s="193" t="s">
        <v>273</v>
      </c>
      <c r="D96" s="160" t="s">
        <v>144</v>
      </c>
      <c r="E96" s="167">
        <v>1</v>
      </c>
      <c r="F96" s="170">
        <f t="shared" si="32"/>
        <v>0</v>
      </c>
      <c r="G96" s="170">
        <f t="shared" si="33"/>
        <v>0</v>
      </c>
      <c r="H96" s="171"/>
      <c r="I96" s="170">
        <f t="shared" si="34"/>
        <v>0</v>
      </c>
      <c r="J96" s="171"/>
      <c r="K96" s="170">
        <f t="shared" si="35"/>
        <v>0</v>
      </c>
      <c r="L96" s="170">
        <v>15</v>
      </c>
      <c r="M96" s="170">
        <f t="shared" si="36"/>
        <v>0</v>
      </c>
      <c r="N96" s="161">
        <v>0</v>
      </c>
      <c r="O96" s="161">
        <f t="shared" si="37"/>
        <v>0</v>
      </c>
      <c r="P96" s="161">
        <v>0</v>
      </c>
      <c r="Q96" s="161">
        <f t="shared" si="38"/>
        <v>0</v>
      </c>
      <c r="R96" s="161"/>
      <c r="S96" s="161"/>
      <c r="T96" s="162">
        <v>0.77500000000000002</v>
      </c>
      <c r="U96" s="161">
        <f t="shared" si="39"/>
        <v>0.78</v>
      </c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124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52">
        <v>72</v>
      </c>
      <c r="B97" s="158" t="s">
        <v>274</v>
      </c>
      <c r="C97" s="193" t="s">
        <v>275</v>
      </c>
      <c r="D97" s="160" t="s">
        <v>144</v>
      </c>
      <c r="E97" s="167">
        <v>1</v>
      </c>
      <c r="F97" s="170">
        <f t="shared" si="32"/>
        <v>0</v>
      </c>
      <c r="G97" s="170">
        <f t="shared" si="33"/>
        <v>0</v>
      </c>
      <c r="H97" s="171"/>
      <c r="I97" s="170">
        <f t="shared" si="34"/>
        <v>0</v>
      </c>
      <c r="J97" s="171"/>
      <c r="K97" s="170">
        <f t="shared" si="35"/>
        <v>0</v>
      </c>
      <c r="L97" s="170">
        <v>15</v>
      </c>
      <c r="M97" s="170">
        <f t="shared" si="36"/>
        <v>0</v>
      </c>
      <c r="N97" s="161">
        <v>0.04</v>
      </c>
      <c r="O97" s="161">
        <f t="shared" si="37"/>
        <v>0.04</v>
      </c>
      <c r="P97" s="161">
        <v>0</v>
      </c>
      <c r="Q97" s="161">
        <f t="shared" si="38"/>
        <v>0</v>
      </c>
      <c r="R97" s="161"/>
      <c r="S97" s="161"/>
      <c r="T97" s="162">
        <v>0</v>
      </c>
      <c r="U97" s="161">
        <f t="shared" si="39"/>
        <v>0</v>
      </c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226</v>
      </c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52">
        <v>73</v>
      </c>
      <c r="B98" s="158" t="s">
        <v>276</v>
      </c>
      <c r="C98" s="193" t="s">
        <v>277</v>
      </c>
      <c r="D98" s="160" t="s">
        <v>144</v>
      </c>
      <c r="E98" s="167">
        <v>1</v>
      </c>
      <c r="F98" s="170">
        <f t="shared" si="32"/>
        <v>0</v>
      </c>
      <c r="G98" s="170">
        <f t="shared" si="33"/>
        <v>0</v>
      </c>
      <c r="H98" s="171"/>
      <c r="I98" s="170">
        <f t="shared" si="34"/>
        <v>0</v>
      </c>
      <c r="J98" s="171"/>
      <c r="K98" s="170">
        <f t="shared" si="35"/>
        <v>0</v>
      </c>
      <c r="L98" s="170">
        <v>15</v>
      </c>
      <c r="M98" s="170">
        <f t="shared" si="36"/>
        <v>0</v>
      </c>
      <c r="N98" s="161">
        <v>3.5999999999999997E-2</v>
      </c>
      <c r="O98" s="161">
        <f t="shared" si="37"/>
        <v>3.5999999999999997E-2</v>
      </c>
      <c r="P98" s="161">
        <v>0</v>
      </c>
      <c r="Q98" s="161">
        <f t="shared" si="38"/>
        <v>0</v>
      </c>
      <c r="R98" s="161"/>
      <c r="S98" s="161"/>
      <c r="T98" s="162">
        <v>0</v>
      </c>
      <c r="U98" s="161">
        <f t="shared" si="39"/>
        <v>0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226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>
        <v>74</v>
      </c>
      <c r="B99" s="158" t="s">
        <v>278</v>
      </c>
      <c r="C99" s="193" t="s">
        <v>279</v>
      </c>
      <c r="D99" s="160" t="s">
        <v>144</v>
      </c>
      <c r="E99" s="167">
        <v>1</v>
      </c>
      <c r="F99" s="170">
        <f t="shared" si="32"/>
        <v>0</v>
      </c>
      <c r="G99" s="170">
        <f t="shared" si="33"/>
        <v>0</v>
      </c>
      <c r="H99" s="171"/>
      <c r="I99" s="170">
        <f t="shared" si="34"/>
        <v>0</v>
      </c>
      <c r="J99" s="171"/>
      <c r="K99" s="170">
        <f t="shared" si="35"/>
        <v>0</v>
      </c>
      <c r="L99" s="170">
        <v>15</v>
      </c>
      <c r="M99" s="170">
        <f t="shared" si="36"/>
        <v>0</v>
      </c>
      <c r="N99" s="161">
        <v>0</v>
      </c>
      <c r="O99" s="161">
        <f t="shared" si="37"/>
        <v>0</v>
      </c>
      <c r="P99" s="161">
        <v>0</v>
      </c>
      <c r="Q99" s="161">
        <f t="shared" si="38"/>
        <v>0</v>
      </c>
      <c r="R99" s="161"/>
      <c r="S99" s="161"/>
      <c r="T99" s="162">
        <v>2.4500000000000002</v>
      </c>
      <c r="U99" s="161">
        <f t="shared" si="39"/>
        <v>2.4500000000000002</v>
      </c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124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>
        <v>75</v>
      </c>
      <c r="B100" s="158" t="s">
        <v>280</v>
      </c>
      <c r="C100" s="193" t="s">
        <v>281</v>
      </c>
      <c r="D100" s="160" t="s">
        <v>225</v>
      </c>
      <c r="E100" s="167">
        <v>1</v>
      </c>
      <c r="F100" s="170">
        <f t="shared" si="32"/>
        <v>0</v>
      </c>
      <c r="G100" s="170">
        <f t="shared" si="33"/>
        <v>0</v>
      </c>
      <c r="H100" s="171"/>
      <c r="I100" s="170">
        <f t="shared" si="34"/>
        <v>0</v>
      </c>
      <c r="J100" s="171"/>
      <c r="K100" s="170">
        <f t="shared" si="35"/>
        <v>0</v>
      </c>
      <c r="L100" s="170">
        <v>15</v>
      </c>
      <c r="M100" s="170">
        <f t="shared" si="36"/>
        <v>0</v>
      </c>
      <c r="N100" s="161">
        <v>0</v>
      </c>
      <c r="O100" s="161">
        <f t="shared" si="37"/>
        <v>0</v>
      </c>
      <c r="P100" s="161">
        <v>0</v>
      </c>
      <c r="Q100" s="161">
        <f t="shared" si="38"/>
        <v>0</v>
      </c>
      <c r="R100" s="161"/>
      <c r="S100" s="161"/>
      <c r="T100" s="162">
        <v>0.29199999999999998</v>
      </c>
      <c r="U100" s="161">
        <f t="shared" si="39"/>
        <v>0.28999999999999998</v>
      </c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124</v>
      </c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53" t="s">
        <v>114</v>
      </c>
      <c r="B101" s="159" t="s">
        <v>79</v>
      </c>
      <c r="C101" s="194" t="s">
        <v>80</v>
      </c>
      <c r="D101" s="163"/>
      <c r="E101" s="168"/>
      <c r="F101" s="172"/>
      <c r="G101" s="172">
        <f>SUMIF(AE102:AE102,"&lt;&gt;NOR",G102:G102)</f>
        <v>0</v>
      </c>
      <c r="H101" s="172"/>
      <c r="I101" s="172">
        <f>SUM(I102:I102)</f>
        <v>0</v>
      </c>
      <c r="J101" s="172"/>
      <c r="K101" s="172">
        <f>SUM(K102:K102)</f>
        <v>0</v>
      </c>
      <c r="L101" s="172"/>
      <c r="M101" s="172">
        <f>SUM(M102:M102)</f>
        <v>0</v>
      </c>
      <c r="N101" s="164"/>
      <c r="O101" s="164">
        <f>SUM(O102:O102)</f>
        <v>0.40610000000000002</v>
      </c>
      <c r="P101" s="164"/>
      <c r="Q101" s="164">
        <f>SUM(Q102:Q102)</f>
        <v>0.53939999999999999</v>
      </c>
      <c r="R101" s="164"/>
      <c r="S101" s="164"/>
      <c r="T101" s="165"/>
      <c r="U101" s="164">
        <f>SUM(U102:U102)</f>
        <v>9.64</v>
      </c>
      <c r="AE101" t="s">
        <v>115</v>
      </c>
    </row>
    <row r="102" spans="1:60" outlineLevel="1" x14ac:dyDescent="0.2">
      <c r="A102" s="152">
        <v>76</v>
      </c>
      <c r="B102" s="158" t="s">
        <v>282</v>
      </c>
      <c r="C102" s="193" t="s">
        <v>283</v>
      </c>
      <c r="D102" s="160" t="s">
        <v>118</v>
      </c>
      <c r="E102" s="167">
        <v>6.2</v>
      </c>
      <c r="F102" s="170">
        <f>H102+J102</f>
        <v>0</v>
      </c>
      <c r="G102" s="170">
        <f>ROUND(E102*F102,2)</f>
        <v>0</v>
      </c>
      <c r="H102" s="171"/>
      <c r="I102" s="170">
        <f>ROUND(E102*H102,2)</f>
        <v>0</v>
      </c>
      <c r="J102" s="171"/>
      <c r="K102" s="170">
        <f>ROUND(E102*J102,2)</f>
        <v>0</v>
      </c>
      <c r="L102" s="170">
        <v>15</v>
      </c>
      <c r="M102" s="170">
        <f>G102*(1+L102/100)</f>
        <v>0</v>
      </c>
      <c r="N102" s="161">
        <v>6.5500000000000003E-2</v>
      </c>
      <c r="O102" s="161">
        <f>ROUND(E102*N102,5)</f>
        <v>0.40610000000000002</v>
      </c>
      <c r="P102" s="161">
        <v>8.6999999999999994E-2</v>
      </c>
      <c r="Q102" s="161">
        <f>ROUND(E102*P102,5)</f>
        <v>0.53939999999999999</v>
      </c>
      <c r="R102" s="161"/>
      <c r="S102" s="161"/>
      <c r="T102" s="162">
        <v>1.5541400000000001</v>
      </c>
      <c r="U102" s="161">
        <f>ROUND(E102*T102,2)</f>
        <v>9.64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119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53" t="s">
        <v>114</v>
      </c>
      <c r="B103" s="159" t="s">
        <v>81</v>
      </c>
      <c r="C103" s="194" t="s">
        <v>82</v>
      </c>
      <c r="D103" s="163"/>
      <c r="E103" s="168"/>
      <c r="F103" s="172"/>
      <c r="G103" s="172">
        <f>SUMIF(AE104:AE105,"&lt;&gt;NOR",G104:G105)</f>
        <v>0</v>
      </c>
      <c r="H103" s="172"/>
      <c r="I103" s="172">
        <f>SUM(I104:I105)</f>
        <v>0</v>
      </c>
      <c r="J103" s="172"/>
      <c r="K103" s="172">
        <f>SUM(K104:K105)</f>
        <v>0</v>
      </c>
      <c r="L103" s="172"/>
      <c r="M103" s="172">
        <f>SUM(M104:M105)</f>
        <v>0</v>
      </c>
      <c r="N103" s="164"/>
      <c r="O103" s="164">
        <f>SUM(O104:O105)</f>
        <v>1.8125899999999999</v>
      </c>
      <c r="P103" s="164"/>
      <c r="Q103" s="164">
        <f>SUM(Q104:Q105)</f>
        <v>1.19181</v>
      </c>
      <c r="R103" s="164"/>
      <c r="S103" s="164"/>
      <c r="T103" s="165"/>
      <c r="U103" s="164">
        <f>SUM(U104:U105)</f>
        <v>56.23</v>
      </c>
      <c r="AE103" t="s">
        <v>115</v>
      </c>
    </row>
    <row r="104" spans="1:60" ht="22.5" outlineLevel="1" x14ac:dyDescent="0.2">
      <c r="A104" s="152">
        <v>77</v>
      </c>
      <c r="B104" s="158" t="s">
        <v>284</v>
      </c>
      <c r="C104" s="193" t="s">
        <v>285</v>
      </c>
      <c r="D104" s="160" t="s">
        <v>118</v>
      </c>
      <c r="E104" s="167">
        <v>25.908999999999999</v>
      </c>
      <c r="F104" s="170">
        <f>H104+J104</f>
        <v>0</v>
      </c>
      <c r="G104" s="170">
        <f>ROUND(E104*F104,2)</f>
        <v>0</v>
      </c>
      <c r="H104" s="171"/>
      <c r="I104" s="170">
        <f>ROUND(E104*H104,2)</f>
        <v>0</v>
      </c>
      <c r="J104" s="171"/>
      <c r="K104" s="170">
        <f>ROUND(E104*J104,2)</f>
        <v>0</v>
      </c>
      <c r="L104" s="170">
        <v>15</v>
      </c>
      <c r="M104" s="170">
        <f>G104*(1+L104/100)</f>
        <v>0</v>
      </c>
      <c r="N104" s="161">
        <v>6.9959999999999994E-2</v>
      </c>
      <c r="O104" s="161">
        <f>ROUND(E104*N104,5)</f>
        <v>1.8125899999999999</v>
      </c>
      <c r="P104" s="161">
        <v>4.5999999999999999E-2</v>
      </c>
      <c r="Q104" s="161">
        <f>ROUND(E104*P104,5)</f>
        <v>1.19181</v>
      </c>
      <c r="R104" s="161"/>
      <c r="S104" s="161"/>
      <c r="T104" s="162">
        <v>2.1702300000000001</v>
      </c>
      <c r="U104" s="161">
        <f>ROUND(E104*T104,2)</f>
        <v>56.23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119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/>
      <c r="B105" s="158"/>
      <c r="C105" s="195" t="s">
        <v>286</v>
      </c>
      <c r="D105" s="166"/>
      <c r="E105" s="169">
        <v>25.908999999999999</v>
      </c>
      <c r="F105" s="170"/>
      <c r="G105" s="170"/>
      <c r="H105" s="170"/>
      <c r="I105" s="170"/>
      <c r="J105" s="170"/>
      <c r="K105" s="170"/>
      <c r="L105" s="170"/>
      <c r="M105" s="170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135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53" t="s">
        <v>114</v>
      </c>
      <c r="B106" s="159" t="s">
        <v>83</v>
      </c>
      <c r="C106" s="194" t="s">
        <v>84</v>
      </c>
      <c r="D106" s="163"/>
      <c r="E106" s="168"/>
      <c r="F106" s="172"/>
      <c r="G106" s="172">
        <f>SUMIF(AE107:AE108,"&lt;&gt;NOR",G107:G108)</f>
        <v>0</v>
      </c>
      <c r="H106" s="172"/>
      <c r="I106" s="172">
        <f>SUM(I107:I108)</f>
        <v>0</v>
      </c>
      <c r="J106" s="172"/>
      <c r="K106" s="172">
        <f>SUM(K107:K108)</f>
        <v>0</v>
      </c>
      <c r="L106" s="172"/>
      <c r="M106" s="172">
        <f>SUM(M107:M108)</f>
        <v>0</v>
      </c>
      <c r="N106" s="164"/>
      <c r="O106" s="164">
        <f>SUM(O107:O108)</f>
        <v>0.27424999999999999</v>
      </c>
      <c r="P106" s="164"/>
      <c r="Q106" s="164">
        <f>SUM(Q107:Q108)</f>
        <v>0</v>
      </c>
      <c r="R106" s="164"/>
      <c r="S106" s="164"/>
      <c r="T106" s="165"/>
      <c r="U106" s="164">
        <f>SUM(U107:U108)</f>
        <v>0.80999999999999994</v>
      </c>
      <c r="AE106" t="s">
        <v>115</v>
      </c>
    </row>
    <row r="107" spans="1:60" outlineLevel="1" x14ac:dyDescent="0.2">
      <c r="A107" s="152">
        <v>78</v>
      </c>
      <c r="B107" s="158" t="s">
        <v>287</v>
      </c>
      <c r="C107" s="193" t="s">
        <v>288</v>
      </c>
      <c r="D107" s="160" t="s">
        <v>269</v>
      </c>
      <c r="E107" s="167">
        <v>1</v>
      </c>
      <c r="F107" s="170">
        <f>H107+J107</f>
        <v>0</v>
      </c>
      <c r="G107" s="170">
        <f>ROUND(E107*F107,2)</f>
        <v>0</v>
      </c>
      <c r="H107" s="171"/>
      <c r="I107" s="170">
        <f>ROUND(E107*H107,2)</f>
        <v>0</v>
      </c>
      <c r="J107" s="171"/>
      <c r="K107" s="170">
        <f>ROUND(E107*J107,2)</f>
        <v>0</v>
      </c>
      <c r="L107" s="170">
        <v>15</v>
      </c>
      <c r="M107" s="170">
        <f>G107*(1+L107/100)</f>
        <v>0</v>
      </c>
      <c r="N107" s="161">
        <v>0</v>
      </c>
      <c r="O107" s="161">
        <f>ROUND(E107*N107,5)</f>
        <v>0</v>
      </c>
      <c r="P107" s="161">
        <v>0</v>
      </c>
      <c r="Q107" s="161">
        <f>ROUND(E107*P107,5)</f>
        <v>0</v>
      </c>
      <c r="R107" s="161"/>
      <c r="S107" s="161"/>
      <c r="T107" s="162">
        <v>0.23980000000000001</v>
      </c>
      <c r="U107" s="161">
        <f>ROUND(E107*T107,2)</f>
        <v>0.24</v>
      </c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124</v>
      </c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52">
        <v>79</v>
      </c>
      <c r="B108" s="158" t="s">
        <v>289</v>
      </c>
      <c r="C108" s="193" t="s">
        <v>290</v>
      </c>
      <c r="D108" s="160" t="s">
        <v>269</v>
      </c>
      <c r="E108" s="167">
        <v>1</v>
      </c>
      <c r="F108" s="170">
        <f>H108+J108</f>
        <v>0</v>
      </c>
      <c r="G108" s="170">
        <f>ROUND(E108*F108,2)</f>
        <v>0</v>
      </c>
      <c r="H108" s="171"/>
      <c r="I108" s="170">
        <f>ROUND(E108*H108,2)</f>
        <v>0</v>
      </c>
      <c r="J108" s="171"/>
      <c r="K108" s="170">
        <f>ROUND(E108*J108,2)</f>
        <v>0</v>
      </c>
      <c r="L108" s="170">
        <v>15</v>
      </c>
      <c r="M108" s="170">
        <f>G108*(1+L108/100)</f>
        <v>0</v>
      </c>
      <c r="N108" s="161">
        <v>0.27424999999999999</v>
      </c>
      <c r="O108" s="161">
        <f>ROUND(E108*N108,5)</f>
        <v>0.27424999999999999</v>
      </c>
      <c r="P108" s="161">
        <v>0</v>
      </c>
      <c r="Q108" s="161">
        <f>ROUND(E108*P108,5)</f>
        <v>0</v>
      </c>
      <c r="R108" s="161"/>
      <c r="S108" s="161"/>
      <c r="T108" s="162">
        <v>0.56991000000000003</v>
      </c>
      <c r="U108" s="161">
        <f>ROUND(E108*T108,2)</f>
        <v>0.56999999999999995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119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53" t="s">
        <v>114</v>
      </c>
      <c r="B109" s="159" t="s">
        <v>85</v>
      </c>
      <c r="C109" s="194" t="s">
        <v>86</v>
      </c>
      <c r="D109" s="163"/>
      <c r="E109" s="168"/>
      <c r="F109" s="172"/>
      <c r="G109" s="172">
        <f>SUMIF(AE110:AE116,"&lt;&gt;NOR",G110:G116)</f>
        <v>0</v>
      </c>
      <c r="H109" s="172"/>
      <c r="I109" s="172">
        <f>SUM(I110:I116)</f>
        <v>0</v>
      </c>
      <c r="J109" s="172"/>
      <c r="K109" s="172">
        <f>SUM(K110:K116)</f>
        <v>0</v>
      </c>
      <c r="L109" s="172"/>
      <c r="M109" s="172">
        <f>SUM(M110:M116)</f>
        <v>0</v>
      </c>
      <c r="N109" s="164"/>
      <c r="O109" s="164">
        <f>SUM(O110:O116)</f>
        <v>4.0000000000000002E-4</v>
      </c>
      <c r="P109" s="164"/>
      <c r="Q109" s="164">
        <f>SUM(Q110:Q116)</f>
        <v>0</v>
      </c>
      <c r="R109" s="164"/>
      <c r="S109" s="164"/>
      <c r="T109" s="165"/>
      <c r="U109" s="164">
        <f>SUM(U110:U116)</f>
        <v>3.42</v>
      </c>
      <c r="AE109" t="s">
        <v>115</v>
      </c>
    </row>
    <row r="110" spans="1:60" ht="22.5" outlineLevel="1" x14ac:dyDescent="0.2">
      <c r="A110" s="152">
        <v>80</v>
      </c>
      <c r="B110" s="158" t="s">
        <v>291</v>
      </c>
      <c r="C110" s="193" t="s">
        <v>292</v>
      </c>
      <c r="D110" s="160" t="s">
        <v>144</v>
      </c>
      <c r="E110" s="167">
        <v>1</v>
      </c>
      <c r="F110" s="170">
        <f>H110+J110</f>
        <v>0</v>
      </c>
      <c r="G110" s="170">
        <f>ROUND(E110*F110,2)</f>
        <v>0</v>
      </c>
      <c r="H110" s="171"/>
      <c r="I110" s="170">
        <f>ROUND(E110*H110,2)</f>
        <v>0</v>
      </c>
      <c r="J110" s="171"/>
      <c r="K110" s="170">
        <f>ROUND(E110*J110,2)</f>
        <v>0</v>
      </c>
      <c r="L110" s="170">
        <v>15</v>
      </c>
      <c r="M110" s="170">
        <f>G110*(1+L110/100)</f>
        <v>0</v>
      </c>
      <c r="N110" s="161">
        <v>0</v>
      </c>
      <c r="O110" s="161">
        <f>ROUND(E110*N110,5)</f>
        <v>0</v>
      </c>
      <c r="P110" s="161">
        <v>0</v>
      </c>
      <c r="Q110" s="161">
        <f>ROUND(E110*P110,5)</f>
        <v>0</v>
      </c>
      <c r="R110" s="161"/>
      <c r="S110" s="161"/>
      <c r="T110" s="162">
        <v>0.54749999999999999</v>
      </c>
      <c r="U110" s="161">
        <f>ROUND(E110*T110,2)</f>
        <v>0.55000000000000004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124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52">
        <v>81</v>
      </c>
      <c r="B111" s="158" t="s">
        <v>293</v>
      </c>
      <c r="C111" s="193" t="s">
        <v>294</v>
      </c>
      <c r="D111" s="160" t="s">
        <v>144</v>
      </c>
      <c r="E111" s="167">
        <v>1</v>
      </c>
      <c r="F111" s="170">
        <f>H111+J111</f>
        <v>0</v>
      </c>
      <c r="G111" s="170">
        <f>ROUND(E111*F111,2)</f>
        <v>0</v>
      </c>
      <c r="H111" s="171"/>
      <c r="I111" s="170">
        <f>ROUND(E111*H111,2)</f>
        <v>0</v>
      </c>
      <c r="J111" s="171"/>
      <c r="K111" s="170">
        <f>ROUND(E111*J111,2)</f>
        <v>0</v>
      </c>
      <c r="L111" s="170">
        <v>15</v>
      </c>
      <c r="M111" s="170">
        <f>G111*(1+L111/100)</f>
        <v>0</v>
      </c>
      <c r="N111" s="161">
        <v>0</v>
      </c>
      <c r="O111" s="161">
        <f>ROUND(E111*N111,5)</f>
        <v>0</v>
      </c>
      <c r="P111" s="161">
        <v>0</v>
      </c>
      <c r="Q111" s="161">
        <f>ROUND(E111*P111,5)</f>
        <v>0</v>
      </c>
      <c r="R111" s="161"/>
      <c r="S111" s="161"/>
      <c r="T111" s="162">
        <v>0.72</v>
      </c>
      <c r="U111" s="161">
        <f>ROUND(E111*T111,2)</f>
        <v>0.72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124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1" x14ac:dyDescent="0.2">
      <c r="A112" s="152">
        <v>82</v>
      </c>
      <c r="B112" s="158" t="s">
        <v>295</v>
      </c>
      <c r="C112" s="193" t="s">
        <v>296</v>
      </c>
      <c r="D112" s="160" t="s">
        <v>225</v>
      </c>
      <c r="E112" s="167">
        <v>1</v>
      </c>
      <c r="F112" s="170">
        <f>H112+J112</f>
        <v>0</v>
      </c>
      <c r="G112" s="170">
        <f>ROUND(E112*F112,2)</f>
        <v>0</v>
      </c>
      <c r="H112" s="171"/>
      <c r="I112" s="170">
        <f>ROUND(E112*H112,2)</f>
        <v>0</v>
      </c>
      <c r="J112" s="171"/>
      <c r="K112" s="170">
        <f>ROUND(E112*J112,2)</f>
        <v>0</v>
      </c>
      <c r="L112" s="170">
        <v>15</v>
      </c>
      <c r="M112" s="170">
        <f>G112*(1+L112/100)</f>
        <v>0</v>
      </c>
      <c r="N112" s="161">
        <v>0</v>
      </c>
      <c r="O112" s="161">
        <f>ROUND(E112*N112,5)</f>
        <v>0</v>
      </c>
      <c r="P112" s="161">
        <v>0</v>
      </c>
      <c r="Q112" s="161">
        <f>ROUND(E112*P112,5)</f>
        <v>0</v>
      </c>
      <c r="R112" s="161"/>
      <c r="S112" s="161"/>
      <c r="T112" s="162">
        <v>1</v>
      </c>
      <c r="U112" s="161">
        <f>ROUND(E112*T112,2)</f>
        <v>1</v>
      </c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124</v>
      </c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/>
      <c r="B113" s="158"/>
      <c r="C113" s="195" t="s">
        <v>257</v>
      </c>
      <c r="D113" s="166"/>
      <c r="E113" s="169">
        <v>1</v>
      </c>
      <c r="F113" s="170"/>
      <c r="G113" s="170"/>
      <c r="H113" s="170"/>
      <c r="I113" s="170"/>
      <c r="J113" s="170"/>
      <c r="K113" s="170"/>
      <c r="L113" s="170"/>
      <c r="M113" s="170"/>
      <c r="N113" s="161"/>
      <c r="O113" s="161"/>
      <c r="P113" s="161"/>
      <c r="Q113" s="161"/>
      <c r="R113" s="161"/>
      <c r="S113" s="161"/>
      <c r="T113" s="162"/>
      <c r="U113" s="16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135</v>
      </c>
      <c r="AF113" s="151">
        <v>0</v>
      </c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>
        <v>83</v>
      </c>
      <c r="B114" s="158" t="s">
        <v>297</v>
      </c>
      <c r="C114" s="193" t="s">
        <v>298</v>
      </c>
      <c r="D114" s="160" t="s">
        <v>144</v>
      </c>
      <c r="E114" s="167">
        <v>1</v>
      </c>
      <c r="F114" s="170">
        <f>H114+J114</f>
        <v>0</v>
      </c>
      <c r="G114" s="170">
        <f>ROUND(E114*F114,2)</f>
        <v>0</v>
      </c>
      <c r="H114" s="171"/>
      <c r="I114" s="170">
        <f>ROUND(E114*H114,2)</f>
        <v>0</v>
      </c>
      <c r="J114" s="171"/>
      <c r="K114" s="170">
        <f>ROUND(E114*J114,2)</f>
        <v>0</v>
      </c>
      <c r="L114" s="170">
        <v>15</v>
      </c>
      <c r="M114" s="170">
        <f>G114*(1+L114/100)</f>
        <v>0</v>
      </c>
      <c r="N114" s="161">
        <v>0</v>
      </c>
      <c r="O114" s="161">
        <f>ROUND(E114*N114,5)</f>
        <v>0</v>
      </c>
      <c r="P114" s="161">
        <v>0</v>
      </c>
      <c r="Q114" s="161">
        <f>ROUND(E114*P114,5)</f>
        <v>0</v>
      </c>
      <c r="R114" s="161"/>
      <c r="S114" s="161"/>
      <c r="T114" s="162">
        <v>0.28999999999999998</v>
      </c>
      <c r="U114" s="161">
        <f>ROUND(E114*T114,2)</f>
        <v>0.28999999999999998</v>
      </c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124</v>
      </c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52">
        <v>84</v>
      </c>
      <c r="B115" s="158" t="s">
        <v>299</v>
      </c>
      <c r="C115" s="193" t="s">
        <v>300</v>
      </c>
      <c r="D115" s="160" t="s">
        <v>144</v>
      </c>
      <c r="E115" s="167">
        <v>2</v>
      </c>
      <c r="F115" s="170">
        <f>H115+J115</f>
        <v>0</v>
      </c>
      <c r="G115" s="170">
        <f>ROUND(E115*F115,2)</f>
        <v>0</v>
      </c>
      <c r="H115" s="171"/>
      <c r="I115" s="170">
        <f>ROUND(E115*H115,2)</f>
        <v>0</v>
      </c>
      <c r="J115" s="171"/>
      <c r="K115" s="170">
        <f>ROUND(E115*J115,2)</f>
        <v>0</v>
      </c>
      <c r="L115" s="170">
        <v>15</v>
      </c>
      <c r="M115" s="170">
        <f>G115*(1+L115/100)</f>
        <v>0</v>
      </c>
      <c r="N115" s="161">
        <v>9.0000000000000006E-5</v>
      </c>
      <c r="O115" s="161">
        <f>ROUND(E115*N115,5)</f>
        <v>1.8000000000000001E-4</v>
      </c>
      <c r="P115" s="161">
        <v>0</v>
      </c>
      <c r="Q115" s="161">
        <f>ROUND(E115*P115,5)</f>
        <v>0</v>
      </c>
      <c r="R115" s="161"/>
      <c r="S115" s="161"/>
      <c r="T115" s="162">
        <v>0.26</v>
      </c>
      <c r="U115" s="161">
        <f>ROUND(E115*T115,2)</f>
        <v>0.52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124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81">
        <v>85</v>
      </c>
      <c r="B116" s="182" t="s">
        <v>301</v>
      </c>
      <c r="C116" s="196" t="s">
        <v>302</v>
      </c>
      <c r="D116" s="183" t="s">
        <v>144</v>
      </c>
      <c r="E116" s="184">
        <v>2</v>
      </c>
      <c r="F116" s="185">
        <f>H116+J116</f>
        <v>0</v>
      </c>
      <c r="G116" s="185">
        <f>ROUND(E116*F116,2)</f>
        <v>0</v>
      </c>
      <c r="H116" s="186"/>
      <c r="I116" s="185">
        <f>ROUND(E116*H116,2)</f>
        <v>0</v>
      </c>
      <c r="J116" s="186"/>
      <c r="K116" s="185">
        <f>ROUND(E116*J116,2)</f>
        <v>0</v>
      </c>
      <c r="L116" s="185">
        <v>15</v>
      </c>
      <c r="M116" s="185">
        <f>G116*(1+L116/100)</f>
        <v>0</v>
      </c>
      <c r="N116" s="187">
        <v>1.1E-4</v>
      </c>
      <c r="O116" s="187">
        <f>ROUND(E116*N116,5)</f>
        <v>2.2000000000000001E-4</v>
      </c>
      <c r="P116" s="187">
        <v>0</v>
      </c>
      <c r="Q116" s="187">
        <f>ROUND(E116*P116,5)</f>
        <v>0</v>
      </c>
      <c r="R116" s="187"/>
      <c r="S116" s="187"/>
      <c r="T116" s="188">
        <v>0.16866999999999999</v>
      </c>
      <c r="U116" s="187">
        <f>ROUND(E116*T116,2)</f>
        <v>0.34</v>
      </c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124</v>
      </c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6"/>
      <c r="B117" s="7" t="s">
        <v>303</v>
      </c>
      <c r="C117" s="197" t="s">
        <v>303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AC117">
        <v>15</v>
      </c>
      <c r="AD117">
        <v>21</v>
      </c>
    </row>
    <row r="118" spans="1:60" x14ac:dyDescent="0.2">
      <c r="A118" s="189"/>
      <c r="B118" s="190" t="s">
        <v>28</v>
      </c>
      <c r="C118" s="198" t="s">
        <v>303</v>
      </c>
      <c r="D118" s="191"/>
      <c r="E118" s="191"/>
      <c r="F118" s="191"/>
      <c r="G118" s="192">
        <f>G8+G12+G16+G19+G26+G36+G38+G42+G48+G56+G80+G84+G89+G94+G101+G103+G106+G109</f>
        <v>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AC118">
        <f>SUMIF(L7:L116,AC117,G7:G116)</f>
        <v>0</v>
      </c>
      <c r="AD118">
        <f>SUMIF(L7:L116,AD117,G7:G116)</f>
        <v>0</v>
      </c>
      <c r="AE118" t="s">
        <v>304</v>
      </c>
    </row>
    <row r="119" spans="1:60" x14ac:dyDescent="0.2">
      <c r="A119" s="6"/>
      <c r="B119" s="7" t="s">
        <v>303</v>
      </c>
      <c r="C119" s="197" t="s">
        <v>303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60" x14ac:dyDescent="0.2">
      <c r="A120" s="6"/>
      <c r="B120" s="7" t="s">
        <v>303</v>
      </c>
      <c r="C120" s="197" t="s">
        <v>303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60" x14ac:dyDescent="0.2">
      <c r="A121" s="260" t="s">
        <v>305</v>
      </c>
      <c r="B121" s="260"/>
      <c r="C121" s="261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60" x14ac:dyDescent="0.2">
      <c r="A122" s="262"/>
      <c r="B122" s="263"/>
      <c r="C122" s="264"/>
      <c r="D122" s="263"/>
      <c r="E122" s="263"/>
      <c r="F122" s="263"/>
      <c r="G122" s="26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AE122" t="s">
        <v>306</v>
      </c>
    </row>
    <row r="123" spans="1:60" x14ac:dyDescent="0.2">
      <c r="A123" s="266"/>
      <c r="B123" s="267"/>
      <c r="C123" s="268"/>
      <c r="D123" s="267"/>
      <c r="E123" s="267"/>
      <c r="F123" s="267"/>
      <c r="G123" s="269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60" x14ac:dyDescent="0.2">
      <c r="A124" s="266"/>
      <c r="B124" s="267"/>
      <c r="C124" s="268"/>
      <c r="D124" s="267"/>
      <c r="E124" s="267"/>
      <c r="F124" s="267"/>
      <c r="G124" s="269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 x14ac:dyDescent="0.2">
      <c r="A125" s="266"/>
      <c r="B125" s="267"/>
      <c r="C125" s="268"/>
      <c r="D125" s="267"/>
      <c r="E125" s="267"/>
      <c r="F125" s="267"/>
      <c r="G125" s="269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 x14ac:dyDescent="0.2">
      <c r="A126" s="270"/>
      <c r="B126" s="271"/>
      <c r="C126" s="272"/>
      <c r="D126" s="271"/>
      <c r="E126" s="271"/>
      <c r="F126" s="271"/>
      <c r="G126" s="273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60" x14ac:dyDescent="0.2">
      <c r="A127" s="6"/>
      <c r="B127" s="7" t="s">
        <v>303</v>
      </c>
      <c r="C127" s="197" t="s">
        <v>303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60" x14ac:dyDescent="0.2">
      <c r="C128" s="199"/>
      <c r="AE128" t="s">
        <v>307</v>
      </c>
    </row>
  </sheetData>
  <mergeCells count="6">
    <mergeCell ref="A122:G126"/>
    <mergeCell ref="A1:G1"/>
    <mergeCell ref="C2:G2"/>
    <mergeCell ref="C3:G3"/>
    <mergeCell ref="C4:G4"/>
    <mergeCell ref="A121:C121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</dc:creator>
  <cp:lastModifiedBy>Fryšová Ivana, Ing.</cp:lastModifiedBy>
  <cp:lastPrinted>2014-02-28T09:52:57Z</cp:lastPrinted>
  <dcterms:created xsi:type="dcterms:W3CDTF">2009-04-08T07:15:50Z</dcterms:created>
  <dcterms:modified xsi:type="dcterms:W3CDTF">2023-01-30T12:54:10Z</dcterms:modified>
</cp:coreProperties>
</file>