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-mm\Projekty_Vanduch\C_SPORTOVIŠTĚ\001_Zimní stadion\009_Výměna světel na zimáku\Administrace\01_Soutěž E-zak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Pol'!$A$1:$U$57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47" i="12" l="1"/>
  <c r="F39" i="1" s="1"/>
  <c r="BA45" i="12"/>
  <c r="BA43" i="12"/>
  <c r="BA42" i="12"/>
  <c r="BA41" i="12"/>
  <c r="BA40" i="12"/>
  <c r="BA37" i="12"/>
  <c r="BA36" i="12"/>
  <c r="BA34" i="12"/>
  <c r="BA27" i="12"/>
  <c r="BA23" i="12"/>
  <c r="BA22" i="12"/>
  <c r="BA21" i="12"/>
  <c r="BA20" i="12"/>
  <c r="BA19" i="12"/>
  <c r="BA18" i="12"/>
  <c r="BA17" i="12"/>
  <c r="BA15" i="12"/>
  <c r="BA13" i="12"/>
  <c r="BA12" i="12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F11" i="12"/>
  <c r="G11" i="12" s="1"/>
  <c r="I11" i="12"/>
  <c r="K11" i="12"/>
  <c r="O11" i="12"/>
  <c r="Q11" i="12"/>
  <c r="U11" i="12"/>
  <c r="F14" i="12"/>
  <c r="G14" i="12"/>
  <c r="M14" i="12" s="1"/>
  <c r="I14" i="12"/>
  <c r="K14" i="12"/>
  <c r="O14" i="12"/>
  <c r="Q14" i="12"/>
  <c r="U14" i="12"/>
  <c r="F16" i="12"/>
  <c r="G16" i="12"/>
  <c r="M16" i="12" s="1"/>
  <c r="I16" i="12"/>
  <c r="K16" i="12"/>
  <c r="O16" i="12"/>
  <c r="Q16" i="12"/>
  <c r="U16" i="12"/>
  <c r="F24" i="12"/>
  <c r="G24" i="12" s="1"/>
  <c r="M24" i="12" s="1"/>
  <c r="I24" i="12"/>
  <c r="K24" i="12"/>
  <c r="O24" i="12"/>
  <c r="Q24" i="12"/>
  <c r="U24" i="12"/>
  <c r="F25" i="12"/>
  <c r="G25" i="12" s="1"/>
  <c r="M25" i="12" s="1"/>
  <c r="I25" i="12"/>
  <c r="K25" i="12"/>
  <c r="O25" i="12"/>
  <c r="Q25" i="12"/>
  <c r="U25" i="12"/>
  <c r="F26" i="12"/>
  <c r="G26" i="12"/>
  <c r="M26" i="12" s="1"/>
  <c r="I26" i="12"/>
  <c r="K26" i="12"/>
  <c r="O26" i="12"/>
  <c r="Q26" i="12"/>
  <c r="U26" i="12"/>
  <c r="F28" i="12"/>
  <c r="G28" i="12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3" i="12"/>
  <c r="G33" i="12"/>
  <c r="M33" i="12" s="1"/>
  <c r="M32" i="12" s="1"/>
  <c r="I33" i="12"/>
  <c r="K33" i="12"/>
  <c r="O33" i="12"/>
  <c r="O32" i="12" s="1"/>
  <c r="Q33" i="12"/>
  <c r="Q32" i="12" s="1"/>
  <c r="U33" i="12"/>
  <c r="F35" i="12"/>
  <c r="G35" i="12"/>
  <c r="M35" i="12" s="1"/>
  <c r="I35" i="12"/>
  <c r="K35" i="12"/>
  <c r="O35" i="12"/>
  <c r="Q35" i="12"/>
  <c r="U35" i="12"/>
  <c r="F39" i="12"/>
  <c r="G39" i="12"/>
  <c r="M39" i="12" s="1"/>
  <c r="I39" i="12"/>
  <c r="I38" i="12" s="1"/>
  <c r="K39" i="12"/>
  <c r="O39" i="12"/>
  <c r="Q39" i="12"/>
  <c r="Q38" i="12" s="1"/>
  <c r="U39" i="12"/>
  <c r="U38" i="12" s="1"/>
  <c r="F44" i="12"/>
  <c r="G44" i="12" s="1"/>
  <c r="I44" i="12"/>
  <c r="K44" i="12"/>
  <c r="O44" i="12"/>
  <c r="Q44" i="12"/>
  <c r="U44" i="12"/>
  <c r="I20" i="1"/>
  <c r="I17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44" i="12" l="1"/>
  <c r="G38" i="12"/>
  <c r="I52" i="1" s="1"/>
  <c r="I19" i="1" s="1"/>
  <c r="M11" i="12"/>
  <c r="G10" i="12"/>
  <c r="I50" i="1" s="1"/>
  <c r="I18" i="1" s="1"/>
  <c r="AD47" i="12"/>
  <c r="G39" i="1" s="1"/>
  <c r="G40" i="1" s="1"/>
  <c r="G25" i="1" s="1"/>
  <c r="G26" i="1" s="1"/>
  <c r="F40" i="1"/>
  <c r="G23" i="1" s="1"/>
  <c r="M38" i="12"/>
  <c r="K10" i="12"/>
  <c r="O10" i="12"/>
  <c r="O38" i="12"/>
  <c r="K32" i="12"/>
  <c r="G32" i="12"/>
  <c r="I51" i="1" s="1"/>
  <c r="U10" i="12"/>
  <c r="I10" i="12"/>
  <c r="K38" i="12"/>
  <c r="U32" i="12"/>
  <c r="I32" i="12"/>
  <c r="Q10" i="12"/>
  <c r="M10" i="12"/>
  <c r="G8" i="12"/>
  <c r="M9" i="12"/>
  <c r="M8" i="12" s="1"/>
  <c r="G28" i="1" l="1"/>
  <c r="G47" i="12"/>
  <c r="I49" i="1"/>
  <c r="H39" i="1"/>
  <c r="G24" i="1"/>
  <c r="G29" i="1" s="1"/>
  <c r="I39" i="1" l="1"/>
  <c r="I40" i="1" s="1"/>
  <c r="J39" i="1" s="1"/>
  <c r="J40" i="1" s="1"/>
  <c r="H40" i="1"/>
  <c r="I53" i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<sst xmlns="http://schemas.openxmlformats.org/spreadsheetml/2006/main" count="252" uniqueCount="156">
  <si>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</si>
  <si>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</si>
  <si>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</si>
  <si>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</si>
  <si>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</si>
  <si>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</si>
  <si>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</si>
  <si>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</si>
  <si>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</si>
  <si>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</si>
  <si>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</si>
  <si>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</si>
  <si>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</si>
  <si>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</si>
  <si>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</si>
  <si>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</si>
  <si>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</si>
  <si>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</si>
  <si>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</si>
  <si>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</si>
  <si>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</si>
  <si>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</si>
  <si>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</si>
  <si>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</si>
  <si>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</si>
  <si>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</si>
  <si>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</si>
  <si>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</si>
  <si>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</si>
  <si>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</si>
  <si>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</si>
  <si>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</si>
  <si>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</si>
  <si>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</si>
  <si>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</si>
  <si>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</si>
  <si>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</si>
  <si>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</si>
  <si>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</si>
  <si>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Zakázka:</t>
  </si>
  <si>
    <t>Z:</t>
  </si>
  <si>
    <t>Položkový rozpočet</t>
  </si>
  <si>
    <t>Valašské Meziříčí</t>
  </si>
  <si>
    <t>Rozpočet:</t>
  </si>
  <si>
    <t>Misto</t>
  </si>
  <si>
    <t>Ing. Pavel Vanduch</t>
  </si>
  <si>
    <t>Zimní stadion Valašské Meziříčí - Výměna Osvětlení</t>
  </si>
  <si>
    <t>Město Valašské Meziříčí</t>
  </si>
  <si>
    <t>Náměstí 5</t>
  </si>
  <si>
    <t>75701</t>
  </si>
  <si>
    <t>00304387</t>
  </si>
  <si>
    <t>CZ00304387</t>
  </si>
  <si>
    <t>Rozpočet</t>
  </si>
  <si>
    <t>Celkem za stavbu</t>
  </si>
  <si>
    <t>CZK</t>
  </si>
  <si>
    <t xml:space="preserve">Popis rozpočtu:  - </t>
  </si>
  <si>
    <t>Zakázka bude realizována v režimu přenesené daňové povinosti (fakturována bude částka bez DPH - tu odvede objednatel).</t>
  </si>
  <si>
    <t>Rekapitulace dílů</t>
  </si>
  <si>
    <t>Typ dílu</t>
  </si>
  <si>
    <t>94</t>
  </si>
  <si>
    <t>Lešení a stavební výtahy</t>
  </si>
  <si>
    <t>M21</t>
  </si>
  <si>
    <t>Elektromontáže</t>
  </si>
  <si>
    <t>M65</t>
  </si>
  <si>
    <t>Demontáže 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</si>
  <si>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</si>
  <si>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</si>
  <si>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</si>
  <si>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</si>
  <si>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</si>
  <si>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</si>
  <si>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</si>
  <si>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</si>
  <si>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</si>
  <si>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</si>
  <si>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</si>
  <si>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</si>
  <si>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</si>
  <si>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</si>
  <si>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</si>
  <si>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</si>
  <si>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</si>
  <si>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</si>
  <si>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</si>
  <si>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</si>
  <si>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</si>
  <si>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</si>
  <si>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</si>
  <si>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</si>
  <si>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</si>
  <si>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</si>
  <si>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</si>
  <si>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</si>
  <si>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</si>
  <si>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941941111RXX</t>
  </si>
  <si>
    <t xml:space="preserve">Pronájem mobilní montážní plošiny </t>
  </si>
  <si>
    <t>kpl</t>
  </si>
  <si>
    <t>POL1_0</t>
  </si>
  <si>
    <t>210201528R00</t>
  </si>
  <si>
    <t>Svítidlo LED světlomet - venkovní provedení, dle technického návrhu dodav. vč. závěsné konstr.</t>
  </si>
  <si>
    <t>Dodavatel navrhne vhodný typ svítidla pro instalaci na zimním stadionu v potřebném počtu (ks) tak, aby návrh byl v souladu se "Zadávacími podminkami" a "Referenčním listem navrhovaného osvětlení", které jsou nedílnou součástí zadávací dokumentace.</t>
  </si>
  <si>
    <t>POP</t>
  </si>
  <si>
    <t>Součástí ceny je i recyklační poplatek.</t>
  </si>
  <si>
    <t>210810046Rx1</t>
  </si>
  <si>
    <t>Kabel silový CYKY do 1kV (typ dle dod.) fixovaný v, žlabu, včetně dodávky kabelu CYKY (typ dle dod.)</t>
  </si>
  <si>
    <t>Součástí dodávky v rámci této položky je kromě samotného kabelu také elektrikářský rošt včetně kotvících prvků a montáže.</t>
  </si>
  <si>
    <t>210110601Rxx</t>
  </si>
  <si>
    <t xml:space="preserve">Ovladací panel- tlačítkový nebo LED dotykov.obraz., pro regulaci, vč. regulace DALI, vč. kabeláže </t>
  </si>
  <si>
    <t>Regulace DALI musí umožnit automatickou volbu provozních režimů 0 / 100 / 300 / 500 / 750 lx.</t>
  </si>
  <si>
    <t>K manuálnímu ovládání (pomocí tlačítkového panelu nebo pomocí LED dotykové obrazovky) je navíc požadovaná vizualizace s možností obsluhy přes kompatibilní webový prohlížeč na jakémkoli uživatelském zařízení (PC, tablet, chytrý telefon, ...).</t>
  </si>
  <si>
    <t>Přístup do vizualizace musí být zabezpečený.</t>
  </si>
  <si>
    <t>Ve vizualizaci budou zobrazena jednotlivá svítidla a jejich aktuální stav (vypnuto / zapnuto -  s uvedením intenzity).Jednotlivá svítidla budou ovládána individuálně, případně bude navoleno "scénické osvětlení" (sestava vybraných světel). Vybrané světlo nebo vybraná sestava světel (v případě "scénického osvětlení") bude ovládáno v krocích o intenzitě 0 / 100 / 300 / 500 / 750 lx.</t>
  </si>
  <si>
    <t>K systému regulace je požadován vzdálený přístup od dodavatele pro případné úpravy a servisní zásah. Pro vzdálený přístup musí být využito zabezpečené GSM komunikace, která je aktivní pouze při vzdáleném přístupu. SIM kartu dodá dodavatel.</t>
  </si>
  <si>
    <t>Komponenty systému regulace nesmějí obsahovat bateriové napájení.</t>
  </si>
  <si>
    <t>Systém musí být schopen hlášení poruch na komponentech DALI a poruch na svítidlech. Hlášení např. formou SMS, emailu, nebo displeje.</t>
  </si>
  <si>
    <t>220711601Rxx</t>
  </si>
  <si>
    <t>Programování provozních režimů osvětlení, (včetně případných licenčních poplatků)</t>
  </si>
  <si>
    <t>220711605R00</t>
  </si>
  <si>
    <t>Zkušební provoz - uvedení do provozu, včetně zaškolení obsluhy</t>
  </si>
  <si>
    <t>h</t>
  </si>
  <si>
    <t>210290642RAA</t>
  </si>
  <si>
    <t>Výměna části jistících, spínacích přístrojů vč., předpěťové ochrany ve stávajícím rozvaděči</t>
  </si>
  <si>
    <t>POL2_0</t>
  </si>
  <si>
    <t>Výměna nebo doplnění prvků do stávajícího rozvaděče v souladu s požadavky dle nové instalace.</t>
  </si>
  <si>
    <t>220890202R00</t>
  </si>
  <si>
    <t>Výchozí revize elektroinstalace nového osvětlení</t>
  </si>
  <si>
    <t>650511211RX1</t>
  </si>
  <si>
    <t>Měření intenzity osvětlení pro jednotl. prov.stavy, včetně vystavení protokolu</t>
  </si>
  <si>
    <t>650511211RX2</t>
  </si>
  <si>
    <t>Měření pro ověření parametrů instalov. svítidel, po realizaci zakázky</t>
  </si>
  <si>
    <t>210292041RAA</t>
  </si>
  <si>
    <t>Servis celé elektroinstalace po dobu záruky, v intervalech předepsaných výrobcem zařízení</t>
  </si>
  <si>
    <t>650801115Rxx</t>
  </si>
  <si>
    <t>Demontáž svítidla stropního výbojkového zavěšeného, všetně pomocných závěsných konstrukcí a příslušen.</t>
  </si>
  <si>
    <t>kus</t>
  </si>
  <si>
    <t>Včetně elkologické likvidace.</t>
  </si>
  <si>
    <t>220280629R00</t>
  </si>
  <si>
    <t>Demontáž napájecích kabelů z roštů a konstr., (od svítidel po rozvaděče)</t>
  </si>
  <si>
    <t>Předpokládaná délka kabeláže je cca 1.500 m.</t>
  </si>
  <si>
    <t>Včetně ekologické likvidace.</t>
  </si>
  <si>
    <t>004111020R</t>
  </si>
  <si>
    <t>Vypracování projektové dokumentace , skutečného provedení stavby (DSPS)</t>
  </si>
  <si>
    <t>Soubor</t>
  </si>
  <si>
    <t>Předat 3x v tištěné podobě + 1x digitálně (na libovolném datovém nosiči).</t>
  </si>
  <si>
    <t>Součástí DSPS budou: Katalogové listy ke všem použitým svítidlům a k jednotlivým komponentům regulace, Montážní návod ke svítidlům, Certifikát ENEC, Prohlášení o shodě, Návod k provozu, Výpočet osvětlení, atd.</t>
  </si>
  <si>
    <t>Vše v tištěné podobě bude předáno ve stejném členění, řazení a s názvem i v digitální podobě (např. ve formátu *.pdf).</t>
  </si>
  <si>
    <t>Veškerá dokumentace (tištěná i digitální) bude předána v českém jazyce.</t>
  </si>
  <si>
    <t>005122020Rxx</t>
  </si>
  <si>
    <t>Doprava, přesun materiálu, odvoz likvidace uložení, na skládku vč. poplatku</t>
  </si>
  <si>
    <t>Upřednostňuje se recyklace případně jiná ekologická likvidace před prostým uložením na skládku.</t>
  </si>
  <si>
    <t/>
  </si>
  <si>
    <t>SUM</t>
  </si>
  <si>
    <t>Poznámky uchazeče k zadání</t>
  </si>
  <si>
    <t>POPUZIV</t>
  </si>
  <si>
    <t>END</t>
  </si>
  <si>
    <t>Ve všech listech tohoto souboru můžete měnit pouze buňky s modrým pozadím. Jedná se o tyto údaje : 
- údaje o firmě
- jednotkové ceny položek zadané na maximálně dvě desetinná místa
- počet kusů navržených svítidel u položky č. 2 (list "Rozpočet Pol", buňka "E11")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</si>
</sst>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33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NumberForma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18" fillId="0" borderId="10" xfId="0" applyNumberFormat="1" applyFont="1" applyBorder="1" applyAlignment="1">
      <alignment horizontal="left" vertical="top" wrapText="1"/>
    </xf>
    <xf numFmtId="0" fontId="18" fillId="0" borderId="6" xfId="0" applyNumberFormat="1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3" t="s">
        <v>155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56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1" t="s">
        <v>36</v>
      </c>
      <c r="B1" s="201" t="s">
        <v>41</v>
      </c>
      <c r="C1" s="202"/>
      <c r="D1" s="202"/>
      <c r="E1" s="202"/>
      <c r="F1" s="202"/>
      <c r="G1" s="202"/>
      <c r="H1" s="202"/>
      <c r="I1" s="202"/>
      <c r="J1" s="203"/>
    </row>
    <row r="2" spans="1:15" ht="23.25" customHeight="1" x14ac:dyDescent="0.2">
      <c r="A2" s="4"/>
      <c r="B2" s="79" t="s">
        <v>39</v>
      </c>
      <c r="C2" s="80"/>
      <c r="D2" s="194" t="s">
        <v>46</v>
      </c>
      <c r="E2" s="195"/>
      <c r="F2" s="195"/>
      <c r="G2" s="195"/>
      <c r="H2" s="195"/>
      <c r="I2" s="195"/>
      <c r="J2" s="196"/>
      <c r="O2" s="2"/>
    </row>
    <row r="3" spans="1:15" ht="23.25" customHeight="1" x14ac:dyDescent="0.2">
      <c r="A3" s="4"/>
      <c r="B3" s="81" t="s">
        <v>44</v>
      </c>
      <c r="C3" s="82"/>
      <c r="D3" s="224" t="s">
        <v>42</v>
      </c>
      <c r="E3" s="225"/>
      <c r="F3" s="225"/>
      <c r="G3" s="225"/>
      <c r="H3" s="225"/>
      <c r="I3" s="225"/>
      <c r="J3" s="226"/>
    </row>
    <row r="4" spans="1:15" ht="23.25" hidden="1" customHeight="1" x14ac:dyDescent="0.2">
      <c r="A4" s="4"/>
      <c r="B4" s="83" t="s">
        <v>43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 t="s">
        <v>47</v>
      </c>
      <c r="E5" s="25"/>
      <c r="F5" s="25"/>
      <c r="G5" s="25"/>
      <c r="H5" s="27" t="s">
        <v>33</v>
      </c>
      <c r="I5" s="89" t="s">
        <v>50</v>
      </c>
      <c r="J5" s="11"/>
    </row>
    <row r="6" spans="1:15" ht="15.75" customHeight="1" x14ac:dyDescent="0.2">
      <c r="A6" s="4"/>
      <c r="B6" s="39"/>
      <c r="C6" s="25"/>
      <c r="D6" s="89" t="s">
        <v>48</v>
      </c>
      <c r="E6" s="25"/>
      <c r="F6" s="25"/>
      <c r="G6" s="25"/>
      <c r="H6" s="27" t="s">
        <v>34</v>
      </c>
      <c r="I6" s="89" t="s">
        <v>51</v>
      </c>
      <c r="J6" s="11"/>
    </row>
    <row r="7" spans="1:15" ht="15.75" customHeight="1" x14ac:dyDescent="0.2">
      <c r="A7" s="4"/>
      <c r="B7" s="40"/>
      <c r="C7" s="90" t="s">
        <v>49</v>
      </c>
      <c r="D7" s="78" t="s">
        <v>42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12"/>
      <c r="E11" s="212"/>
      <c r="F11" s="212"/>
      <c r="G11" s="212"/>
      <c r="H11" s="27" t="s">
        <v>33</v>
      </c>
      <c r="I11" s="92"/>
      <c r="J11" s="11"/>
    </row>
    <row r="12" spans="1:15" ht="15.75" customHeight="1" x14ac:dyDescent="0.2">
      <c r="A12" s="4"/>
      <c r="B12" s="39"/>
      <c r="C12" s="25"/>
      <c r="D12" s="234"/>
      <c r="E12" s="234"/>
      <c r="F12" s="234"/>
      <c r="G12" s="234"/>
      <c r="H12" s="27" t="s">
        <v>34</v>
      </c>
      <c r="I12" s="92"/>
      <c r="J12" s="11"/>
    </row>
    <row r="13" spans="1:15" ht="15.75" customHeight="1" x14ac:dyDescent="0.2">
      <c r="A13" s="4"/>
      <c r="B13" s="40"/>
      <c r="C13" s="91"/>
      <c r="D13" s="235"/>
      <c r="E13" s="235"/>
      <c r="F13" s="235"/>
      <c r="G13" s="23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 t="s">
        <v>45</v>
      </c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0"/>
      <c r="F15" s="200"/>
      <c r="G15" s="220"/>
      <c r="H15" s="220"/>
      <c r="I15" s="220" t="s">
        <v>28</v>
      </c>
      <c r="J15" s="221"/>
    </row>
    <row r="16" spans="1:15" ht="23.25" customHeight="1" x14ac:dyDescent="0.2">
      <c r="A16" s="140" t="s">
        <v>23</v>
      </c>
      <c r="B16" s="141" t="s">
        <v>23</v>
      </c>
      <c r="C16" s="56"/>
      <c r="D16" s="57"/>
      <c r="E16" s="197"/>
      <c r="F16" s="198"/>
      <c r="G16" s="197"/>
      <c r="H16" s="198"/>
      <c r="I16" s="197">
        <f>SUMIF(F49:F52,A16,I49:I52)+SUMIF(F49:F52,"PSU",I49:I52)</f>
        <v>0</v>
      </c>
      <c r="J16" s="199"/>
    </row>
    <row r="17" spans="1:10" ht="23.25" customHeight="1" x14ac:dyDescent="0.2">
      <c r="A17" s="140" t="s">
        <v>24</v>
      </c>
      <c r="B17" s="141" t="s">
        <v>24</v>
      </c>
      <c r="C17" s="56"/>
      <c r="D17" s="57"/>
      <c r="E17" s="197"/>
      <c r="F17" s="198"/>
      <c r="G17" s="197"/>
      <c r="H17" s="198"/>
      <c r="I17" s="197">
        <f>SUMIF(F49:F52,A17,I49:I52)</f>
        <v>0</v>
      </c>
      <c r="J17" s="199"/>
    </row>
    <row r="18" spans="1:10" ht="23.25" customHeight="1" x14ac:dyDescent="0.2">
      <c r="A18" s="140" t="s">
        <v>25</v>
      </c>
      <c r="B18" s="141" t="s">
        <v>25</v>
      </c>
      <c r="C18" s="56"/>
      <c r="D18" s="57"/>
      <c r="E18" s="197"/>
      <c r="F18" s="198"/>
      <c r="G18" s="197"/>
      <c r="H18" s="198"/>
      <c r="I18" s="197">
        <f>SUMIF(F49:F52,A18,I49:I52)</f>
        <v>0</v>
      </c>
      <c r="J18" s="199"/>
    </row>
    <row r="19" spans="1:10" ht="23.25" customHeight="1" x14ac:dyDescent="0.2">
      <c r="A19" s="140" t="s">
        <v>65</v>
      </c>
      <c r="B19" s="141" t="s">
        <v>26</v>
      </c>
      <c r="C19" s="56"/>
      <c r="D19" s="57"/>
      <c r="E19" s="197"/>
      <c r="F19" s="198"/>
      <c r="G19" s="197"/>
      <c r="H19" s="198"/>
      <c r="I19" s="197">
        <f>SUMIF(F49:F52,A19,I49:I52)</f>
        <v>0</v>
      </c>
      <c r="J19" s="199"/>
    </row>
    <row r="20" spans="1:10" ht="23.25" customHeight="1" x14ac:dyDescent="0.2">
      <c r="A20" s="140" t="s">
        <v>66</v>
      </c>
      <c r="B20" s="141" t="s">
        <v>27</v>
      </c>
      <c r="C20" s="56"/>
      <c r="D20" s="57"/>
      <c r="E20" s="197"/>
      <c r="F20" s="198"/>
      <c r="G20" s="197"/>
      <c r="H20" s="198"/>
      <c r="I20" s="197">
        <f>SUMIF(F49:F52,A20,I49:I52)</f>
        <v>0</v>
      </c>
      <c r="J20" s="199"/>
    </row>
    <row r="21" spans="1:10" ht="23.25" customHeight="1" x14ac:dyDescent="0.2">
      <c r="A21" s="4"/>
      <c r="B21" s="72" t="s">
        <v>28</v>
      </c>
      <c r="C21" s="73"/>
      <c r="D21" s="74"/>
      <c r="E21" s="210"/>
      <c r="F21" s="211"/>
      <c r="G21" s="210"/>
      <c r="H21" s="211"/>
      <c r="I21" s="210">
        <f>SUM(I16:J20)</f>
        <v>0</v>
      </c>
      <c r="J21" s="215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208">
        <f>ZakladDPHSniVypocet</f>
        <v>0</v>
      </c>
      <c r="H23" s="209"/>
      <c r="I23" s="209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213">
        <f>ZakladDPHSni*SazbaDPH1/100</f>
        <v>0</v>
      </c>
      <c r="H24" s="214"/>
      <c r="I24" s="214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208">
        <f>ZakladDPHZaklVypocet</f>
        <v>0</v>
      </c>
      <c r="H25" s="209"/>
      <c r="I25" s="209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204">
        <f>ZakladDPHZakl*SazbaDPH2/100</f>
        <v>0</v>
      </c>
      <c r="H26" s="205"/>
      <c r="I26" s="20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206">
        <f>0</f>
        <v>0</v>
      </c>
      <c r="H27" s="206"/>
      <c r="I27" s="206"/>
      <c r="J27" s="61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19">
        <f>ZakladDPHSniVypocet+ZakladDPHZaklVypocet</f>
        <v>0</v>
      </c>
      <c r="H28" s="219"/>
      <c r="I28" s="219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07">
        <f>ZakladDPHSni+DPHSni+ZakladDPHZakl+DPHZakl+Zaokrouhleni</f>
        <v>0</v>
      </c>
      <c r="H29" s="207"/>
      <c r="I29" s="207"/>
      <c r="J29" s="117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44967</v>
      </c>
      <c r="I32" s="37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52" s="35" customFormat="1" ht="18.75" customHeight="1" x14ac:dyDescent="0.2">
      <c r="A34" s="29"/>
      <c r="B34" s="29"/>
      <c r="C34" s="30"/>
      <c r="D34" s="222"/>
      <c r="E34" s="222"/>
      <c r="F34" s="30"/>
      <c r="G34" s="222" t="s">
        <v>45</v>
      </c>
      <c r="H34" s="222"/>
      <c r="I34" s="222"/>
      <c r="J34" s="36"/>
    </row>
    <row r="35" spans="1:52" ht="12.75" customHeight="1" x14ac:dyDescent="0.2">
      <c r="A35" s="4"/>
      <c r="B35" s="4"/>
      <c r="C35" s="5"/>
      <c r="D35" s="223" t="s">
        <v>2</v>
      </c>
      <c r="E35" s="223"/>
      <c r="F35" s="5"/>
      <c r="G35" s="43"/>
      <c r="H35" s="13" t="s">
        <v>3</v>
      </c>
      <c r="I35" s="43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5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52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52" ht="25.5" hidden="1" customHeight="1" x14ac:dyDescent="0.2">
      <c r="A39" s="95">
        <v>1</v>
      </c>
      <c r="B39" s="101" t="s">
        <v>52</v>
      </c>
      <c r="C39" s="227" t="s">
        <v>46</v>
      </c>
      <c r="D39" s="228"/>
      <c r="E39" s="228"/>
      <c r="F39" s="106">
        <f>'Rozpočet Pol'!AC47</f>
        <v>0</v>
      </c>
      <c r="G39" s="107">
        <f>'Rozpočet Pol'!AD47</f>
        <v>0</v>
      </c>
      <c r="H39" s="108">
        <f>(F39*SazbaDPH1/100)+(G39*SazbaDPH2/100)</f>
        <v>0</v>
      </c>
      <c r="I39" s="108">
        <f>F39+G39+H39</f>
        <v>0</v>
      </c>
      <c r="J39" s="102" t="str">
        <f>IF(CenaCelkemVypocet=0,"",I39/CenaCelkemVypocet*100)</f>
        <v/>
      </c>
    </row>
    <row r="40" spans="1:52" ht="25.5" hidden="1" customHeight="1" x14ac:dyDescent="0.2">
      <c r="A40" s="95"/>
      <c r="B40" s="229" t="s">
        <v>53</v>
      </c>
      <c r="C40" s="230"/>
      <c r="D40" s="230"/>
      <c r="E40" s="231"/>
      <c r="F40" s="109">
        <f>SUMIF(A39:A39,"=1",F39:F39)</f>
        <v>0</v>
      </c>
      <c r="G40" s="110">
        <f>SUMIF(A39:A39,"=1",G39:G39)</f>
        <v>0</v>
      </c>
      <c r="H40" s="110">
        <f>SUMIF(A39:A39,"=1",H39:H39)</f>
        <v>0</v>
      </c>
      <c r="I40" s="110">
        <f>SUMIF(A39:A39,"=1",I39:I39)</f>
        <v>0</v>
      </c>
      <c r="J40" s="96">
        <f>SUMIF(A39:A39,"=1",J39:J39)</f>
        <v>0</v>
      </c>
    </row>
    <row r="42" spans="1:52" x14ac:dyDescent="0.2">
      <c r="B42" t="s">
        <v>55</v>
      </c>
    </row>
    <row r="43" spans="1:52" ht="25.5" x14ac:dyDescent="0.2">
      <c r="B43" s="232" t="s">
        <v>56</v>
      </c>
      <c r="C43" s="232"/>
      <c r="D43" s="232"/>
      <c r="E43" s="232"/>
      <c r="F43" s="232"/>
      <c r="G43" s="232"/>
      <c r="H43" s="232"/>
      <c r="I43" s="232"/>
      <c r="J43" s="232"/>
      <c r="AZ43" s="118" t="str">
        <f>B43</f>
        <v>Zakázka bude realizována v režimu přenesené daňové povinosti (fakturována bude částka bez DPH - tu odvede objednatel).</v>
      </c>
    </row>
    <row r="46" spans="1:52" ht="15.75" x14ac:dyDescent="0.25">
      <c r="B46" s="119" t="s">
        <v>57</v>
      </c>
    </row>
    <row r="48" spans="1:52" ht="25.5" customHeight="1" x14ac:dyDescent="0.2">
      <c r="A48" s="120"/>
      <c r="B48" s="124" t="s">
        <v>16</v>
      </c>
      <c r="C48" s="124" t="s">
        <v>5</v>
      </c>
      <c r="D48" s="125"/>
      <c r="E48" s="125"/>
      <c r="F48" s="128" t="s">
        <v>58</v>
      </c>
      <c r="G48" s="128"/>
      <c r="H48" s="128"/>
      <c r="I48" s="233" t="s">
        <v>28</v>
      </c>
      <c r="J48" s="233"/>
    </row>
    <row r="49" spans="1:10" ht="25.5" customHeight="1" x14ac:dyDescent="0.2">
      <c r="A49" s="121"/>
      <c r="B49" s="129" t="s">
        <v>59</v>
      </c>
      <c r="C49" s="217" t="s">
        <v>60</v>
      </c>
      <c r="D49" s="218"/>
      <c r="E49" s="218"/>
      <c r="F49" s="131" t="s">
        <v>23</v>
      </c>
      <c r="G49" s="132"/>
      <c r="H49" s="132"/>
      <c r="I49" s="216">
        <f>'Rozpočet Pol'!G8</f>
        <v>0</v>
      </c>
      <c r="J49" s="216"/>
    </row>
    <row r="50" spans="1:10" ht="25.5" customHeight="1" x14ac:dyDescent="0.2">
      <c r="A50" s="121"/>
      <c r="B50" s="123" t="s">
        <v>61</v>
      </c>
      <c r="C50" s="238" t="s">
        <v>62</v>
      </c>
      <c r="D50" s="239"/>
      <c r="E50" s="239"/>
      <c r="F50" s="133" t="s">
        <v>25</v>
      </c>
      <c r="G50" s="134"/>
      <c r="H50" s="134"/>
      <c r="I50" s="237">
        <f>'Rozpočet Pol'!G10</f>
        <v>0</v>
      </c>
      <c r="J50" s="237"/>
    </row>
    <row r="51" spans="1:10" ht="25.5" customHeight="1" x14ac:dyDescent="0.2">
      <c r="A51" s="121"/>
      <c r="B51" s="123" t="s">
        <v>63</v>
      </c>
      <c r="C51" s="238" t="s">
        <v>64</v>
      </c>
      <c r="D51" s="239"/>
      <c r="E51" s="239"/>
      <c r="F51" s="133" t="s">
        <v>25</v>
      </c>
      <c r="G51" s="134"/>
      <c r="H51" s="134"/>
      <c r="I51" s="237">
        <f>'Rozpočet Pol'!G32</f>
        <v>0</v>
      </c>
      <c r="J51" s="237"/>
    </row>
    <row r="52" spans="1:10" ht="25.5" customHeight="1" x14ac:dyDescent="0.2">
      <c r="A52" s="121"/>
      <c r="B52" s="130" t="s">
        <v>65</v>
      </c>
      <c r="C52" s="241" t="s">
        <v>26</v>
      </c>
      <c r="D52" s="242"/>
      <c r="E52" s="242"/>
      <c r="F52" s="135" t="s">
        <v>65</v>
      </c>
      <c r="G52" s="136"/>
      <c r="H52" s="136"/>
      <c r="I52" s="240">
        <f>'Rozpočet Pol'!G38</f>
        <v>0</v>
      </c>
      <c r="J52" s="240"/>
    </row>
    <row r="53" spans="1:10" ht="25.5" customHeight="1" x14ac:dyDescent="0.2">
      <c r="A53" s="122"/>
      <c r="B53" s="126" t="s">
        <v>1</v>
      </c>
      <c r="C53" s="126"/>
      <c r="D53" s="127"/>
      <c r="E53" s="127"/>
      <c r="F53" s="137"/>
      <c r="G53" s="138"/>
      <c r="H53" s="138"/>
      <c r="I53" s="236">
        <f>SUM(I49:I52)</f>
        <v>0</v>
      </c>
      <c r="J53" s="236"/>
    </row>
    <row r="54" spans="1:10" x14ac:dyDescent="0.2">
      <c r="F54" s="139"/>
      <c r="G54" s="94"/>
      <c r="H54" s="139"/>
      <c r="I54" s="94"/>
      <c r="J54" s="94"/>
    </row>
    <row r="55" spans="1:10" x14ac:dyDescent="0.2">
      <c r="F55" s="139"/>
      <c r="G55" s="94"/>
      <c r="H55" s="139"/>
      <c r="I55" s="94"/>
      <c r="J55" s="94"/>
    </row>
    <row r="56" spans="1:10" x14ac:dyDescent="0.2">
      <c r="F56" s="139"/>
      <c r="G56" s="94"/>
      <c r="H56" s="139"/>
      <c r="I56" s="94"/>
      <c r="J56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I53:J53"/>
    <mergeCell ref="I50:J50"/>
    <mergeCell ref="C50:E50"/>
    <mergeCell ref="I51:J51"/>
    <mergeCell ref="C51:E51"/>
    <mergeCell ref="I52:J52"/>
    <mergeCell ref="C52:E52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77" t="s">
        <v>40</v>
      </c>
      <c r="B2" s="76"/>
      <c r="C2" s="245"/>
      <c r="D2" s="245"/>
      <c r="E2" s="245"/>
      <c r="F2" s="245"/>
      <c r="G2" s="246"/>
    </row>
    <row r="3" spans="1:7" ht="24.95" hidden="1" customHeight="1" x14ac:dyDescent="0.2">
      <c r="A3" s="77" t="s">
        <v>7</v>
      </c>
      <c r="B3" s="76"/>
      <c r="C3" s="245"/>
      <c r="D3" s="245"/>
      <c r="E3" s="245"/>
      <c r="F3" s="245"/>
      <c r="G3" s="246"/>
    </row>
    <row r="4" spans="1:7" ht="24.95" hidden="1" customHeight="1" x14ac:dyDescent="0.2">
      <c r="A4" s="77" t="s">
        <v>8</v>
      </c>
      <c r="B4" s="76"/>
      <c r="C4" s="245"/>
      <c r="D4" s="245"/>
      <c r="E4" s="245"/>
      <c r="F4" s="245"/>
      <c r="G4" s="24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7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3" customWidth="1"/>
    <col min="3" max="3" width="38.28515625" style="9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68</v>
      </c>
    </row>
    <row r="2" spans="1:60" ht="24.95" customHeight="1" x14ac:dyDescent="0.2">
      <c r="A2" s="144" t="s">
        <v>67</v>
      </c>
      <c r="B2" s="142"/>
      <c r="C2" s="253" t="s">
        <v>46</v>
      </c>
      <c r="D2" s="254"/>
      <c r="E2" s="254"/>
      <c r="F2" s="254"/>
      <c r="G2" s="255"/>
      <c r="AE2" t="s">
        <v>69</v>
      </c>
    </row>
    <row r="3" spans="1:60" ht="24.95" customHeight="1" x14ac:dyDescent="0.2">
      <c r="A3" s="145" t="s">
        <v>7</v>
      </c>
      <c r="B3" s="143"/>
      <c r="C3" s="256" t="s">
        <v>42</v>
      </c>
      <c r="D3" s="257"/>
      <c r="E3" s="257"/>
      <c r="F3" s="257"/>
      <c r="G3" s="258"/>
      <c r="AE3" t="s">
        <v>70</v>
      </c>
    </row>
    <row r="4" spans="1:60" ht="24.95" hidden="1" customHeight="1" x14ac:dyDescent="0.2">
      <c r="A4" s="145" t="s">
        <v>8</v>
      </c>
      <c r="B4" s="143"/>
      <c r="C4" s="256"/>
      <c r="D4" s="257"/>
      <c r="E4" s="257"/>
      <c r="F4" s="257"/>
      <c r="G4" s="258"/>
      <c r="AE4" t="s">
        <v>71</v>
      </c>
    </row>
    <row r="5" spans="1:60" hidden="1" x14ac:dyDescent="0.2">
      <c r="A5" s="146" t="s">
        <v>72</v>
      </c>
      <c r="B5" s="147"/>
      <c r="C5" s="148"/>
      <c r="D5" s="149"/>
      <c r="E5" s="149"/>
      <c r="F5" s="149"/>
      <c r="G5" s="150"/>
      <c r="AE5" t="s">
        <v>73</v>
      </c>
    </row>
    <row r="7" spans="1:60" ht="38.25" x14ac:dyDescent="0.2">
      <c r="A7" s="156" t="s">
        <v>74</v>
      </c>
      <c r="B7" s="157" t="s">
        <v>75</v>
      </c>
      <c r="C7" s="157" t="s">
        <v>76</v>
      </c>
      <c r="D7" s="156" t="s">
        <v>77</v>
      </c>
      <c r="E7" s="156" t="s">
        <v>78</v>
      </c>
      <c r="F7" s="151" t="s">
        <v>79</v>
      </c>
      <c r="G7" s="171" t="s">
        <v>28</v>
      </c>
      <c r="H7" s="172" t="s">
        <v>29</v>
      </c>
      <c r="I7" s="172" t="s">
        <v>80</v>
      </c>
      <c r="J7" s="172" t="s">
        <v>30</v>
      </c>
      <c r="K7" s="172" t="s">
        <v>81</v>
      </c>
      <c r="L7" s="172" t="s">
        <v>82</v>
      </c>
      <c r="M7" s="172" t="s">
        <v>83</v>
      </c>
      <c r="N7" s="172" t="s">
        <v>84</v>
      </c>
      <c r="O7" s="172" t="s">
        <v>85</v>
      </c>
      <c r="P7" s="172" t="s">
        <v>86</v>
      </c>
      <c r="Q7" s="172" t="s">
        <v>87</v>
      </c>
      <c r="R7" s="172" t="s">
        <v>88</v>
      </c>
      <c r="S7" s="172" t="s">
        <v>89</v>
      </c>
      <c r="T7" s="172" t="s">
        <v>90</v>
      </c>
      <c r="U7" s="159" t="s">
        <v>91</v>
      </c>
    </row>
    <row r="8" spans="1:60" x14ac:dyDescent="0.2">
      <c r="A8" s="173" t="s">
        <v>92</v>
      </c>
      <c r="B8" s="174" t="s">
        <v>59</v>
      </c>
      <c r="C8" s="175" t="s">
        <v>60</v>
      </c>
      <c r="D8" s="158"/>
      <c r="E8" s="176"/>
      <c r="F8" s="177"/>
      <c r="G8" s="177">
        <f>SUMIF(AE9:AE9,"&lt;&gt;NOR",G9:G9)</f>
        <v>0</v>
      </c>
      <c r="H8" s="177"/>
      <c r="I8" s="177">
        <f>SUM(I9:I9)</f>
        <v>0</v>
      </c>
      <c r="J8" s="177"/>
      <c r="K8" s="177">
        <f>SUM(K9:K9)</f>
        <v>0</v>
      </c>
      <c r="L8" s="177"/>
      <c r="M8" s="177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8"/>
      <c r="S8" s="158"/>
      <c r="T8" s="173"/>
      <c r="U8" s="158">
        <f>SUM(U9:U9)</f>
        <v>0</v>
      </c>
      <c r="AE8" t="s">
        <v>93</v>
      </c>
    </row>
    <row r="9" spans="1:60" outlineLevel="1" x14ac:dyDescent="0.2">
      <c r="A9" s="153">
        <v>1</v>
      </c>
      <c r="B9" s="160" t="s">
        <v>94</v>
      </c>
      <c r="C9" s="187" t="s">
        <v>95</v>
      </c>
      <c r="D9" s="162" t="s">
        <v>96</v>
      </c>
      <c r="E9" s="166">
        <v>1</v>
      </c>
      <c r="F9" s="168">
        <f>H9+J9</f>
        <v>0</v>
      </c>
      <c r="G9" s="169">
        <f>ROUND(E9*F9,2)</f>
        <v>0</v>
      </c>
      <c r="H9" s="169"/>
      <c r="I9" s="169">
        <f>ROUND(E9*H9,2)</f>
        <v>0</v>
      </c>
      <c r="J9" s="169"/>
      <c r="K9" s="169">
        <f>ROUND(E9*J9,2)</f>
        <v>0</v>
      </c>
      <c r="L9" s="169">
        <v>21</v>
      </c>
      <c r="M9" s="169">
        <f>G9*(1+L9/100)</f>
        <v>0</v>
      </c>
      <c r="N9" s="162">
        <v>0</v>
      </c>
      <c r="O9" s="162">
        <f>ROUND(E9*N9,5)</f>
        <v>0</v>
      </c>
      <c r="P9" s="162">
        <v>0</v>
      </c>
      <c r="Q9" s="162">
        <f>ROUND(E9*P9,5)</f>
        <v>0</v>
      </c>
      <c r="R9" s="162"/>
      <c r="S9" s="162"/>
      <c r="T9" s="163">
        <v>0</v>
      </c>
      <c r="U9" s="162">
        <f>ROUND(E9*T9,2)</f>
        <v>0</v>
      </c>
      <c r="V9" s="152"/>
      <c r="W9" s="152"/>
      <c r="X9" s="152"/>
      <c r="Y9" s="152"/>
      <c r="Z9" s="152"/>
      <c r="AA9" s="152"/>
      <c r="AB9" s="152"/>
      <c r="AC9" s="152"/>
      <c r="AD9" s="152"/>
      <c r="AE9" s="152" t="s">
        <v>97</v>
      </c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54" t="s">
        <v>92</v>
      </c>
      <c r="B10" s="161" t="s">
        <v>61</v>
      </c>
      <c r="C10" s="188" t="s">
        <v>62</v>
      </c>
      <c r="D10" s="164"/>
      <c r="E10" s="167"/>
      <c r="F10" s="170"/>
      <c r="G10" s="170">
        <f>SUMIF(AE11:AE31,"&lt;&gt;NOR",G11:G31)</f>
        <v>0</v>
      </c>
      <c r="H10" s="170"/>
      <c r="I10" s="170">
        <f>SUM(I11:I31)</f>
        <v>0</v>
      </c>
      <c r="J10" s="170"/>
      <c r="K10" s="170">
        <f>SUM(K11:K31)</f>
        <v>0</v>
      </c>
      <c r="L10" s="170"/>
      <c r="M10" s="170">
        <f>SUM(M11:M31)</f>
        <v>0</v>
      </c>
      <c r="N10" s="164"/>
      <c r="O10" s="164">
        <f>SUM(O11:O31)</f>
        <v>2.3000000000000001E-4</v>
      </c>
      <c r="P10" s="164"/>
      <c r="Q10" s="164">
        <f>SUM(Q11:Q31)</f>
        <v>0</v>
      </c>
      <c r="R10" s="164"/>
      <c r="S10" s="164"/>
      <c r="T10" s="165"/>
      <c r="U10" s="164">
        <f>SUM(U11:U31)</f>
        <v>11.459999999999997</v>
      </c>
      <c r="AE10" t="s">
        <v>93</v>
      </c>
    </row>
    <row r="11" spans="1:60" ht="22.5" outlineLevel="1" x14ac:dyDescent="0.2">
      <c r="A11" s="153">
        <v>2</v>
      </c>
      <c r="B11" s="160" t="s">
        <v>98</v>
      </c>
      <c r="C11" s="187" t="s">
        <v>99</v>
      </c>
      <c r="D11" s="162" t="s">
        <v>96</v>
      </c>
      <c r="E11" s="192"/>
      <c r="F11" s="168">
        <f>H11+J11</f>
        <v>0</v>
      </c>
      <c r="G11" s="169">
        <f>ROUND(E11*F11,2)</f>
        <v>0</v>
      </c>
      <c r="H11" s="169"/>
      <c r="I11" s="169">
        <f>ROUND(E11*H11,2)</f>
        <v>0</v>
      </c>
      <c r="J11" s="169"/>
      <c r="K11" s="169">
        <f>ROUND(E11*J11,2)</f>
        <v>0</v>
      </c>
      <c r="L11" s="169">
        <v>21</v>
      </c>
      <c r="M11" s="169">
        <f>G11*(1+L11/100)</f>
        <v>0</v>
      </c>
      <c r="N11" s="162">
        <v>0</v>
      </c>
      <c r="O11" s="162">
        <f>ROUND(E11*N11,5)</f>
        <v>0</v>
      </c>
      <c r="P11" s="162">
        <v>0</v>
      </c>
      <c r="Q11" s="162">
        <f>ROUND(E11*P11,5)</f>
        <v>0</v>
      </c>
      <c r="R11" s="162"/>
      <c r="S11" s="162"/>
      <c r="T11" s="163">
        <v>1</v>
      </c>
      <c r="U11" s="162">
        <f>ROUND(E11*T11,2)</f>
        <v>0</v>
      </c>
      <c r="V11" s="152"/>
      <c r="W11" s="152"/>
      <c r="X11" s="152"/>
      <c r="Y11" s="152"/>
      <c r="Z11" s="152"/>
      <c r="AA11" s="152"/>
      <c r="AB11" s="152"/>
      <c r="AC11" s="152"/>
      <c r="AD11" s="152"/>
      <c r="AE11" s="152" t="s">
        <v>97</v>
      </c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33.75" outlineLevel="1" x14ac:dyDescent="0.2">
      <c r="A12" s="153"/>
      <c r="B12" s="160"/>
      <c r="C12" s="247" t="s">
        <v>100</v>
      </c>
      <c r="D12" s="248"/>
      <c r="E12" s="249"/>
      <c r="F12" s="250"/>
      <c r="G12" s="251"/>
      <c r="H12" s="169"/>
      <c r="I12" s="169"/>
      <c r="J12" s="169"/>
      <c r="K12" s="169"/>
      <c r="L12" s="169"/>
      <c r="M12" s="169"/>
      <c r="N12" s="162"/>
      <c r="O12" s="162"/>
      <c r="P12" s="162"/>
      <c r="Q12" s="162"/>
      <c r="R12" s="162"/>
      <c r="S12" s="162"/>
      <c r="T12" s="163"/>
      <c r="U12" s="162"/>
      <c r="V12" s="152"/>
      <c r="W12" s="152"/>
      <c r="X12" s="152"/>
      <c r="Y12" s="152"/>
      <c r="Z12" s="152"/>
      <c r="AA12" s="152"/>
      <c r="AB12" s="152"/>
      <c r="AC12" s="152"/>
      <c r="AD12" s="152"/>
      <c r="AE12" s="152" t="s">
        <v>101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5" t="str">
        <f>C12</f>
        <v>Dodavatel navrhne vhodný typ svítidla pro instalaci na zimním stadionu v potřebném počtu (ks) tak, aby návrh byl v souladu se "Zadávacími podminkami" a "Referenčním listem navrhovaného osvětlení", které jsou nedílnou součástí zadávací dokumentace.</v>
      </c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3"/>
      <c r="B13" s="160"/>
      <c r="C13" s="247" t="s">
        <v>102</v>
      </c>
      <c r="D13" s="248"/>
      <c r="E13" s="249"/>
      <c r="F13" s="250"/>
      <c r="G13" s="251"/>
      <c r="H13" s="169"/>
      <c r="I13" s="169"/>
      <c r="J13" s="169"/>
      <c r="K13" s="169"/>
      <c r="L13" s="169"/>
      <c r="M13" s="169"/>
      <c r="N13" s="162"/>
      <c r="O13" s="162"/>
      <c r="P13" s="162"/>
      <c r="Q13" s="162"/>
      <c r="R13" s="162"/>
      <c r="S13" s="162"/>
      <c r="T13" s="163"/>
      <c r="U13" s="162"/>
      <c r="V13" s="152"/>
      <c r="W13" s="152"/>
      <c r="X13" s="152"/>
      <c r="Y13" s="152"/>
      <c r="Z13" s="152"/>
      <c r="AA13" s="152"/>
      <c r="AB13" s="152"/>
      <c r="AC13" s="152"/>
      <c r="AD13" s="152"/>
      <c r="AE13" s="152" t="s">
        <v>101</v>
      </c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5" t="str">
        <f>C13</f>
        <v>Součástí ceny je i recyklační poplatek.</v>
      </c>
      <c r="BB13" s="152"/>
      <c r="BC13" s="152"/>
      <c r="BD13" s="152"/>
      <c r="BE13" s="152"/>
      <c r="BF13" s="152"/>
      <c r="BG13" s="152"/>
      <c r="BH13" s="152"/>
    </row>
    <row r="14" spans="1:60" ht="22.5" outlineLevel="1" x14ac:dyDescent="0.2">
      <c r="A14" s="153">
        <v>3</v>
      </c>
      <c r="B14" s="160" t="s">
        <v>103</v>
      </c>
      <c r="C14" s="187" t="s">
        <v>104</v>
      </c>
      <c r="D14" s="162" t="s">
        <v>96</v>
      </c>
      <c r="E14" s="166">
        <v>1</v>
      </c>
      <c r="F14" s="168">
        <f>H14+J14</f>
        <v>0</v>
      </c>
      <c r="G14" s="169">
        <f>ROUND(E14*F14,2)</f>
        <v>0</v>
      </c>
      <c r="H14" s="169"/>
      <c r="I14" s="169">
        <f>ROUND(E14*H14,2)</f>
        <v>0</v>
      </c>
      <c r="J14" s="169"/>
      <c r="K14" s="169">
        <f>ROUND(E14*J14,2)</f>
        <v>0</v>
      </c>
      <c r="L14" s="169">
        <v>21</v>
      </c>
      <c r="M14" s="169">
        <f>G14*(1+L14/100)</f>
        <v>0</v>
      </c>
      <c r="N14" s="162">
        <v>2.3000000000000001E-4</v>
      </c>
      <c r="O14" s="162">
        <f>ROUND(E14*N14,5)</f>
        <v>2.3000000000000001E-4</v>
      </c>
      <c r="P14" s="162">
        <v>0</v>
      </c>
      <c r="Q14" s="162">
        <f>ROUND(E14*P14,5)</f>
        <v>0</v>
      </c>
      <c r="R14" s="162"/>
      <c r="S14" s="162"/>
      <c r="T14" s="163">
        <v>9.955E-2</v>
      </c>
      <c r="U14" s="162">
        <f>ROUND(E14*T14,2)</f>
        <v>0.1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 t="s">
        <v>97</v>
      </c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53"/>
      <c r="B15" s="160"/>
      <c r="C15" s="247" t="s">
        <v>105</v>
      </c>
      <c r="D15" s="248"/>
      <c r="E15" s="249"/>
      <c r="F15" s="250"/>
      <c r="G15" s="251"/>
      <c r="H15" s="169"/>
      <c r="I15" s="169"/>
      <c r="J15" s="169"/>
      <c r="K15" s="169"/>
      <c r="L15" s="169"/>
      <c r="M15" s="169"/>
      <c r="N15" s="162"/>
      <c r="O15" s="162"/>
      <c r="P15" s="162"/>
      <c r="Q15" s="162"/>
      <c r="R15" s="162"/>
      <c r="S15" s="162"/>
      <c r="T15" s="163"/>
      <c r="U15" s="162"/>
      <c r="V15" s="152"/>
      <c r="W15" s="152"/>
      <c r="X15" s="152"/>
      <c r="Y15" s="152"/>
      <c r="Z15" s="152"/>
      <c r="AA15" s="152"/>
      <c r="AB15" s="152"/>
      <c r="AC15" s="152"/>
      <c r="AD15" s="152"/>
      <c r="AE15" s="152" t="s">
        <v>101</v>
      </c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5" t="str">
        <f>C15</f>
        <v>Součástí dodávky v rámci této položky je kromě samotného kabelu také elektrikářský rošt včetně kotvících prvků a montáže.</v>
      </c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53">
        <v>4</v>
      </c>
      <c r="B16" s="160" t="s">
        <v>106</v>
      </c>
      <c r="C16" s="187" t="s">
        <v>107</v>
      </c>
      <c r="D16" s="162" t="s">
        <v>96</v>
      </c>
      <c r="E16" s="166">
        <v>1</v>
      </c>
      <c r="F16" s="168">
        <f>H16+J16</f>
        <v>0</v>
      </c>
      <c r="G16" s="169">
        <f>ROUND(E16*F16,2)</f>
        <v>0</v>
      </c>
      <c r="H16" s="169"/>
      <c r="I16" s="169">
        <f>ROUND(E16*H16,2)</f>
        <v>0</v>
      </c>
      <c r="J16" s="169"/>
      <c r="K16" s="169">
        <f>ROUND(E16*J16,2)</f>
        <v>0</v>
      </c>
      <c r="L16" s="169">
        <v>21</v>
      </c>
      <c r="M16" s="169">
        <f>G16*(1+L16/100)</f>
        <v>0</v>
      </c>
      <c r="N16" s="162">
        <v>0</v>
      </c>
      <c r="O16" s="162">
        <f>ROUND(E16*N16,5)</f>
        <v>0</v>
      </c>
      <c r="P16" s="162">
        <v>0</v>
      </c>
      <c r="Q16" s="162">
        <f>ROUND(E16*P16,5)</f>
        <v>0</v>
      </c>
      <c r="R16" s="162"/>
      <c r="S16" s="162"/>
      <c r="T16" s="163">
        <v>0.4</v>
      </c>
      <c r="U16" s="162">
        <f>ROUND(E16*T16,2)</f>
        <v>0.4</v>
      </c>
      <c r="V16" s="152"/>
      <c r="W16" s="152"/>
      <c r="X16" s="152"/>
      <c r="Y16" s="152"/>
      <c r="Z16" s="152"/>
      <c r="AA16" s="152"/>
      <c r="AB16" s="152"/>
      <c r="AC16" s="152"/>
      <c r="AD16" s="152"/>
      <c r="AE16" s="152" t="s">
        <v>97</v>
      </c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3"/>
      <c r="B17" s="160"/>
      <c r="C17" s="247" t="s">
        <v>108</v>
      </c>
      <c r="D17" s="248"/>
      <c r="E17" s="249"/>
      <c r="F17" s="250"/>
      <c r="G17" s="251"/>
      <c r="H17" s="169"/>
      <c r="I17" s="169"/>
      <c r="J17" s="169"/>
      <c r="K17" s="169"/>
      <c r="L17" s="169"/>
      <c r="M17" s="169"/>
      <c r="N17" s="162"/>
      <c r="O17" s="162"/>
      <c r="P17" s="162"/>
      <c r="Q17" s="162"/>
      <c r="R17" s="162"/>
      <c r="S17" s="162"/>
      <c r="T17" s="163"/>
      <c r="U17" s="162"/>
      <c r="V17" s="152"/>
      <c r="W17" s="152"/>
      <c r="X17" s="152"/>
      <c r="Y17" s="152"/>
      <c r="Z17" s="152"/>
      <c r="AA17" s="152"/>
      <c r="AB17" s="152"/>
      <c r="AC17" s="152"/>
      <c r="AD17" s="152"/>
      <c r="AE17" s="152" t="s">
        <v>101</v>
      </c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5" t="str">
        <f t="shared" ref="BA17:BA23" si="0">C17</f>
        <v>Regulace DALI musí umožnit automatickou volbu provozních režimů 0 / 100 / 300 / 500 / 750 lx.</v>
      </c>
      <c r="BB17" s="152"/>
      <c r="BC17" s="152"/>
      <c r="BD17" s="152"/>
      <c r="BE17" s="152"/>
      <c r="BF17" s="152"/>
      <c r="BG17" s="152"/>
      <c r="BH17" s="152"/>
    </row>
    <row r="18" spans="1:60" ht="33.75" outlineLevel="1" x14ac:dyDescent="0.2">
      <c r="A18" s="153"/>
      <c r="B18" s="160"/>
      <c r="C18" s="247" t="s">
        <v>109</v>
      </c>
      <c r="D18" s="248"/>
      <c r="E18" s="249"/>
      <c r="F18" s="250"/>
      <c r="G18" s="251"/>
      <c r="H18" s="169"/>
      <c r="I18" s="169"/>
      <c r="J18" s="169"/>
      <c r="K18" s="169"/>
      <c r="L18" s="169"/>
      <c r="M18" s="169"/>
      <c r="N18" s="162"/>
      <c r="O18" s="162"/>
      <c r="P18" s="162"/>
      <c r="Q18" s="162"/>
      <c r="R18" s="162"/>
      <c r="S18" s="162"/>
      <c r="T18" s="163"/>
      <c r="U18" s="162"/>
      <c r="V18" s="152"/>
      <c r="W18" s="152"/>
      <c r="X18" s="152"/>
      <c r="Y18" s="152"/>
      <c r="Z18" s="152"/>
      <c r="AA18" s="152"/>
      <c r="AB18" s="152"/>
      <c r="AC18" s="152"/>
      <c r="AD18" s="152"/>
      <c r="AE18" s="152" t="s">
        <v>101</v>
      </c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5" t="str">
        <f t="shared" si="0"/>
        <v>K manuálnímu ovládání (pomocí tlačítkového panelu nebo pomocí LED dotykové obrazovky) je navíc požadovaná vizualizace s možností obsluhy přes kompatibilní webový prohlížeč na jakémkoli uživatelském zařízení (PC, tablet, chytrý telefon, ...).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53"/>
      <c r="B19" s="160"/>
      <c r="C19" s="247" t="s">
        <v>110</v>
      </c>
      <c r="D19" s="248"/>
      <c r="E19" s="249"/>
      <c r="F19" s="250"/>
      <c r="G19" s="251"/>
      <c r="H19" s="169"/>
      <c r="I19" s="169"/>
      <c r="J19" s="169"/>
      <c r="K19" s="169"/>
      <c r="L19" s="169"/>
      <c r="M19" s="169"/>
      <c r="N19" s="162"/>
      <c r="O19" s="162"/>
      <c r="P19" s="162"/>
      <c r="Q19" s="162"/>
      <c r="R19" s="162"/>
      <c r="S19" s="162"/>
      <c r="T19" s="163"/>
      <c r="U19" s="162"/>
      <c r="V19" s="152"/>
      <c r="W19" s="152"/>
      <c r="X19" s="152"/>
      <c r="Y19" s="152"/>
      <c r="Z19" s="152"/>
      <c r="AA19" s="152"/>
      <c r="AB19" s="152"/>
      <c r="AC19" s="152"/>
      <c r="AD19" s="152"/>
      <c r="AE19" s="152" t="s">
        <v>101</v>
      </c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5" t="str">
        <f t="shared" si="0"/>
        <v>Přístup do vizualizace musí být zabezpečený.</v>
      </c>
      <c r="BB19" s="152"/>
      <c r="BC19" s="152"/>
      <c r="BD19" s="152"/>
      <c r="BE19" s="152"/>
      <c r="BF19" s="152"/>
      <c r="BG19" s="152"/>
      <c r="BH19" s="152"/>
    </row>
    <row r="20" spans="1:60" ht="45" outlineLevel="1" x14ac:dyDescent="0.2">
      <c r="A20" s="153"/>
      <c r="B20" s="160"/>
      <c r="C20" s="247" t="s">
        <v>111</v>
      </c>
      <c r="D20" s="248"/>
      <c r="E20" s="249"/>
      <c r="F20" s="250"/>
      <c r="G20" s="251"/>
      <c r="H20" s="169"/>
      <c r="I20" s="169"/>
      <c r="J20" s="169"/>
      <c r="K20" s="169"/>
      <c r="L20" s="169"/>
      <c r="M20" s="169"/>
      <c r="N20" s="162"/>
      <c r="O20" s="162"/>
      <c r="P20" s="162"/>
      <c r="Q20" s="162"/>
      <c r="R20" s="162"/>
      <c r="S20" s="162"/>
      <c r="T20" s="163"/>
      <c r="U20" s="162"/>
      <c r="V20" s="152"/>
      <c r="W20" s="152"/>
      <c r="X20" s="152"/>
      <c r="Y20" s="152"/>
      <c r="Z20" s="152"/>
      <c r="AA20" s="152"/>
      <c r="AB20" s="152"/>
      <c r="AC20" s="152"/>
      <c r="AD20" s="152"/>
      <c r="AE20" s="152" t="s">
        <v>101</v>
      </c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5" t="str">
        <f t="shared" si="0"/>
        <v>Ve vizualizaci budou zobrazena jednotlivá svítidla a jejich aktuální stav (vypnuto / zapnuto -  s uvedením intenzity).Jednotlivá svítidla budou ovládána individuálně, případně bude navoleno "scénické osvětlení" (sestava vybraných světel). Vybrané světlo nebo vybraná sestava světel (v případě "scénického osvětlení") bude ovládáno v krocích o intenzitě 0 / 100 / 300 / 500 / 750 lx.</v>
      </c>
      <c r="BB20" s="152"/>
      <c r="BC20" s="152"/>
      <c r="BD20" s="152"/>
      <c r="BE20" s="152"/>
      <c r="BF20" s="152"/>
      <c r="BG20" s="152"/>
      <c r="BH20" s="152"/>
    </row>
    <row r="21" spans="1:60" ht="33.75" outlineLevel="1" x14ac:dyDescent="0.2">
      <c r="A21" s="153"/>
      <c r="B21" s="160"/>
      <c r="C21" s="247" t="s">
        <v>112</v>
      </c>
      <c r="D21" s="248"/>
      <c r="E21" s="249"/>
      <c r="F21" s="250"/>
      <c r="G21" s="251"/>
      <c r="H21" s="169"/>
      <c r="I21" s="169"/>
      <c r="J21" s="169"/>
      <c r="K21" s="169"/>
      <c r="L21" s="169"/>
      <c r="M21" s="169"/>
      <c r="N21" s="162"/>
      <c r="O21" s="162"/>
      <c r="P21" s="162"/>
      <c r="Q21" s="162"/>
      <c r="R21" s="162"/>
      <c r="S21" s="162"/>
      <c r="T21" s="163"/>
      <c r="U21" s="162"/>
      <c r="V21" s="152"/>
      <c r="W21" s="152"/>
      <c r="X21" s="152"/>
      <c r="Y21" s="152"/>
      <c r="Z21" s="152"/>
      <c r="AA21" s="152"/>
      <c r="AB21" s="152"/>
      <c r="AC21" s="152"/>
      <c r="AD21" s="152"/>
      <c r="AE21" s="152" t="s">
        <v>101</v>
      </c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5" t="str">
        <f t="shared" si="0"/>
        <v>K systému regulace je požadován vzdálený přístup od dodavatele pro případné úpravy a servisní zásah. Pro vzdálený přístup musí být využito zabezpečené GSM komunikace, která je aktivní pouze při vzdáleném přístupu. SIM kartu dodá dodavatel.</v>
      </c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3"/>
      <c r="B22" s="160"/>
      <c r="C22" s="247" t="s">
        <v>113</v>
      </c>
      <c r="D22" s="248"/>
      <c r="E22" s="249"/>
      <c r="F22" s="250"/>
      <c r="G22" s="251"/>
      <c r="H22" s="169"/>
      <c r="I22" s="169"/>
      <c r="J22" s="169"/>
      <c r="K22" s="169"/>
      <c r="L22" s="169"/>
      <c r="M22" s="169"/>
      <c r="N22" s="162"/>
      <c r="O22" s="162"/>
      <c r="P22" s="162"/>
      <c r="Q22" s="162"/>
      <c r="R22" s="162"/>
      <c r="S22" s="162"/>
      <c r="T22" s="163"/>
      <c r="U22" s="162"/>
      <c r="V22" s="152"/>
      <c r="W22" s="152"/>
      <c r="X22" s="152"/>
      <c r="Y22" s="152"/>
      <c r="Z22" s="152"/>
      <c r="AA22" s="152"/>
      <c r="AB22" s="152"/>
      <c r="AC22" s="152"/>
      <c r="AD22" s="152"/>
      <c r="AE22" s="152" t="s">
        <v>101</v>
      </c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5" t="str">
        <f t="shared" si="0"/>
        <v>Komponenty systému regulace nesmějí obsahovat bateriové napájení.</v>
      </c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53"/>
      <c r="B23" s="160"/>
      <c r="C23" s="247" t="s">
        <v>114</v>
      </c>
      <c r="D23" s="248"/>
      <c r="E23" s="249"/>
      <c r="F23" s="250"/>
      <c r="G23" s="251"/>
      <c r="H23" s="169"/>
      <c r="I23" s="169"/>
      <c r="J23" s="169"/>
      <c r="K23" s="169"/>
      <c r="L23" s="169"/>
      <c r="M23" s="169"/>
      <c r="N23" s="162"/>
      <c r="O23" s="162"/>
      <c r="P23" s="162"/>
      <c r="Q23" s="162"/>
      <c r="R23" s="162"/>
      <c r="S23" s="162"/>
      <c r="T23" s="163"/>
      <c r="U23" s="162"/>
      <c r="V23" s="152"/>
      <c r="W23" s="152"/>
      <c r="X23" s="152"/>
      <c r="Y23" s="152"/>
      <c r="Z23" s="152"/>
      <c r="AA23" s="152"/>
      <c r="AB23" s="152"/>
      <c r="AC23" s="152"/>
      <c r="AD23" s="152"/>
      <c r="AE23" s="152" t="s">
        <v>101</v>
      </c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5" t="str">
        <f t="shared" si="0"/>
        <v>Systém musí být schopen hlášení poruch na komponentech DALI a poruch na svítidlech. Hlášení např. formou SMS, emailu, nebo displeje.</v>
      </c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53">
        <v>5</v>
      </c>
      <c r="B24" s="160" t="s">
        <v>115</v>
      </c>
      <c r="C24" s="187" t="s">
        <v>116</v>
      </c>
      <c r="D24" s="162" t="s">
        <v>96</v>
      </c>
      <c r="E24" s="166">
        <v>1</v>
      </c>
      <c r="F24" s="168">
        <f>H24+J24</f>
        <v>0</v>
      </c>
      <c r="G24" s="169">
        <f>ROUND(E24*F24,2)</f>
        <v>0</v>
      </c>
      <c r="H24" s="169"/>
      <c r="I24" s="169">
        <f>ROUND(E24*H24,2)</f>
        <v>0</v>
      </c>
      <c r="J24" s="169"/>
      <c r="K24" s="169">
        <f>ROUND(E24*J24,2)</f>
        <v>0</v>
      </c>
      <c r="L24" s="169">
        <v>21</v>
      </c>
      <c r="M24" s="169">
        <f>G24*(1+L24/100)</f>
        <v>0</v>
      </c>
      <c r="N24" s="162">
        <v>0</v>
      </c>
      <c r="O24" s="162">
        <f>ROUND(E24*N24,5)</f>
        <v>0</v>
      </c>
      <c r="P24" s="162">
        <v>0</v>
      </c>
      <c r="Q24" s="162">
        <f>ROUND(E24*P24,5)</f>
        <v>0</v>
      </c>
      <c r="R24" s="162"/>
      <c r="S24" s="162"/>
      <c r="T24" s="163">
        <v>1</v>
      </c>
      <c r="U24" s="162">
        <f>ROUND(E24*T24,2)</f>
        <v>1</v>
      </c>
      <c r="V24" s="152"/>
      <c r="W24" s="152"/>
      <c r="X24" s="152"/>
      <c r="Y24" s="152"/>
      <c r="Z24" s="152"/>
      <c r="AA24" s="152"/>
      <c r="AB24" s="152"/>
      <c r="AC24" s="152"/>
      <c r="AD24" s="152"/>
      <c r="AE24" s="152" t="s">
        <v>97</v>
      </c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53">
        <v>6</v>
      </c>
      <c r="B25" s="160" t="s">
        <v>117</v>
      </c>
      <c r="C25" s="187" t="s">
        <v>118</v>
      </c>
      <c r="D25" s="162" t="s">
        <v>119</v>
      </c>
      <c r="E25" s="166">
        <v>8</v>
      </c>
      <c r="F25" s="168">
        <f>H25+J25</f>
        <v>0</v>
      </c>
      <c r="G25" s="169">
        <f>ROUND(E25*F25,2)</f>
        <v>0</v>
      </c>
      <c r="H25" s="169"/>
      <c r="I25" s="169">
        <f>ROUND(E25*H25,2)</f>
        <v>0</v>
      </c>
      <c r="J25" s="169"/>
      <c r="K25" s="169">
        <f>ROUND(E25*J25,2)</f>
        <v>0</v>
      </c>
      <c r="L25" s="169">
        <v>21</v>
      </c>
      <c r="M25" s="169">
        <f>G25*(1+L25/100)</f>
        <v>0</v>
      </c>
      <c r="N25" s="162">
        <v>0</v>
      </c>
      <c r="O25" s="162">
        <f>ROUND(E25*N25,5)</f>
        <v>0</v>
      </c>
      <c r="P25" s="162">
        <v>0</v>
      </c>
      <c r="Q25" s="162">
        <f>ROUND(E25*P25,5)</f>
        <v>0</v>
      </c>
      <c r="R25" s="162"/>
      <c r="S25" s="162"/>
      <c r="T25" s="163">
        <v>1.0780000000000001</v>
      </c>
      <c r="U25" s="162">
        <f>ROUND(E25*T25,2)</f>
        <v>8.6199999999999992</v>
      </c>
      <c r="V25" s="152"/>
      <c r="W25" s="152"/>
      <c r="X25" s="152"/>
      <c r="Y25" s="152"/>
      <c r="Z25" s="152"/>
      <c r="AA25" s="152"/>
      <c r="AB25" s="152"/>
      <c r="AC25" s="152"/>
      <c r="AD25" s="152"/>
      <c r="AE25" s="152" t="s">
        <v>97</v>
      </c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53">
        <v>7</v>
      </c>
      <c r="B26" s="160" t="s">
        <v>120</v>
      </c>
      <c r="C26" s="187" t="s">
        <v>121</v>
      </c>
      <c r="D26" s="162" t="s">
        <v>96</v>
      </c>
      <c r="E26" s="166">
        <v>1</v>
      </c>
      <c r="F26" s="168">
        <f>H26+J26</f>
        <v>0</v>
      </c>
      <c r="G26" s="169">
        <f>ROUND(E26*F26,2)</f>
        <v>0</v>
      </c>
      <c r="H26" s="169"/>
      <c r="I26" s="169">
        <f>ROUND(E26*H26,2)</f>
        <v>0</v>
      </c>
      <c r="J26" s="169"/>
      <c r="K26" s="169">
        <f>ROUND(E26*J26,2)</f>
        <v>0</v>
      </c>
      <c r="L26" s="169">
        <v>21</v>
      </c>
      <c r="M26" s="169">
        <f>G26*(1+L26/100)</f>
        <v>0</v>
      </c>
      <c r="N26" s="162">
        <v>0</v>
      </c>
      <c r="O26" s="162">
        <f>ROUND(E26*N26,5)</f>
        <v>0</v>
      </c>
      <c r="P26" s="162">
        <v>0</v>
      </c>
      <c r="Q26" s="162">
        <f>ROUND(E26*P26,5)</f>
        <v>0</v>
      </c>
      <c r="R26" s="162"/>
      <c r="S26" s="162"/>
      <c r="T26" s="163">
        <v>0.09</v>
      </c>
      <c r="U26" s="162">
        <f>ROUND(E26*T26,2)</f>
        <v>0.09</v>
      </c>
      <c r="V26" s="152"/>
      <c r="W26" s="152"/>
      <c r="X26" s="152"/>
      <c r="Y26" s="152"/>
      <c r="Z26" s="152"/>
      <c r="AA26" s="152"/>
      <c r="AB26" s="152"/>
      <c r="AC26" s="152"/>
      <c r="AD26" s="152"/>
      <c r="AE26" s="152" t="s">
        <v>122</v>
      </c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53"/>
      <c r="B27" s="160"/>
      <c r="C27" s="247" t="s">
        <v>123</v>
      </c>
      <c r="D27" s="248"/>
      <c r="E27" s="249"/>
      <c r="F27" s="250"/>
      <c r="G27" s="251"/>
      <c r="H27" s="169"/>
      <c r="I27" s="169"/>
      <c r="J27" s="169"/>
      <c r="K27" s="169"/>
      <c r="L27" s="169"/>
      <c r="M27" s="169"/>
      <c r="N27" s="162"/>
      <c r="O27" s="162"/>
      <c r="P27" s="162"/>
      <c r="Q27" s="162"/>
      <c r="R27" s="162"/>
      <c r="S27" s="162"/>
      <c r="T27" s="163"/>
      <c r="U27" s="162"/>
      <c r="V27" s="152"/>
      <c r="W27" s="152"/>
      <c r="X27" s="152"/>
      <c r="Y27" s="152"/>
      <c r="Z27" s="152"/>
      <c r="AA27" s="152"/>
      <c r="AB27" s="152"/>
      <c r="AC27" s="152"/>
      <c r="AD27" s="152"/>
      <c r="AE27" s="152" t="s">
        <v>101</v>
      </c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5" t="str">
        <f>C27</f>
        <v>Výměna nebo doplnění prvků do stávajícího rozvaděče v souladu s požadavky dle nové instalace.</v>
      </c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3">
        <v>8</v>
      </c>
      <c r="B28" s="160" t="s">
        <v>124</v>
      </c>
      <c r="C28" s="187" t="s">
        <v>125</v>
      </c>
      <c r="D28" s="162" t="s">
        <v>96</v>
      </c>
      <c r="E28" s="166">
        <v>1</v>
      </c>
      <c r="F28" s="168">
        <f>H28+J28</f>
        <v>0</v>
      </c>
      <c r="G28" s="169">
        <f>ROUND(E28*F28,2)</f>
        <v>0</v>
      </c>
      <c r="H28" s="169"/>
      <c r="I28" s="169">
        <f>ROUND(E28*H28,2)</f>
        <v>0</v>
      </c>
      <c r="J28" s="169"/>
      <c r="K28" s="169">
        <f>ROUND(E28*J28,2)</f>
        <v>0</v>
      </c>
      <c r="L28" s="169">
        <v>21</v>
      </c>
      <c r="M28" s="169">
        <f>G28*(1+L28/100)</f>
        <v>0</v>
      </c>
      <c r="N28" s="162">
        <v>0</v>
      </c>
      <c r="O28" s="162">
        <f>ROUND(E28*N28,5)</f>
        <v>0</v>
      </c>
      <c r="P28" s="162">
        <v>0</v>
      </c>
      <c r="Q28" s="162">
        <f>ROUND(E28*P28,5)</f>
        <v>0</v>
      </c>
      <c r="R28" s="162"/>
      <c r="S28" s="162"/>
      <c r="T28" s="163">
        <v>1</v>
      </c>
      <c r="U28" s="162">
        <f>ROUND(E28*T28,2)</f>
        <v>1</v>
      </c>
      <c r="V28" s="152"/>
      <c r="W28" s="152"/>
      <c r="X28" s="152"/>
      <c r="Y28" s="152"/>
      <c r="Z28" s="152"/>
      <c r="AA28" s="152"/>
      <c r="AB28" s="152"/>
      <c r="AC28" s="152"/>
      <c r="AD28" s="152"/>
      <c r="AE28" s="152" t="s">
        <v>97</v>
      </c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53">
        <v>9</v>
      </c>
      <c r="B29" s="160" t="s">
        <v>126</v>
      </c>
      <c r="C29" s="187" t="s">
        <v>127</v>
      </c>
      <c r="D29" s="162" t="s">
        <v>96</v>
      </c>
      <c r="E29" s="166">
        <v>1</v>
      </c>
      <c r="F29" s="168">
        <f>H29+J29</f>
        <v>0</v>
      </c>
      <c r="G29" s="169">
        <f>ROUND(E29*F29,2)</f>
        <v>0</v>
      </c>
      <c r="H29" s="169"/>
      <c r="I29" s="169">
        <f>ROUND(E29*H29,2)</f>
        <v>0</v>
      </c>
      <c r="J29" s="169"/>
      <c r="K29" s="169">
        <f>ROUND(E29*J29,2)</f>
        <v>0</v>
      </c>
      <c r="L29" s="169">
        <v>21</v>
      </c>
      <c r="M29" s="169">
        <f>G29*(1+L29/100)</f>
        <v>0</v>
      </c>
      <c r="N29" s="162">
        <v>0</v>
      </c>
      <c r="O29" s="162">
        <f>ROUND(E29*N29,5)</f>
        <v>0</v>
      </c>
      <c r="P29" s="162">
        <v>0</v>
      </c>
      <c r="Q29" s="162">
        <f>ROUND(E29*P29,5)</f>
        <v>0</v>
      </c>
      <c r="R29" s="162"/>
      <c r="S29" s="162"/>
      <c r="T29" s="163">
        <v>3.85E-2</v>
      </c>
      <c r="U29" s="162">
        <f>ROUND(E29*T29,2)</f>
        <v>0.04</v>
      </c>
      <c r="V29" s="152"/>
      <c r="W29" s="152"/>
      <c r="X29" s="152"/>
      <c r="Y29" s="152"/>
      <c r="Z29" s="152"/>
      <c r="AA29" s="152"/>
      <c r="AB29" s="152"/>
      <c r="AC29" s="152"/>
      <c r="AD29" s="152"/>
      <c r="AE29" s="152" t="s">
        <v>97</v>
      </c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2.5" outlineLevel="1" x14ac:dyDescent="0.2">
      <c r="A30" s="153">
        <v>10</v>
      </c>
      <c r="B30" s="160" t="s">
        <v>128</v>
      </c>
      <c r="C30" s="187" t="s">
        <v>129</v>
      </c>
      <c r="D30" s="162" t="s">
        <v>96</v>
      </c>
      <c r="E30" s="166">
        <v>1</v>
      </c>
      <c r="F30" s="168">
        <f>H30+J30</f>
        <v>0</v>
      </c>
      <c r="G30" s="169">
        <f>ROUND(E30*F30,2)</f>
        <v>0</v>
      </c>
      <c r="H30" s="169"/>
      <c r="I30" s="169">
        <f>ROUND(E30*H30,2)</f>
        <v>0</v>
      </c>
      <c r="J30" s="169"/>
      <c r="K30" s="169">
        <f>ROUND(E30*J30,2)</f>
        <v>0</v>
      </c>
      <c r="L30" s="169">
        <v>21</v>
      </c>
      <c r="M30" s="169">
        <f>G30*(1+L30/100)</f>
        <v>0</v>
      </c>
      <c r="N30" s="162">
        <v>0</v>
      </c>
      <c r="O30" s="162">
        <f>ROUND(E30*N30,5)</f>
        <v>0</v>
      </c>
      <c r="P30" s="162">
        <v>0</v>
      </c>
      <c r="Q30" s="162">
        <f>ROUND(E30*P30,5)</f>
        <v>0</v>
      </c>
      <c r="R30" s="162"/>
      <c r="S30" s="162"/>
      <c r="T30" s="163">
        <v>3.85E-2</v>
      </c>
      <c r="U30" s="162">
        <f>ROUND(E30*T30,2)</f>
        <v>0.04</v>
      </c>
      <c r="V30" s="152"/>
      <c r="W30" s="152"/>
      <c r="X30" s="152"/>
      <c r="Y30" s="152"/>
      <c r="Z30" s="152"/>
      <c r="AA30" s="152"/>
      <c r="AB30" s="152"/>
      <c r="AC30" s="152"/>
      <c r="AD30" s="152"/>
      <c r="AE30" s="152" t="s">
        <v>97</v>
      </c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 x14ac:dyDescent="0.2">
      <c r="A31" s="153">
        <v>11</v>
      </c>
      <c r="B31" s="160" t="s">
        <v>130</v>
      </c>
      <c r="C31" s="187" t="s">
        <v>131</v>
      </c>
      <c r="D31" s="162" t="s">
        <v>96</v>
      </c>
      <c r="E31" s="166">
        <v>1</v>
      </c>
      <c r="F31" s="168">
        <f>H31+J31</f>
        <v>0</v>
      </c>
      <c r="G31" s="169">
        <f>ROUND(E31*F31,2)</f>
        <v>0</v>
      </c>
      <c r="H31" s="169"/>
      <c r="I31" s="169">
        <f>ROUND(E31*H31,2)</f>
        <v>0</v>
      </c>
      <c r="J31" s="169"/>
      <c r="K31" s="169">
        <f>ROUND(E31*J31,2)</f>
        <v>0</v>
      </c>
      <c r="L31" s="169">
        <v>21</v>
      </c>
      <c r="M31" s="169">
        <f>G31*(1+L31/100)</f>
        <v>0</v>
      </c>
      <c r="N31" s="162">
        <v>0</v>
      </c>
      <c r="O31" s="162">
        <f>ROUND(E31*N31,5)</f>
        <v>0</v>
      </c>
      <c r="P31" s="162">
        <v>0</v>
      </c>
      <c r="Q31" s="162">
        <f>ROUND(E31*P31,5)</f>
        <v>0</v>
      </c>
      <c r="R31" s="162"/>
      <c r="S31" s="162"/>
      <c r="T31" s="163">
        <v>0.17</v>
      </c>
      <c r="U31" s="162">
        <f>ROUND(E31*T31,2)</f>
        <v>0.17</v>
      </c>
      <c r="V31" s="152"/>
      <c r="W31" s="152"/>
      <c r="X31" s="152"/>
      <c r="Y31" s="152"/>
      <c r="Z31" s="152"/>
      <c r="AA31" s="152"/>
      <c r="AB31" s="152"/>
      <c r="AC31" s="152"/>
      <c r="AD31" s="152"/>
      <c r="AE31" s="152" t="s">
        <v>122</v>
      </c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54" t="s">
        <v>92</v>
      </c>
      <c r="B32" s="161" t="s">
        <v>63</v>
      </c>
      <c r="C32" s="188" t="s">
        <v>64</v>
      </c>
      <c r="D32" s="164"/>
      <c r="E32" s="167"/>
      <c r="F32" s="170"/>
      <c r="G32" s="170">
        <f>SUMIF(AE33:AE37,"&lt;&gt;NOR",G33:G37)</f>
        <v>0</v>
      </c>
      <c r="H32" s="170"/>
      <c r="I32" s="170">
        <f>SUM(I33:I37)</f>
        <v>0</v>
      </c>
      <c r="J32" s="170"/>
      <c r="K32" s="170">
        <f>SUM(K33:K37)</f>
        <v>0</v>
      </c>
      <c r="L32" s="170"/>
      <c r="M32" s="170">
        <f>SUM(M33:M37)</f>
        <v>0</v>
      </c>
      <c r="N32" s="164"/>
      <c r="O32" s="164">
        <f>SUM(O33:O37)</f>
        <v>0</v>
      </c>
      <c r="P32" s="164"/>
      <c r="Q32" s="164">
        <f>SUM(Q33:Q37)</f>
        <v>0</v>
      </c>
      <c r="R32" s="164"/>
      <c r="S32" s="164"/>
      <c r="T32" s="165"/>
      <c r="U32" s="164">
        <f>SUM(U33:U37)</f>
        <v>9.9499999999999993</v>
      </c>
      <c r="AE32" t="s">
        <v>93</v>
      </c>
    </row>
    <row r="33" spans="1:60" ht="33.75" outlineLevel="1" x14ac:dyDescent="0.2">
      <c r="A33" s="153">
        <v>12</v>
      </c>
      <c r="B33" s="160" t="s">
        <v>132</v>
      </c>
      <c r="C33" s="187" t="s">
        <v>133</v>
      </c>
      <c r="D33" s="162" t="s">
        <v>134</v>
      </c>
      <c r="E33" s="166">
        <v>36</v>
      </c>
      <c r="F33" s="168">
        <f>H33+J33</f>
        <v>0</v>
      </c>
      <c r="G33" s="169">
        <f>ROUND(E33*F33,2)</f>
        <v>0</v>
      </c>
      <c r="H33" s="169"/>
      <c r="I33" s="169">
        <f>ROUND(E33*H33,2)</f>
        <v>0</v>
      </c>
      <c r="J33" s="169"/>
      <c r="K33" s="169">
        <f>ROUND(E33*J33,2)</f>
        <v>0</v>
      </c>
      <c r="L33" s="169">
        <v>21</v>
      </c>
      <c r="M33" s="169">
        <f>G33*(1+L33/100)</f>
        <v>0</v>
      </c>
      <c r="N33" s="162">
        <v>0</v>
      </c>
      <c r="O33" s="162">
        <f>ROUND(E33*N33,5)</f>
        <v>0</v>
      </c>
      <c r="P33" s="162">
        <v>0</v>
      </c>
      <c r="Q33" s="162">
        <f>ROUND(E33*P33,5)</f>
        <v>0</v>
      </c>
      <c r="R33" s="162"/>
      <c r="S33" s="162"/>
      <c r="T33" s="163">
        <v>0.27600000000000002</v>
      </c>
      <c r="U33" s="162">
        <f>ROUND(E33*T33,2)</f>
        <v>9.94</v>
      </c>
      <c r="V33" s="152"/>
      <c r="W33" s="152"/>
      <c r="X33" s="152"/>
      <c r="Y33" s="152"/>
      <c r="Z33" s="152"/>
      <c r="AA33" s="152"/>
      <c r="AB33" s="152"/>
      <c r="AC33" s="152"/>
      <c r="AD33" s="152"/>
      <c r="AE33" s="152" t="s">
        <v>97</v>
      </c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3"/>
      <c r="B34" s="160"/>
      <c r="C34" s="247" t="s">
        <v>135</v>
      </c>
      <c r="D34" s="248"/>
      <c r="E34" s="249"/>
      <c r="F34" s="250"/>
      <c r="G34" s="251"/>
      <c r="H34" s="169"/>
      <c r="I34" s="169"/>
      <c r="J34" s="169"/>
      <c r="K34" s="169"/>
      <c r="L34" s="169"/>
      <c r="M34" s="169"/>
      <c r="N34" s="162"/>
      <c r="O34" s="162"/>
      <c r="P34" s="162"/>
      <c r="Q34" s="162"/>
      <c r="R34" s="162"/>
      <c r="S34" s="162"/>
      <c r="T34" s="163"/>
      <c r="U34" s="162"/>
      <c r="V34" s="152"/>
      <c r="W34" s="152"/>
      <c r="X34" s="152"/>
      <c r="Y34" s="152"/>
      <c r="Z34" s="152"/>
      <c r="AA34" s="152"/>
      <c r="AB34" s="152"/>
      <c r="AC34" s="152"/>
      <c r="AD34" s="152"/>
      <c r="AE34" s="152" t="s">
        <v>101</v>
      </c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5" t="str">
        <f>C34</f>
        <v>Včetně elkologické likvidace.</v>
      </c>
      <c r="BB34" s="152"/>
      <c r="BC34" s="152"/>
      <c r="BD34" s="152"/>
      <c r="BE34" s="152"/>
      <c r="BF34" s="152"/>
      <c r="BG34" s="152"/>
      <c r="BH34" s="152"/>
    </row>
    <row r="35" spans="1:60" ht="22.5" outlineLevel="1" x14ac:dyDescent="0.2">
      <c r="A35" s="153">
        <v>13</v>
      </c>
      <c r="B35" s="160" t="s">
        <v>136</v>
      </c>
      <c r="C35" s="187" t="s">
        <v>137</v>
      </c>
      <c r="D35" s="162" t="s">
        <v>96</v>
      </c>
      <c r="E35" s="166">
        <v>1</v>
      </c>
      <c r="F35" s="168">
        <f>H35+J35</f>
        <v>0</v>
      </c>
      <c r="G35" s="169">
        <f>ROUND(E35*F35,2)</f>
        <v>0</v>
      </c>
      <c r="H35" s="169"/>
      <c r="I35" s="169">
        <f>ROUND(E35*H35,2)</f>
        <v>0</v>
      </c>
      <c r="J35" s="169"/>
      <c r="K35" s="169">
        <f>ROUND(E35*J35,2)</f>
        <v>0</v>
      </c>
      <c r="L35" s="169">
        <v>21</v>
      </c>
      <c r="M35" s="169">
        <f>G35*(1+L35/100)</f>
        <v>0</v>
      </c>
      <c r="N35" s="162">
        <v>0</v>
      </c>
      <c r="O35" s="162">
        <f>ROUND(E35*N35,5)</f>
        <v>0</v>
      </c>
      <c r="P35" s="162">
        <v>0</v>
      </c>
      <c r="Q35" s="162">
        <f>ROUND(E35*P35,5)</f>
        <v>0</v>
      </c>
      <c r="R35" s="162"/>
      <c r="S35" s="162"/>
      <c r="T35" s="163">
        <v>1.2500000000000001E-2</v>
      </c>
      <c r="U35" s="162">
        <f>ROUND(E35*T35,2)</f>
        <v>0.01</v>
      </c>
      <c r="V35" s="152"/>
      <c r="W35" s="152"/>
      <c r="X35" s="152"/>
      <c r="Y35" s="152"/>
      <c r="Z35" s="152"/>
      <c r="AA35" s="152"/>
      <c r="AB35" s="152"/>
      <c r="AC35" s="152"/>
      <c r="AD35" s="152"/>
      <c r="AE35" s="152" t="s">
        <v>97</v>
      </c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3"/>
      <c r="B36" s="160"/>
      <c r="C36" s="247" t="s">
        <v>138</v>
      </c>
      <c r="D36" s="248"/>
      <c r="E36" s="249"/>
      <c r="F36" s="250"/>
      <c r="G36" s="251"/>
      <c r="H36" s="169"/>
      <c r="I36" s="169"/>
      <c r="J36" s="169"/>
      <c r="K36" s="169"/>
      <c r="L36" s="169"/>
      <c r="M36" s="169"/>
      <c r="N36" s="162"/>
      <c r="O36" s="162"/>
      <c r="P36" s="162"/>
      <c r="Q36" s="162"/>
      <c r="R36" s="162"/>
      <c r="S36" s="162"/>
      <c r="T36" s="163"/>
      <c r="U36" s="162"/>
      <c r="V36" s="152"/>
      <c r="W36" s="152"/>
      <c r="X36" s="152"/>
      <c r="Y36" s="152"/>
      <c r="Z36" s="152"/>
      <c r="AA36" s="152"/>
      <c r="AB36" s="152"/>
      <c r="AC36" s="152"/>
      <c r="AD36" s="152"/>
      <c r="AE36" s="152" t="s">
        <v>101</v>
      </c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5" t="str">
        <f>C36</f>
        <v>Předpokládaná délka kabeláže je cca 1.500 m.</v>
      </c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53"/>
      <c r="B37" s="160"/>
      <c r="C37" s="247" t="s">
        <v>139</v>
      </c>
      <c r="D37" s="248"/>
      <c r="E37" s="249"/>
      <c r="F37" s="250"/>
      <c r="G37" s="251"/>
      <c r="H37" s="169"/>
      <c r="I37" s="169"/>
      <c r="J37" s="169"/>
      <c r="K37" s="169"/>
      <c r="L37" s="169"/>
      <c r="M37" s="169"/>
      <c r="N37" s="162"/>
      <c r="O37" s="162"/>
      <c r="P37" s="162"/>
      <c r="Q37" s="162"/>
      <c r="R37" s="162"/>
      <c r="S37" s="162"/>
      <c r="T37" s="163"/>
      <c r="U37" s="162"/>
      <c r="V37" s="152"/>
      <c r="W37" s="152"/>
      <c r="X37" s="152"/>
      <c r="Y37" s="152"/>
      <c r="Z37" s="152"/>
      <c r="AA37" s="152"/>
      <c r="AB37" s="152"/>
      <c r="AC37" s="152"/>
      <c r="AD37" s="152"/>
      <c r="AE37" s="152" t="s">
        <v>101</v>
      </c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5" t="str">
        <f>C37</f>
        <v>Včetně ekologické likvidace.</v>
      </c>
      <c r="BB37" s="152"/>
      <c r="BC37" s="152"/>
      <c r="BD37" s="152"/>
      <c r="BE37" s="152"/>
      <c r="BF37" s="152"/>
      <c r="BG37" s="152"/>
      <c r="BH37" s="152"/>
    </row>
    <row r="38" spans="1:60" x14ac:dyDescent="0.2">
      <c r="A38" s="154" t="s">
        <v>92</v>
      </c>
      <c r="B38" s="161" t="s">
        <v>65</v>
      </c>
      <c r="C38" s="188" t="s">
        <v>26</v>
      </c>
      <c r="D38" s="164"/>
      <c r="E38" s="167"/>
      <c r="F38" s="170"/>
      <c r="G38" s="170">
        <f>SUMIF(AE39:AE45,"&lt;&gt;NOR",G39:G45)</f>
        <v>0</v>
      </c>
      <c r="H38" s="170"/>
      <c r="I38" s="170">
        <f>SUM(I39:I45)</f>
        <v>0</v>
      </c>
      <c r="J38" s="170"/>
      <c r="K38" s="170">
        <f>SUM(K39:K45)</f>
        <v>0</v>
      </c>
      <c r="L38" s="170"/>
      <c r="M38" s="170">
        <f>SUM(M39:M45)</f>
        <v>0</v>
      </c>
      <c r="N38" s="164"/>
      <c r="O38" s="164">
        <f>SUM(O39:O45)</f>
        <v>0</v>
      </c>
      <c r="P38" s="164"/>
      <c r="Q38" s="164">
        <f>SUM(Q39:Q45)</f>
        <v>0</v>
      </c>
      <c r="R38" s="164"/>
      <c r="S38" s="164"/>
      <c r="T38" s="165"/>
      <c r="U38" s="164">
        <f>SUM(U39:U45)</f>
        <v>0</v>
      </c>
      <c r="AE38" t="s">
        <v>93</v>
      </c>
    </row>
    <row r="39" spans="1:60" ht="22.5" outlineLevel="1" x14ac:dyDescent="0.2">
      <c r="A39" s="153">
        <v>14</v>
      </c>
      <c r="B39" s="160" t="s">
        <v>140</v>
      </c>
      <c r="C39" s="187" t="s">
        <v>141</v>
      </c>
      <c r="D39" s="162" t="s">
        <v>142</v>
      </c>
      <c r="E39" s="166">
        <v>1</v>
      </c>
      <c r="F39" s="168">
        <f>H39+J39</f>
        <v>0</v>
      </c>
      <c r="G39" s="169">
        <f>ROUND(E39*F39,2)</f>
        <v>0</v>
      </c>
      <c r="H39" s="169"/>
      <c r="I39" s="169">
        <f>ROUND(E39*H39,2)</f>
        <v>0</v>
      </c>
      <c r="J39" s="169"/>
      <c r="K39" s="169">
        <f>ROUND(E39*J39,2)</f>
        <v>0</v>
      </c>
      <c r="L39" s="169">
        <v>21</v>
      </c>
      <c r="M39" s="169">
        <f>G39*(1+L39/100)</f>
        <v>0</v>
      </c>
      <c r="N39" s="162">
        <v>0</v>
      </c>
      <c r="O39" s="162">
        <f>ROUND(E39*N39,5)</f>
        <v>0</v>
      </c>
      <c r="P39" s="162">
        <v>0</v>
      </c>
      <c r="Q39" s="162">
        <f>ROUND(E39*P39,5)</f>
        <v>0</v>
      </c>
      <c r="R39" s="162"/>
      <c r="S39" s="162"/>
      <c r="T39" s="163">
        <v>0</v>
      </c>
      <c r="U39" s="162">
        <f>ROUND(E39*T39,2)</f>
        <v>0</v>
      </c>
      <c r="V39" s="152"/>
      <c r="W39" s="152"/>
      <c r="X39" s="152"/>
      <c r="Y39" s="152"/>
      <c r="Z39" s="152"/>
      <c r="AA39" s="152"/>
      <c r="AB39" s="152"/>
      <c r="AC39" s="152"/>
      <c r="AD39" s="152"/>
      <c r="AE39" s="152" t="s">
        <v>97</v>
      </c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3"/>
      <c r="B40" s="160"/>
      <c r="C40" s="247" t="s">
        <v>143</v>
      </c>
      <c r="D40" s="248"/>
      <c r="E40" s="249"/>
      <c r="F40" s="250"/>
      <c r="G40" s="251"/>
      <c r="H40" s="169"/>
      <c r="I40" s="169"/>
      <c r="J40" s="169"/>
      <c r="K40" s="169"/>
      <c r="L40" s="169"/>
      <c r="M40" s="169"/>
      <c r="N40" s="162"/>
      <c r="O40" s="162"/>
      <c r="P40" s="162"/>
      <c r="Q40" s="162"/>
      <c r="R40" s="162"/>
      <c r="S40" s="162"/>
      <c r="T40" s="163"/>
      <c r="U40" s="162"/>
      <c r="V40" s="152"/>
      <c r="W40" s="152"/>
      <c r="X40" s="152"/>
      <c r="Y40" s="152"/>
      <c r="Z40" s="152"/>
      <c r="AA40" s="152"/>
      <c r="AB40" s="152"/>
      <c r="AC40" s="152"/>
      <c r="AD40" s="152"/>
      <c r="AE40" s="152" t="s">
        <v>101</v>
      </c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5" t="str">
        <f>C40</f>
        <v>Předat 3x v tištěné podobě + 1x digitálně (na libovolném datovém nosiči).</v>
      </c>
      <c r="BB40" s="152"/>
      <c r="BC40" s="152"/>
      <c r="BD40" s="152"/>
      <c r="BE40" s="152"/>
      <c r="BF40" s="152"/>
      <c r="BG40" s="152"/>
      <c r="BH40" s="152"/>
    </row>
    <row r="41" spans="1:60" ht="33.75" outlineLevel="1" x14ac:dyDescent="0.2">
      <c r="A41" s="153"/>
      <c r="B41" s="160"/>
      <c r="C41" s="247" t="s">
        <v>144</v>
      </c>
      <c r="D41" s="248"/>
      <c r="E41" s="249"/>
      <c r="F41" s="250"/>
      <c r="G41" s="251"/>
      <c r="H41" s="169"/>
      <c r="I41" s="169"/>
      <c r="J41" s="169"/>
      <c r="K41" s="169"/>
      <c r="L41" s="169"/>
      <c r="M41" s="169"/>
      <c r="N41" s="162"/>
      <c r="O41" s="162"/>
      <c r="P41" s="162"/>
      <c r="Q41" s="162"/>
      <c r="R41" s="162"/>
      <c r="S41" s="162"/>
      <c r="T41" s="163"/>
      <c r="U41" s="162"/>
      <c r="V41" s="152"/>
      <c r="W41" s="152"/>
      <c r="X41" s="152"/>
      <c r="Y41" s="152"/>
      <c r="Z41" s="152"/>
      <c r="AA41" s="152"/>
      <c r="AB41" s="152"/>
      <c r="AC41" s="152"/>
      <c r="AD41" s="152"/>
      <c r="AE41" s="152" t="s">
        <v>101</v>
      </c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5" t="str">
        <f>C41</f>
        <v>Součástí DSPS budou: Katalogové listy ke všem použitým svítidlům a k jednotlivým komponentům regulace, Montážní návod ke svítidlům, Certifikát ENEC, Prohlášení o shodě, Návod k provozu, Výpočet osvětlení, atd.</v>
      </c>
      <c r="BB41" s="152"/>
      <c r="BC41" s="152"/>
      <c r="BD41" s="152"/>
      <c r="BE41" s="152"/>
      <c r="BF41" s="152"/>
      <c r="BG41" s="152"/>
      <c r="BH41" s="152"/>
    </row>
    <row r="42" spans="1:60" ht="22.5" outlineLevel="1" x14ac:dyDescent="0.2">
      <c r="A42" s="153"/>
      <c r="B42" s="160"/>
      <c r="C42" s="247" t="s">
        <v>145</v>
      </c>
      <c r="D42" s="248"/>
      <c r="E42" s="249"/>
      <c r="F42" s="250"/>
      <c r="G42" s="251"/>
      <c r="H42" s="169"/>
      <c r="I42" s="169"/>
      <c r="J42" s="169"/>
      <c r="K42" s="169"/>
      <c r="L42" s="169"/>
      <c r="M42" s="169"/>
      <c r="N42" s="162"/>
      <c r="O42" s="162"/>
      <c r="P42" s="162"/>
      <c r="Q42" s="162"/>
      <c r="R42" s="162"/>
      <c r="S42" s="162"/>
      <c r="T42" s="163"/>
      <c r="U42" s="162"/>
      <c r="V42" s="152"/>
      <c r="W42" s="152"/>
      <c r="X42" s="152"/>
      <c r="Y42" s="152"/>
      <c r="Z42" s="152"/>
      <c r="AA42" s="152"/>
      <c r="AB42" s="152"/>
      <c r="AC42" s="152"/>
      <c r="AD42" s="152"/>
      <c r="AE42" s="152" t="s">
        <v>101</v>
      </c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5" t="str">
        <f>C42</f>
        <v>Vše v tištěné podobě bude předáno ve stejném členění, řazení a s názvem i v digitální podobě (např. ve formátu *.pdf).</v>
      </c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53"/>
      <c r="B43" s="160"/>
      <c r="C43" s="247" t="s">
        <v>146</v>
      </c>
      <c r="D43" s="248"/>
      <c r="E43" s="249"/>
      <c r="F43" s="250"/>
      <c r="G43" s="251"/>
      <c r="H43" s="169"/>
      <c r="I43" s="169"/>
      <c r="J43" s="169"/>
      <c r="K43" s="169"/>
      <c r="L43" s="169"/>
      <c r="M43" s="169"/>
      <c r="N43" s="162"/>
      <c r="O43" s="162"/>
      <c r="P43" s="162"/>
      <c r="Q43" s="162"/>
      <c r="R43" s="162"/>
      <c r="S43" s="162"/>
      <c r="T43" s="163"/>
      <c r="U43" s="162"/>
      <c r="V43" s="152"/>
      <c r="W43" s="152"/>
      <c r="X43" s="152"/>
      <c r="Y43" s="152"/>
      <c r="Z43" s="152"/>
      <c r="AA43" s="152"/>
      <c r="AB43" s="152"/>
      <c r="AC43" s="152"/>
      <c r="AD43" s="152"/>
      <c r="AE43" s="152" t="s">
        <v>101</v>
      </c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5" t="str">
        <f>C43</f>
        <v>Veškerá dokumentace (tištěná i digitální) bude předána v českém jazyce.</v>
      </c>
      <c r="BB43" s="152"/>
      <c r="BC43" s="152"/>
      <c r="BD43" s="152"/>
      <c r="BE43" s="152"/>
      <c r="BF43" s="152"/>
      <c r="BG43" s="152"/>
      <c r="BH43" s="152"/>
    </row>
    <row r="44" spans="1:60" ht="22.5" outlineLevel="1" x14ac:dyDescent="0.2">
      <c r="A44" s="153">
        <v>15</v>
      </c>
      <c r="B44" s="160" t="s">
        <v>147</v>
      </c>
      <c r="C44" s="187" t="s">
        <v>148</v>
      </c>
      <c r="D44" s="162" t="s">
        <v>142</v>
      </c>
      <c r="E44" s="166">
        <v>1</v>
      </c>
      <c r="F44" s="168">
        <f>H44+J44</f>
        <v>0</v>
      </c>
      <c r="G44" s="169">
        <f>ROUND(E44*F44,2)</f>
        <v>0</v>
      </c>
      <c r="H44" s="169"/>
      <c r="I44" s="169">
        <f>ROUND(E44*H44,2)</f>
        <v>0</v>
      </c>
      <c r="J44" s="169"/>
      <c r="K44" s="169">
        <f>ROUND(E44*J44,2)</f>
        <v>0</v>
      </c>
      <c r="L44" s="169">
        <v>21</v>
      </c>
      <c r="M44" s="169">
        <f>G44*(1+L44/100)</f>
        <v>0</v>
      </c>
      <c r="N44" s="162">
        <v>0</v>
      </c>
      <c r="O44" s="162">
        <f>ROUND(E44*N44,5)</f>
        <v>0</v>
      </c>
      <c r="P44" s="162">
        <v>0</v>
      </c>
      <c r="Q44" s="162">
        <f>ROUND(E44*P44,5)</f>
        <v>0</v>
      </c>
      <c r="R44" s="162"/>
      <c r="S44" s="162"/>
      <c r="T44" s="163">
        <v>0</v>
      </c>
      <c r="U44" s="162">
        <f>ROUND(E44*T44,2)</f>
        <v>0</v>
      </c>
      <c r="V44" s="152"/>
      <c r="W44" s="152"/>
      <c r="X44" s="152"/>
      <c r="Y44" s="152"/>
      <c r="Z44" s="152"/>
      <c r="AA44" s="152"/>
      <c r="AB44" s="152"/>
      <c r="AC44" s="152"/>
      <c r="AD44" s="152"/>
      <c r="AE44" s="152" t="s">
        <v>97</v>
      </c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78"/>
      <c r="B45" s="179"/>
      <c r="C45" s="271" t="s">
        <v>149</v>
      </c>
      <c r="D45" s="272"/>
      <c r="E45" s="273"/>
      <c r="F45" s="274"/>
      <c r="G45" s="275"/>
      <c r="H45" s="180"/>
      <c r="I45" s="180"/>
      <c r="J45" s="180"/>
      <c r="K45" s="180"/>
      <c r="L45" s="180"/>
      <c r="M45" s="180"/>
      <c r="N45" s="181"/>
      <c r="O45" s="181"/>
      <c r="P45" s="181"/>
      <c r="Q45" s="181"/>
      <c r="R45" s="181"/>
      <c r="S45" s="181"/>
      <c r="T45" s="182"/>
      <c r="U45" s="181"/>
      <c r="V45" s="152"/>
      <c r="W45" s="152"/>
      <c r="X45" s="152"/>
      <c r="Y45" s="152"/>
      <c r="Z45" s="152"/>
      <c r="AA45" s="152"/>
      <c r="AB45" s="152"/>
      <c r="AC45" s="152"/>
      <c r="AD45" s="152"/>
      <c r="AE45" s="152" t="s">
        <v>101</v>
      </c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5" t="str">
        <f>C45</f>
        <v>Upřednostňuje se recyklace případně jiná ekologická likvidace před prostým uložením na skládku.</v>
      </c>
      <c r="BB45" s="152"/>
      <c r="BC45" s="152"/>
      <c r="BD45" s="152"/>
      <c r="BE45" s="152"/>
      <c r="BF45" s="152"/>
      <c r="BG45" s="152"/>
      <c r="BH45" s="152"/>
    </row>
    <row r="46" spans="1:60" x14ac:dyDescent="0.2">
      <c r="A46" s="6"/>
      <c r="B46" s="7" t="s">
        <v>150</v>
      </c>
      <c r="C46" s="189" t="s">
        <v>150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AC46">
        <v>15</v>
      </c>
      <c r="AD46">
        <v>21</v>
      </c>
    </row>
    <row r="47" spans="1:60" x14ac:dyDescent="0.2">
      <c r="A47" s="183"/>
      <c r="B47" s="184" t="s">
        <v>28</v>
      </c>
      <c r="C47" s="190" t="s">
        <v>150</v>
      </c>
      <c r="D47" s="185"/>
      <c r="E47" s="185"/>
      <c r="F47" s="185"/>
      <c r="G47" s="186">
        <f>G8+G10+G32+G38</f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f>SUMIF(L7:L45,AC46,G7:G45)</f>
        <v>0</v>
      </c>
      <c r="AD47">
        <f>SUMIF(L7:L45,AD46,G7:G45)</f>
        <v>0</v>
      </c>
      <c r="AE47" t="s">
        <v>151</v>
      </c>
    </row>
    <row r="48" spans="1:60" x14ac:dyDescent="0.2">
      <c r="A48" s="6"/>
      <c r="B48" s="7" t="s">
        <v>150</v>
      </c>
      <c r="C48" s="189" t="s">
        <v>150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31" x14ac:dyDescent="0.2">
      <c r="A49" s="6"/>
      <c r="B49" s="7" t="s">
        <v>150</v>
      </c>
      <c r="C49" s="189" t="s">
        <v>150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31" x14ac:dyDescent="0.2">
      <c r="A50" s="276" t="s">
        <v>152</v>
      </c>
      <c r="B50" s="276"/>
      <c r="C50" s="27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31" x14ac:dyDescent="0.2">
      <c r="A51" s="259"/>
      <c r="B51" s="260"/>
      <c r="C51" s="261"/>
      <c r="D51" s="260"/>
      <c r="E51" s="260"/>
      <c r="F51" s="260"/>
      <c r="G51" s="262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AE51" t="s">
        <v>153</v>
      </c>
    </row>
    <row r="52" spans="1:31" x14ac:dyDescent="0.2">
      <c r="A52" s="263"/>
      <c r="B52" s="264"/>
      <c r="C52" s="265"/>
      <c r="D52" s="264"/>
      <c r="E52" s="264"/>
      <c r="F52" s="264"/>
      <c r="G52" s="26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31" x14ac:dyDescent="0.2">
      <c r="A53" s="263"/>
      <c r="B53" s="264"/>
      <c r="C53" s="265"/>
      <c r="D53" s="264"/>
      <c r="E53" s="264"/>
      <c r="F53" s="264"/>
      <c r="G53" s="26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31" x14ac:dyDescent="0.2">
      <c r="A54" s="263"/>
      <c r="B54" s="264"/>
      <c r="C54" s="265"/>
      <c r="D54" s="264"/>
      <c r="E54" s="264"/>
      <c r="F54" s="264"/>
      <c r="G54" s="26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31" x14ac:dyDescent="0.2">
      <c r="A55" s="267"/>
      <c r="B55" s="268"/>
      <c r="C55" s="269"/>
      <c r="D55" s="268"/>
      <c r="E55" s="268"/>
      <c r="F55" s="268"/>
      <c r="G55" s="27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31" x14ac:dyDescent="0.2">
      <c r="A56" s="6"/>
      <c r="B56" s="7" t="s">
        <v>150</v>
      </c>
      <c r="C56" s="189" t="s">
        <v>150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31" x14ac:dyDescent="0.2">
      <c r="C57" s="191"/>
      <c r="AE57" t="s">
        <v>154</v>
      </c>
    </row>
  </sheetData>
  <mergeCells count="25">
    <mergeCell ref="A51:G55"/>
    <mergeCell ref="C40:G40"/>
    <mergeCell ref="C41:G41"/>
    <mergeCell ref="C42:G42"/>
    <mergeCell ref="C43:G43"/>
    <mergeCell ref="C45:G45"/>
    <mergeCell ref="A50:C50"/>
    <mergeCell ref="C37:G37"/>
    <mergeCell ref="C15:G15"/>
    <mergeCell ref="C17:G17"/>
    <mergeCell ref="C18:G18"/>
    <mergeCell ref="C19:G19"/>
    <mergeCell ref="C20:G20"/>
    <mergeCell ref="C21:G21"/>
    <mergeCell ref="C22:G22"/>
    <mergeCell ref="C23:G23"/>
    <mergeCell ref="C27:G27"/>
    <mergeCell ref="C34:G34"/>
    <mergeCell ref="C36:G36"/>
    <mergeCell ref="C13:G13"/>
    <mergeCell ref="A1:G1"/>
    <mergeCell ref="C2:G2"/>
    <mergeCell ref="C3:G3"/>
    <mergeCell ref="C4:G4"/>
    <mergeCell ref="C12:G12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Vanduch Pavel, Ing.</dc:creator>
  <cp:lastModifiedBy>Vanduch Pavel, Ing.</cp:lastModifiedBy>
  <cp:lastPrinted>2014-02-28T09:52:57Z</cp:lastPrinted>
  <dcterms:created xsi:type="dcterms:W3CDTF">2009-04-08T07:15:50Z</dcterms:created>
  <dcterms:modified xsi:type="dcterms:W3CDTF">2023-02-10T11:31:34Z</dcterms:modified>
</cp:coreProperties>
</file>