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Dokumenty\Zakázky\Zádrapa 2022\"/>
    </mc:Choice>
  </mc:AlternateContent>
  <xr:revisionPtr revIDLastSave="0" documentId="13_ncr:1_{9575C910-B562-40FE-AD91-66C0CC95853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Zadrapa1071 - Kontejnerov..." sheetId="2" r:id="rId2"/>
    <sheet name="Seznam figur" sheetId="3" r:id="rId3"/>
  </sheets>
  <definedNames>
    <definedName name="_xlnm._FilterDatabase" localSheetId="1" hidden="1">'Zadrapa1071 - Kontejnerov...'!$C$125:$K$248</definedName>
    <definedName name="_xlnm.Print_Titles" localSheetId="0">'Rekapitulace stavby'!$92:$92</definedName>
    <definedName name="_xlnm.Print_Titles" localSheetId="2">'Seznam figur'!$9:$9</definedName>
    <definedName name="_xlnm.Print_Titles" localSheetId="1">'Zadrapa1071 - Kontejnerov...'!$125:$125</definedName>
    <definedName name="_xlnm.Print_Area" localSheetId="0">'Rekapitulace stavby'!$D$4:$AO$76,'Rekapitulace stavby'!$C$82:$AQ$96</definedName>
    <definedName name="_xlnm.Print_Area" localSheetId="2">'Seznam figur'!$C$4:$G$48</definedName>
    <definedName name="_xlnm.Print_Area" localSheetId="1">'Zadrapa1071 - Kontejnerov...'!$C$4:$J$76,'Zadrapa1071 - Kontejnerov...'!$C$82:$J$109,'Zadrapa1071 - Kontejnerov...'!$C$115:$K$248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3" l="1"/>
  <c r="J35" i="2"/>
  <c r="J34" i="2"/>
  <c r="AY95" i="1"/>
  <c r="J33" i="2"/>
  <c r="AX95" i="1" s="1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T244" i="2" s="1"/>
  <c r="R245" i="2"/>
  <c r="R244" i="2"/>
  <c r="P245" i="2"/>
  <c r="P244" i="2" s="1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3" i="2"/>
  <c r="BH233" i="2"/>
  <c r="BG233" i="2"/>
  <c r="BF233" i="2"/>
  <c r="T233" i="2"/>
  <c r="R233" i="2"/>
  <c r="P233" i="2"/>
  <c r="BI230" i="2"/>
  <c r="BH230" i="2"/>
  <c r="BG230" i="2"/>
  <c r="BF230" i="2"/>
  <c r="T230" i="2"/>
  <c r="T229" i="2" s="1"/>
  <c r="R230" i="2"/>
  <c r="R229" i="2"/>
  <c r="P230" i="2"/>
  <c r="P229" i="2" s="1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T201" i="2"/>
  <c r="R202" i="2"/>
  <c r="R201" i="2"/>
  <c r="P202" i="2"/>
  <c r="P201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5" i="2"/>
  <c r="BH185" i="2"/>
  <c r="BG185" i="2"/>
  <c r="BF185" i="2"/>
  <c r="T185" i="2"/>
  <c r="R185" i="2"/>
  <c r="P185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J123" i="2"/>
  <c r="J122" i="2"/>
  <c r="F122" i="2"/>
  <c r="F120" i="2"/>
  <c r="E118" i="2"/>
  <c r="J90" i="2"/>
  <c r="J89" i="2"/>
  <c r="F89" i="2"/>
  <c r="F87" i="2"/>
  <c r="E85" i="2"/>
  <c r="J16" i="2"/>
  <c r="E16" i="2"/>
  <c r="F123" i="2"/>
  <c r="J15" i="2"/>
  <c r="J10" i="2"/>
  <c r="J120" i="2" s="1"/>
  <c r="L90" i="1"/>
  <c r="AM90" i="1"/>
  <c r="AM89" i="1"/>
  <c r="L89" i="1"/>
  <c r="AM87" i="1"/>
  <c r="L87" i="1"/>
  <c r="L85" i="1"/>
  <c r="L84" i="1"/>
  <c r="J243" i="2"/>
  <c r="J221" i="2"/>
  <c r="BK210" i="2"/>
  <c r="BK206" i="2"/>
  <c r="J192" i="2"/>
  <c r="J178" i="2"/>
  <c r="J134" i="2"/>
  <c r="J130" i="2"/>
  <c r="BK243" i="2"/>
  <c r="J236" i="2"/>
  <c r="J225" i="2"/>
  <c r="BK208" i="2"/>
  <c r="J169" i="2"/>
  <c r="BK161" i="2"/>
  <c r="J152" i="2"/>
  <c r="BK142" i="2"/>
  <c r="J132" i="2"/>
  <c r="BK236" i="2"/>
  <c r="J210" i="2"/>
  <c r="BK185" i="2"/>
  <c r="BK174" i="2"/>
  <c r="J154" i="2"/>
  <c r="BK139" i="2"/>
  <c r="BK230" i="2"/>
  <c r="BK221" i="2"/>
  <c r="J200" i="2"/>
  <c r="BK179" i="2"/>
  <c r="BK165" i="2"/>
  <c r="J156" i="2"/>
  <c r="J136" i="2"/>
  <c r="BK247" i="2"/>
  <c r="J238" i="2"/>
  <c r="J212" i="2"/>
  <c r="BK205" i="2"/>
  <c r="J195" i="2"/>
  <c r="J171" i="2"/>
  <c r="J133" i="2"/>
  <c r="J245" i="2"/>
  <c r="BK238" i="2"/>
  <c r="J227" i="2"/>
  <c r="J213" i="2"/>
  <c r="J198" i="2"/>
  <c r="J165" i="2"/>
  <c r="BK156" i="2"/>
  <c r="J144" i="2"/>
  <c r="BK129" i="2"/>
  <c r="BK213" i="2"/>
  <c r="BK198" i="2"/>
  <c r="BK178" i="2"/>
  <c r="BK152" i="2"/>
  <c r="BK130" i="2"/>
  <c r="BK233" i="2"/>
  <c r="J223" i="2"/>
  <c r="J205" i="2"/>
  <c r="BK192" i="2"/>
  <c r="J167" i="2"/>
  <c r="J157" i="2"/>
  <c r="BK134" i="2"/>
  <c r="J248" i="2"/>
  <c r="BK241" i="2"/>
  <c r="BK215" i="2"/>
  <c r="BK207" i="2"/>
  <c r="BK200" i="2"/>
  <c r="J185" i="2"/>
  <c r="BK136" i="2"/>
  <c r="J131" i="2"/>
  <c r="J247" i="2"/>
  <c r="J241" i="2"/>
  <c r="J233" i="2"/>
  <c r="BK219" i="2"/>
  <c r="J206" i="2"/>
  <c r="J196" i="2"/>
  <c r="BK163" i="2"/>
  <c r="BK154" i="2"/>
  <c r="J139" i="2"/>
  <c r="BK131" i="2"/>
  <c r="BK223" i="2"/>
  <c r="J207" i="2"/>
  <c r="J179" i="2"/>
  <c r="BK171" i="2"/>
  <c r="BK149" i="2"/>
  <c r="BK227" i="2"/>
  <c r="BK217" i="2"/>
  <c r="BK196" i="2"/>
  <c r="J177" i="2"/>
  <c r="J161" i="2"/>
  <c r="J149" i="2"/>
  <c r="BK245" i="2"/>
  <c r="BK242" i="2"/>
  <c r="J219" i="2"/>
  <c r="J208" i="2"/>
  <c r="J202" i="2"/>
  <c r="BK189" i="2"/>
  <c r="BK144" i="2"/>
  <c r="BK132" i="2"/>
  <c r="BK248" i="2"/>
  <c r="J242" i="2"/>
  <c r="J230" i="2"/>
  <c r="J217" i="2"/>
  <c r="BK202" i="2"/>
  <c r="BK167" i="2"/>
  <c r="BK157" i="2"/>
  <c r="BK147" i="2"/>
  <c r="BK133" i="2"/>
  <c r="AS94" i="1"/>
  <c r="BK212" i="2"/>
  <c r="J189" i="2"/>
  <c r="BK177" i="2"/>
  <c r="BK169" i="2"/>
  <c r="J142" i="2"/>
  <c r="J129" i="2"/>
  <c r="BK225" i="2"/>
  <c r="J215" i="2"/>
  <c r="BK195" i="2"/>
  <c r="J174" i="2"/>
  <c r="J163" i="2"/>
  <c r="J147" i="2"/>
  <c r="BK128" i="2" l="1"/>
  <c r="BK173" i="2"/>
  <c r="J173" i="2" s="1"/>
  <c r="J97" i="2" s="1"/>
  <c r="BK188" i="2"/>
  <c r="J188" i="2" s="1"/>
  <c r="J98" i="2" s="1"/>
  <c r="BK204" i="2"/>
  <c r="J204" i="2" s="1"/>
  <c r="J100" i="2" s="1"/>
  <c r="P214" i="2"/>
  <c r="R232" i="2"/>
  <c r="R231" i="2" s="1"/>
  <c r="P240" i="2"/>
  <c r="T128" i="2"/>
  <c r="R173" i="2"/>
  <c r="R188" i="2"/>
  <c r="T204" i="2"/>
  <c r="T214" i="2"/>
  <c r="P232" i="2"/>
  <c r="P231" i="2" s="1"/>
  <c r="P246" i="2"/>
  <c r="P128" i="2"/>
  <c r="T173" i="2"/>
  <c r="P188" i="2"/>
  <c r="R204" i="2"/>
  <c r="BK214" i="2"/>
  <c r="J214" i="2"/>
  <c r="J101" i="2" s="1"/>
  <c r="T232" i="2"/>
  <c r="T231" i="2"/>
  <c r="T240" i="2"/>
  <c r="T246" i="2"/>
  <c r="R128" i="2"/>
  <c r="P173" i="2"/>
  <c r="T188" i="2"/>
  <c r="P204" i="2"/>
  <c r="R214" i="2"/>
  <c r="BK232" i="2"/>
  <c r="J232" i="2"/>
  <c r="J104" i="2" s="1"/>
  <c r="BK240" i="2"/>
  <c r="J240" i="2"/>
  <c r="J106" i="2"/>
  <c r="R240" i="2"/>
  <c r="BK246" i="2"/>
  <c r="J246" i="2"/>
  <c r="J108" i="2"/>
  <c r="R246" i="2"/>
  <c r="BK201" i="2"/>
  <c r="J201" i="2"/>
  <c r="J99" i="2"/>
  <c r="BK244" i="2"/>
  <c r="J244" i="2"/>
  <c r="J107" i="2"/>
  <c r="BK229" i="2"/>
  <c r="J229" i="2" s="1"/>
  <c r="J102" i="2" s="1"/>
  <c r="J87" i="2"/>
  <c r="BE130" i="2"/>
  <c r="BE132" i="2"/>
  <c r="BE133" i="2"/>
  <c r="BE136" i="2"/>
  <c r="BE169" i="2"/>
  <c r="BE178" i="2"/>
  <c r="BE206" i="2"/>
  <c r="BE207" i="2"/>
  <c r="BE236" i="2"/>
  <c r="F90" i="2"/>
  <c r="BE131" i="2"/>
  <c r="BE134" i="2"/>
  <c r="BE144" i="2"/>
  <c r="BE165" i="2"/>
  <c r="BE174" i="2"/>
  <c r="BE192" i="2"/>
  <c r="BE195" i="2"/>
  <c r="BE198" i="2"/>
  <c r="BE202" i="2"/>
  <c r="BE205" i="2"/>
  <c r="BE215" i="2"/>
  <c r="BE217" i="2"/>
  <c r="BE219" i="2"/>
  <c r="BE225" i="2"/>
  <c r="BE171" i="2"/>
  <c r="BE185" i="2"/>
  <c r="BE189" i="2"/>
  <c r="BE196" i="2"/>
  <c r="BE200" i="2"/>
  <c r="BE208" i="2"/>
  <c r="BE213" i="2"/>
  <c r="BE221" i="2"/>
  <c r="BE238" i="2"/>
  <c r="BE243" i="2"/>
  <c r="BE245" i="2"/>
  <c r="BE247" i="2"/>
  <c r="BE248" i="2"/>
  <c r="BE129" i="2"/>
  <c r="BE139" i="2"/>
  <c r="BE142" i="2"/>
  <c r="BE147" i="2"/>
  <c r="BE149" i="2"/>
  <c r="BE152" i="2"/>
  <c r="BE154" i="2"/>
  <c r="BE156" i="2"/>
  <c r="BE157" i="2"/>
  <c r="BE161" i="2"/>
  <c r="BE163" i="2"/>
  <c r="BE167" i="2"/>
  <c r="BE177" i="2"/>
  <c r="BE179" i="2"/>
  <c r="BE210" i="2"/>
  <c r="BE212" i="2"/>
  <c r="BE223" i="2"/>
  <c r="BE227" i="2"/>
  <c r="BE230" i="2"/>
  <c r="BE233" i="2"/>
  <c r="BE241" i="2"/>
  <c r="BE242" i="2"/>
  <c r="F34" i="2"/>
  <c r="BC95" i="1"/>
  <c r="BC94" i="1" s="1"/>
  <c r="W32" i="1" s="1"/>
  <c r="J32" i="2"/>
  <c r="AW95" i="1"/>
  <c r="F33" i="2"/>
  <c r="BB95" i="1" s="1"/>
  <c r="BB94" i="1" s="1"/>
  <c r="AX94" i="1" s="1"/>
  <c r="F32" i="2"/>
  <c r="BA95" i="1" s="1"/>
  <c r="BA94" i="1" s="1"/>
  <c r="AW94" i="1" s="1"/>
  <c r="AK30" i="1" s="1"/>
  <c r="F35" i="2"/>
  <c r="BD95" i="1"/>
  <c r="BD94" i="1"/>
  <c r="W33" i="1" s="1"/>
  <c r="T127" i="2" l="1"/>
  <c r="P127" i="2"/>
  <c r="R239" i="2"/>
  <c r="R127" i="2"/>
  <c r="R126" i="2" s="1"/>
  <c r="T239" i="2"/>
  <c r="P239" i="2"/>
  <c r="BK127" i="2"/>
  <c r="J127" i="2" s="1"/>
  <c r="J95" i="2" s="1"/>
  <c r="J128" i="2"/>
  <c r="J96" i="2"/>
  <c r="BK231" i="2"/>
  <c r="J231" i="2"/>
  <c r="J103" i="2"/>
  <c r="BK239" i="2"/>
  <c r="J239" i="2" s="1"/>
  <c r="J105" i="2" s="1"/>
  <c r="J31" i="2"/>
  <c r="AV95" i="1"/>
  <c r="AT95" i="1" s="1"/>
  <c r="W31" i="1"/>
  <c r="AY94" i="1"/>
  <c r="W30" i="1"/>
  <c r="F31" i="2"/>
  <c r="AZ95" i="1" s="1"/>
  <c r="AZ94" i="1" s="1"/>
  <c r="W29" i="1" s="1"/>
  <c r="P126" i="2" l="1"/>
  <c r="AU95" i="1" s="1"/>
  <c r="AU94" i="1" s="1"/>
  <c r="T126" i="2"/>
  <c r="BK126" i="2"/>
  <c r="J126" i="2" s="1"/>
  <c r="J94" i="2" s="1"/>
  <c r="AV94" i="1"/>
  <c r="AK29" i="1" s="1"/>
  <c r="J28" i="2" l="1"/>
  <c r="AG95" i="1"/>
  <c r="AG94" i="1"/>
  <c r="AK26" i="1" s="1"/>
  <c r="AT94" i="1"/>
  <c r="AN94" i="1"/>
  <c r="J37" i="2" l="1"/>
  <c r="AN95" i="1"/>
  <c r="AK35" i="1"/>
</calcChain>
</file>

<file path=xl/sharedStrings.xml><?xml version="1.0" encoding="utf-8"?>
<sst xmlns="http://schemas.openxmlformats.org/spreadsheetml/2006/main" count="1820" uniqueCount="424">
  <si>
    <t>Export Komplet</t>
  </si>
  <si>
    <t/>
  </si>
  <si>
    <t>2.0</t>
  </si>
  <si>
    <t>False</t>
  </si>
  <si>
    <t>{ffca11fb-5ce1-4c07-a88c-97e15d5e3650}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</si>
  <si>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</si>
  <si>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</si>
  <si>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</si>
  <si>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</si>
  <si>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</si>
  <si>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</si>
  <si>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</si>
  <si>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</si>
  <si>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</si>
  <si>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Zadrapa1071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</si>
  <si>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</si>
  <si>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</si>
  <si>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Kontejnerové stanoviště u Sýpky,Valašské Meziříčí</t>
  </si>
  <si>
    <t>KSO:</t>
  </si>
  <si>
    <t>CC-CZ:</t>
  </si>
  <si>
    <t>Místo:</t>
  </si>
  <si>
    <t>Valašské Meziříčí</t>
  </si>
  <si>
    <t>Datum:</t>
  </si>
  <si>
    <t>5. 10. 2022</t>
  </si>
  <si>
    <t>Zadavatel:</t>
  </si>
  <si>
    <t>IČ:</t>
  </si>
  <si>
    <t>Město Valašské Meziříčí</t>
  </si>
  <si>
    <t>DIČ:</t>
  </si>
  <si>
    <t>Uchazeč:</t>
  </si>
  <si>
    <t>Vyplň údaj</t>
  </si>
  <si>
    <t>Projektant:</t>
  </si>
  <si>
    <t>LZ-PROJEKT plus s.r.o.</t>
  </si>
  <si>
    <t>True</t>
  </si>
  <si>
    <t>Zpracovatel:</t>
  </si>
  <si>
    <t>Fajfrová Irena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</si>
  <si>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</si>
  <si>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</si>
  <si>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</si>
  <si>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</si>
  <si>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</si>
  <si>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</si>
  <si>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</si>
  <si>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</si>
  <si>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</si>
  <si>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</si>
  <si>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</si>
  <si>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</si>
  <si>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</si>
  <si>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</si>
  <si>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</si>
  <si>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</si>
  <si>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</si>
  <si>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</si>
  <si>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</si>
  <si>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</si>
  <si>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</si>
  <si>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</si>
  <si>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</si>
  <si>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</si>
  <si>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</si>
  <si>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</si>
  <si>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</si>
  <si>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</si>
  <si>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</si>
  <si>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</si>
  <si>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</si>
  <si>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</si>
  <si>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</si>
  <si>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</si>
  <si>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</si>
  <si>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</si>
  <si>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</si>
  <si>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</si>
  <si>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</si>
  <si>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</si>
  <si>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</si>
  <si>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</si>
  <si>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</si>
  <si>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</si>
  <si>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</si>
  <si>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</si>
  <si>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</si>
  <si>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</si>
  <si>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j</t>
  </si>
  <si>
    <t>70</t>
  </si>
  <si>
    <t>2</t>
  </si>
  <si>
    <t>sut1</t>
  </si>
  <si>
    <t>31,32</t>
  </si>
  <si>
    <t>KRYCÍ LIST SOUPISU PRACÍ</t>
  </si>
  <si>
    <t>or</t>
  </si>
  <si>
    <t>sut2</t>
  </si>
  <si>
    <t>1,025</t>
  </si>
  <si>
    <t>or1</t>
  </si>
  <si>
    <t>6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</si>
  <si>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</si>
  <si>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</si>
  <si>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</si>
  <si>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</si>
  <si>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</si>
  <si>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</si>
  <si>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</si>
  <si>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</si>
  <si>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</si>
  <si>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</si>
  <si>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</si>
  <si>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</si>
  <si>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</si>
  <si>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</si>
  <si>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772 - Podlahy z kamene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</si>
  <si>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</si>
  <si>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</si>
  <si>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</si>
  <si>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</si>
  <si>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</si>
  <si>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</si>
  <si>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</si>
  <si>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</si>
  <si>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</si>
  <si>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</si>
  <si>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</si>
  <si>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</si>
  <si>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</si>
  <si>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</si>
  <si>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</si>
  <si>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</si>
  <si>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</si>
  <si>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</si>
  <si>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</si>
  <si>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</si>
  <si>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</si>
  <si>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</si>
  <si>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113106221</t>
  </si>
  <si>
    <t>Rozebrání dlažeb vozovek z drobných kostek s ložem z kameniva strojně pl přes 50 do 200 m2</t>
  </si>
  <si>
    <t>m2</t>
  </si>
  <si>
    <t>CS ÚRS 2022 02</t>
  </si>
  <si>
    <t>4</t>
  </si>
  <si>
    <t>296003830</t>
  </si>
  <si>
    <t>113107164</t>
  </si>
  <si>
    <t>Odstranění podkladu z kameniva drceného tl přes 300 do 400 mm strojně pl přes 50 do 200 m2</t>
  </si>
  <si>
    <t>-1570856360</t>
  </si>
  <si>
    <t>3</t>
  </si>
  <si>
    <t>113202111</t>
  </si>
  <si>
    <t>Vytrhání obrub krajníků obrubníků stojatých</t>
  </si>
  <si>
    <t>m</t>
  </si>
  <si>
    <t>533317051</t>
  </si>
  <si>
    <t>119003211</t>
  </si>
  <si>
    <t>Mobilní plotová zábrana s reflexním pásem výšky do 1,5 m pro zabezpečení výkopu zřízení</t>
  </si>
  <si>
    <t>-506537207</t>
  </si>
  <si>
    <t>5</t>
  </si>
  <si>
    <t>119003212</t>
  </si>
  <si>
    <t>Mobilní plotová zábrana s reflexním pásem výšky do 1,5 m pro zabezpečení výkopu odstranění</t>
  </si>
  <si>
    <t>937870375</t>
  </si>
  <si>
    <t>121151103</t>
  </si>
  <si>
    <t>Sejmutí ornice plochy do 100 m2 tl vrstvy do 200 mm strojně</t>
  </si>
  <si>
    <t>-567540072</t>
  </si>
  <si>
    <t>VV</t>
  </si>
  <si>
    <t>15,0</t>
  </si>
  <si>
    <t>7</t>
  </si>
  <si>
    <t>131253103</t>
  </si>
  <si>
    <t>Hloubení jam nezapažených v hornině třídy těžitelnosti I skupiny 3 objem do 100 m3 strojně v omezeném prostoru</t>
  </si>
  <si>
    <t>m3</t>
  </si>
  <si>
    <t>1429639823</t>
  </si>
  <si>
    <t>výkop pro kontejnery</t>
  </si>
  <si>
    <t>70,0</t>
  </si>
  <si>
    <t>8</t>
  </si>
  <si>
    <t>162651112</t>
  </si>
  <si>
    <t>Vodorovné přemístění přes 4 000 do 5000 m výkopku/sypaniny z horniny třídy těžitelnosti I skupiny 1 až 3</t>
  </si>
  <si>
    <t>1767564503</t>
  </si>
  <si>
    <t>odvoz ornice na mezideponii a zpět</t>
  </si>
  <si>
    <t>or1*0,15*2</t>
  </si>
  <si>
    <t>9</t>
  </si>
  <si>
    <t>162751117</t>
  </si>
  <si>
    <t>Vodorovné přemístění přes 9 000 do 10000 m výkopku/sypaniny z horniny třídy těžitelnosti I skupiny 1 až 3</t>
  </si>
  <si>
    <t>576819366</t>
  </si>
  <si>
    <t>10</t>
  </si>
  <si>
    <t>1315678124</t>
  </si>
  <si>
    <t>odvoz přebytečné ornice</t>
  </si>
  <si>
    <t>or*0,15-or1*0,15</t>
  </si>
  <si>
    <t>11</t>
  </si>
  <si>
    <t>162751119</t>
  </si>
  <si>
    <t>Příplatek k vodorovnému přemístění výkopku/sypaniny z horniny třídy těžitelnosti I skupiny 1 až 3 ZKD 1000 m přes 10000 m</t>
  </si>
  <si>
    <t>2090260788</t>
  </si>
  <si>
    <t>j*10</t>
  </si>
  <si>
    <t>12</t>
  </si>
  <si>
    <t>167151101</t>
  </si>
  <si>
    <t>Nakládání výkopku z hornin třídy těžitelnosti I skupiny 1 až 3 do 100 m3</t>
  </si>
  <si>
    <t>-195477473</t>
  </si>
  <si>
    <t>ornice</t>
  </si>
  <si>
    <t>or1*0,15</t>
  </si>
  <si>
    <t>13</t>
  </si>
  <si>
    <t>171201231</t>
  </si>
  <si>
    <t>Poplatek za uložení zeminy a kamení na recyklační skládce (skládkovné) kód odpadu 17 05 04</t>
  </si>
  <si>
    <t>t</t>
  </si>
  <si>
    <t>-14045269</t>
  </si>
  <si>
    <t>j*2,0</t>
  </si>
  <si>
    <t>14</t>
  </si>
  <si>
    <t>171251201</t>
  </si>
  <si>
    <t>Uložení sypaniny na skládky nebo meziskládky</t>
  </si>
  <si>
    <t>-1843639422</t>
  </si>
  <si>
    <t>109290097</t>
  </si>
  <si>
    <t>16</t>
  </si>
  <si>
    <t>174151101</t>
  </si>
  <si>
    <t>Zásyp jam, šachet rýh nebo kolem objektů sypaninou se zhutněním</t>
  </si>
  <si>
    <t>2053085988</t>
  </si>
  <si>
    <t>70-5-4</t>
  </si>
  <si>
    <t>-1,8*1,8*1,5*4</t>
  </si>
  <si>
    <t>Součet</t>
  </si>
  <si>
    <t>17</t>
  </si>
  <si>
    <t>M</t>
  </si>
  <si>
    <t>58344197</t>
  </si>
  <si>
    <t>štěrkodrť frakce 0/63</t>
  </si>
  <si>
    <t>976045188</t>
  </si>
  <si>
    <t>41,56*2 'Přepočtené koeficientem množství</t>
  </si>
  <si>
    <t>18</t>
  </si>
  <si>
    <t>181311103</t>
  </si>
  <si>
    <t>Rozprostření ornice tl vrstvy do 200 mm v rovině nebo ve svahu do 1:5 ručně</t>
  </si>
  <si>
    <t>-1197690430</t>
  </si>
  <si>
    <t>6,0</t>
  </si>
  <si>
    <t>19</t>
  </si>
  <si>
    <t>181411131</t>
  </si>
  <si>
    <t>Založení parkového trávníku výsevem pl do 1000 m2 v rovině a ve svahu do 1:5</t>
  </si>
  <si>
    <t>-730006337</t>
  </si>
  <si>
    <t>20</t>
  </si>
  <si>
    <t>00572410</t>
  </si>
  <si>
    <t>osivo směs travní parková</t>
  </si>
  <si>
    <t>kg</t>
  </si>
  <si>
    <t>-1310891416</t>
  </si>
  <si>
    <t>6*0,02 'Přepočtené koeficientem množství</t>
  </si>
  <si>
    <t>183403153</t>
  </si>
  <si>
    <t>Obdělání půdy hrabáním v rovině a svahu do 1:5</t>
  </si>
  <si>
    <t>-368786498</t>
  </si>
  <si>
    <t>22</t>
  </si>
  <si>
    <t>185804513.1</t>
  </si>
  <si>
    <t xml:space="preserve">mechanické odplevelení </t>
  </si>
  <si>
    <t>-1203314981</t>
  </si>
  <si>
    <t>Komunikace pozemní</t>
  </si>
  <si>
    <t>23</t>
  </si>
  <si>
    <t>564831011</t>
  </si>
  <si>
    <t>Podklad ze štěrkodrtě ŠD plochy do 100 m2 tl 100 mm</t>
  </si>
  <si>
    <t>-827495520</t>
  </si>
  <si>
    <t>pod obrubník</t>
  </si>
  <si>
    <t>8,0*0,3</t>
  </si>
  <si>
    <t>24</t>
  </si>
  <si>
    <t>564861011</t>
  </si>
  <si>
    <t>Podklad ze štěrkodrtě ŠD plochy do 100 m2 tl 200 mm  0-32</t>
  </si>
  <si>
    <t>1736550058</t>
  </si>
  <si>
    <t>25</t>
  </si>
  <si>
    <t>564861011.1</t>
  </si>
  <si>
    <t>Podklad ze štěrkodrtě ŠD plochy do 100 m2 tl 200 mm  0-63</t>
  </si>
  <si>
    <t>160424313</t>
  </si>
  <si>
    <t>26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</si>
  <si>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</si>
  <si>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</si>
  <si>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-89678595</t>
  </si>
  <si>
    <t>použít stávající materiál</t>
  </si>
  <si>
    <t>42,0</t>
  </si>
  <si>
    <t>nový dlážděný povrch</t>
  </si>
  <si>
    <t>8,0</t>
  </si>
  <si>
    <t>27</t>
  </si>
  <si>
    <t>58381007</t>
  </si>
  <si>
    <t>kostka štípaná dlažební žula drobná 8/10</t>
  </si>
  <si>
    <t>-1139850356</t>
  </si>
  <si>
    <t>8*1,02 'Přepočtené koeficientem množství</t>
  </si>
  <si>
    <t>Úpravy povrchů, podlahy a osazování výplní</t>
  </si>
  <si>
    <t>28</t>
  </si>
  <si>
    <t>631311123</t>
  </si>
  <si>
    <t>Mazanina tl přes 80 do 120 mm z betonu prostého bez zvýšených nároků na prostředí tř. C 12/15</t>
  </si>
  <si>
    <t>1568296643</t>
  </si>
  <si>
    <t>podkl.desky</t>
  </si>
  <si>
    <t>2,2*2,2*0,1*4</t>
  </si>
  <si>
    <t>29</t>
  </si>
  <si>
    <t>631311135</t>
  </si>
  <si>
    <t>Mazanina tl přes 120 do 240 mm z betonu prostého bez zvýšených nároků na prostředí tř. C 20/25</t>
  </si>
  <si>
    <t>1509017423</t>
  </si>
  <si>
    <t>základová deska</t>
  </si>
  <si>
    <t>4,0</t>
  </si>
  <si>
    <t>30</t>
  </si>
  <si>
    <t>631319013</t>
  </si>
  <si>
    <t>Příplatek k mazanině tl přes 120 do 240 mm za přehlazení povrchu</t>
  </si>
  <si>
    <t>-614446865</t>
  </si>
  <si>
    <t>31</t>
  </si>
  <si>
    <t>631319175</t>
  </si>
  <si>
    <t>Příplatek k mazanině tl přes 120 do 240 mm za stržení povrchu spodní vrstvy před vložením výztuže</t>
  </si>
  <si>
    <t>-1459446608</t>
  </si>
  <si>
    <t>4,000*2</t>
  </si>
  <si>
    <t>32</t>
  </si>
  <si>
    <t>631362021</t>
  </si>
  <si>
    <t>Výztuž mazanin svařovanými sítěmi Kari</t>
  </si>
  <si>
    <t>-1731762552</t>
  </si>
  <si>
    <t>230,0*0,001</t>
  </si>
  <si>
    <t>33</t>
  </si>
  <si>
    <t>637121112</t>
  </si>
  <si>
    <t>Okapový chodník z kačírku tl 150 mm s udusáním</t>
  </si>
  <si>
    <t>-481395593</t>
  </si>
  <si>
    <t>Trubní vedení</t>
  </si>
  <si>
    <t>34</t>
  </si>
  <si>
    <t>899620121</t>
  </si>
  <si>
    <t>Obetonování kontejneru betonem prostým tř. C 12/15 otevřený výkop</t>
  </si>
  <si>
    <t>150525344</t>
  </si>
  <si>
    <t>5,0-1,936</t>
  </si>
  <si>
    <t>Ostatní konstrukce a práce, bourání</t>
  </si>
  <si>
    <t>35</t>
  </si>
  <si>
    <t>912112111</t>
  </si>
  <si>
    <t>Montáž sloupku zahrazovacího flexibilního</t>
  </si>
  <si>
    <t>kus</t>
  </si>
  <si>
    <t>1279662992</t>
  </si>
  <si>
    <t>36</t>
  </si>
  <si>
    <t>RMAT0001</t>
  </si>
  <si>
    <t>litinový sloupek osmihranný samostatný o výšce  1040 mm, průměru 86mm</t>
  </si>
  <si>
    <t>80991002</t>
  </si>
  <si>
    <t>37</t>
  </si>
  <si>
    <t>916241213</t>
  </si>
  <si>
    <t>Osazení obrubníku kamenného stojatého s boční opěrou do lože z betonu prostého</t>
  </si>
  <si>
    <t>441338441</t>
  </si>
  <si>
    <t>38</t>
  </si>
  <si>
    <t>58380374</t>
  </si>
  <si>
    <t>obrubník kamenný žulový přímý 1000x120x250mm</t>
  </si>
  <si>
    <t>-505303990</t>
  </si>
  <si>
    <t>39</t>
  </si>
  <si>
    <t>916991121</t>
  </si>
  <si>
    <t>Lože pod obrubníky, krajníky nebo obruby z dlažebních kostek z betonu prostého</t>
  </si>
  <si>
    <t>550565460</t>
  </si>
  <si>
    <t>8,000*0,3*0,1</t>
  </si>
  <si>
    <t>40</t>
  </si>
  <si>
    <t>919726122</t>
  </si>
  <si>
    <t>Geotextilie pro ochranu, separaci a filtraci netkaná měrná hm přes 200 do 300 g/m2</t>
  </si>
  <si>
    <t>-996799783</t>
  </si>
  <si>
    <t>41</t>
  </si>
  <si>
    <t>9360010R1</t>
  </si>
  <si>
    <t>Osazení + dodávka podzemní kontejnery 3,0m3 vč.vhozové šachty,dopravy a všech doplňků</t>
  </si>
  <si>
    <t>-1903858400</t>
  </si>
  <si>
    <t>997</t>
  </si>
  <si>
    <t>Přesun sutě</t>
  </si>
  <si>
    <t>42</t>
  </si>
  <si>
    <t>997221551</t>
  </si>
  <si>
    <t>Vodorovná doprava suti ze sypkých materiálů do 1 km</t>
  </si>
  <si>
    <t>-1335692845</t>
  </si>
  <si>
    <t>43</t>
  </si>
  <si>
    <t>997221559</t>
  </si>
  <si>
    <t>Příplatek ZKD 1 km u vodorovné dopravy suti ze sypkých materiálů</t>
  </si>
  <si>
    <t>-1050287069</t>
  </si>
  <si>
    <t>sut1*19</t>
  </si>
  <si>
    <t>44</t>
  </si>
  <si>
    <t>997221561</t>
  </si>
  <si>
    <t>Vodorovná doprava suti z kusových materiálů do 1 km</t>
  </si>
  <si>
    <t>961153383</t>
  </si>
  <si>
    <t>45</t>
  </si>
  <si>
    <t>997221569</t>
  </si>
  <si>
    <t>Příplatek ZKD 1 km u vodorovné dopravy suti z kusových materiálů</t>
  </si>
  <si>
    <t>-2093539028</t>
  </si>
  <si>
    <t>sut2*19</t>
  </si>
  <si>
    <t>46</t>
  </si>
  <si>
    <t>997221611</t>
  </si>
  <si>
    <t>Nakládání suti na dopravní prostředky pro vodorovnou dopravu</t>
  </si>
  <si>
    <t>1615424321</t>
  </si>
  <si>
    <t>sut1+sut2</t>
  </si>
  <si>
    <t>47</t>
  </si>
  <si>
    <t>997221615</t>
  </si>
  <si>
    <t>Poplatek za uložení na skládce (skládkovné) stavebního odpadu betonového kód odpadu 17 01 01</t>
  </si>
  <si>
    <t>101119043</t>
  </si>
  <si>
    <t>48</t>
  </si>
  <si>
    <t>997221873</t>
  </si>
  <si>
    <t>Poplatek za uložení stavebního odpadu na recyklační skládce (skládkovné) zeminy a kamení zatříděného do Katalogu odpadů pod kódem 17 05 04</t>
  </si>
  <si>
    <t>1191761108</t>
  </si>
  <si>
    <t>998</t>
  </si>
  <si>
    <t>Přesun hmot</t>
  </si>
  <si>
    <t>49</t>
  </si>
  <si>
    <t>998142251</t>
  </si>
  <si>
    <t>Přesun hmot pro nádrže, jímky, zásobníky a jámy betonové monolitické v do 25 m</t>
  </si>
  <si>
    <t>946180038</t>
  </si>
  <si>
    <t>PSV</t>
  </si>
  <si>
    <t>Práce a dodávky PSV</t>
  </si>
  <si>
    <t>772</t>
  </si>
  <si>
    <t>Podlahy z kamene</t>
  </si>
  <si>
    <t>50</t>
  </si>
  <si>
    <t>772525240.1</t>
  </si>
  <si>
    <t>Kladení dlažby z kamene z žulových kostek kladených do flexibil.lepidla tl do 30 mm</t>
  </si>
  <si>
    <t>1367079391</t>
  </si>
  <si>
    <t>výplň víka kontejneru</t>
  </si>
  <si>
    <t>51</t>
  </si>
  <si>
    <t>58381011</t>
  </si>
  <si>
    <t>kostka řezanoštípaná dlažební žula 6x4x3cm</t>
  </si>
  <si>
    <t>2106063809</t>
  </si>
  <si>
    <t>15*1,15 'Přepočtené koeficientem množství</t>
  </si>
  <si>
    <t>52</t>
  </si>
  <si>
    <t>998772201</t>
  </si>
  <si>
    <t>Přesun hmot procentní pro podlahy z kamene v objektech v do 6 m</t>
  </si>
  <si>
    <t>%</t>
  </si>
  <si>
    <t>1784736164</t>
  </si>
  <si>
    <t>VRN</t>
  </si>
  <si>
    <t>Vedlejší rozpočtové náklady</t>
  </si>
  <si>
    <t>VRN1</t>
  </si>
  <si>
    <t>Průzkumné, geodetické a projektové práce</t>
  </si>
  <si>
    <t>53</t>
  </si>
  <si>
    <t>012103000</t>
  </si>
  <si>
    <t>Geodetické práce před výstavbou</t>
  </si>
  <si>
    <t>kpl</t>
  </si>
  <si>
    <t>1024</t>
  </si>
  <si>
    <t>1328939143</t>
  </si>
  <si>
    <t>54</t>
  </si>
  <si>
    <t>012203000</t>
  </si>
  <si>
    <t>Geodetické práce při provádění stavby</t>
  </si>
  <si>
    <t>692761593</t>
  </si>
  <si>
    <t>55</t>
  </si>
  <si>
    <t>012303000</t>
  </si>
  <si>
    <t>Geodetické práce po výstavbě</t>
  </si>
  <si>
    <t>-479926122</t>
  </si>
  <si>
    <t>VRN3</t>
  </si>
  <si>
    <t>Zařízení staveniště</t>
  </si>
  <si>
    <t>56</t>
  </si>
  <si>
    <t>030001000</t>
  </si>
  <si>
    <t>103473737</t>
  </si>
  <si>
    <t>VRN7</t>
  </si>
  <si>
    <t>Provozní vlivy</t>
  </si>
  <si>
    <t>57</t>
  </si>
  <si>
    <t>070001000</t>
  </si>
  <si>
    <t>-1495698591</t>
  </si>
  <si>
    <t>58</t>
  </si>
  <si>
    <t>072002000</t>
  </si>
  <si>
    <t>Silniční provoz - dočasné dopravní značení</t>
  </si>
  <si>
    <t>1846570562</t>
  </si>
  <si>
    <t>SEZNAM FIGUR</t>
  </si>
  <si>
    <t>Výměra</t>
  </si>
  <si>
    <t>Použití figury: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</si>
</sst>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4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167" fontId="37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67" workbookViewId="0">
      <selection activeCell="BE85" sqref="BE85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39" t="s">
        <v>5</v>
      </c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04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R5" s="20"/>
      <c r="BE5" s="201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06" t="s">
        <v>17</v>
      </c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R6" s="20"/>
      <c r="BE6" s="202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02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02"/>
      <c r="BS8" s="17" t="s">
        <v>6</v>
      </c>
    </row>
    <row r="9" spans="1:74" s="1" customFormat="1" ht="14.45" customHeight="1">
      <c r="B9" s="20"/>
      <c r="AR9" s="20"/>
      <c r="BE9" s="202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02"/>
      <c r="BS10" s="17" t="s">
        <v>6</v>
      </c>
    </row>
    <row r="11" spans="1:74" s="1" customFormat="1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202"/>
      <c r="BS11" s="17" t="s">
        <v>6</v>
      </c>
    </row>
    <row r="12" spans="1:74" s="1" customFormat="1" ht="6.95" customHeight="1">
      <c r="B12" s="20"/>
      <c r="AR12" s="20"/>
      <c r="BE12" s="202"/>
      <c r="BS12" s="17" t="s">
        <v>6</v>
      </c>
    </row>
    <row r="13" spans="1:74" s="1" customFormat="1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02"/>
      <c r="BS13" s="17" t="s">
        <v>6</v>
      </c>
    </row>
    <row r="14" spans="1:74" ht="12.75">
      <c r="B14" s="20"/>
      <c r="E14" s="207" t="s">
        <v>29</v>
      </c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7" t="s">
        <v>27</v>
      </c>
      <c r="AN14" s="29" t="s">
        <v>29</v>
      </c>
      <c r="AR14" s="20"/>
      <c r="BE14" s="202"/>
      <c r="BS14" s="17" t="s">
        <v>6</v>
      </c>
    </row>
    <row r="15" spans="1:74" s="1" customFormat="1" ht="6.95" customHeight="1">
      <c r="B15" s="20"/>
      <c r="AR15" s="20"/>
      <c r="BE15" s="202"/>
      <c r="BS15" s="17" t="s">
        <v>3</v>
      </c>
    </row>
    <row r="16" spans="1:74" s="1" customFormat="1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202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27</v>
      </c>
      <c r="AN17" s="25" t="s">
        <v>1</v>
      </c>
      <c r="AR17" s="20"/>
      <c r="BE17" s="202"/>
      <c r="BS17" s="17" t="s">
        <v>32</v>
      </c>
    </row>
    <row r="18" spans="1:71" s="1" customFormat="1" ht="6.95" customHeight="1">
      <c r="B18" s="20"/>
      <c r="AR18" s="20"/>
      <c r="BE18" s="202"/>
      <c r="BS18" s="17" t="s">
        <v>6</v>
      </c>
    </row>
    <row r="19" spans="1:71" s="1" customFormat="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202"/>
      <c r="BS19" s="17" t="s">
        <v>6</v>
      </c>
    </row>
    <row r="20" spans="1:71" s="1" customFormat="1" ht="18.399999999999999" customHeight="1">
      <c r="B20" s="20"/>
      <c r="E20" s="25" t="s">
        <v>34</v>
      </c>
      <c r="AK20" s="27" t="s">
        <v>27</v>
      </c>
      <c r="AN20" s="25" t="s">
        <v>1</v>
      </c>
      <c r="AR20" s="20"/>
      <c r="BE20" s="202"/>
      <c r="BS20" s="17" t="s">
        <v>32</v>
      </c>
    </row>
    <row r="21" spans="1:71" s="1" customFormat="1" ht="6.95" customHeight="1">
      <c r="B21" s="20"/>
      <c r="AR21" s="20"/>
      <c r="BE21" s="202"/>
    </row>
    <row r="22" spans="1:71" s="1" customFormat="1" ht="12" customHeight="1">
      <c r="B22" s="20"/>
      <c r="D22" s="27" t="s">
        <v>35</v>
      </c>
      <c r="AR22" s="20"/>
      <c r="BE22" s="202"/>
    </row>
    <row r="23" spans="1:71" s="1" customFormat="1" ht="16.5" customHeight="1">
      <c r="B23" s="20"/>
      <c r="E23" s="209" t="s">
        <v>1</v>
      </c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R23" s="20"/>
      <c r="BE23" s="202"/>
    </row>
    <row r="24" spans="1:71" s="1" customFormat="1" ht="6.95" customHeight="1">
      <c r="B24" s="20"/>
      <c r="AR24" s="20"/>
      <c r="BE24" s="202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02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10">
        <f>ROUND(AG94,2)</f>
        <v>0</v>
      </c>
      <c r="AL26" s="211"/>
      <c r="AM26" s="211"/>
      <c r="AN26" s="211"/>
      <c r="AO26" s="211"/>
      <c r="AP26" s="32"/>
      <c r="AQ26" s="32"/>
      <c r="AR26" s="33"/>
      <c r="BE26" s="202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02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12" t="s">
        <v>37</v>
      </c>
      <c r="M28" s="212"/>
      <c r="N28" s="212"/>
      <c r="O28" s="212"/>
      <c r="P28" s="212"/>
      <c r="Q28" s="32"/>
      <c r="R28" s="32"/>
      <c r="S28" s="32"/>
      <c r="T28" s="32"/>
      <c r="U28" s="32"/>
      <c r="V28" s="32"/>
      <c r="W28" s="212" t="s">
        <v>38</v>
      </c>
      <c r="X28" s="212"/>
      <c r="Y28" s="212"/>
      <c r="Z28" s="212"/>
      <c r="AA28" s="212"/>
      <c r="AB28" s="212"/>
      <c r="AC28" s="212"/>
      <c r="AD28" s="212"/>
      <c r="AE28" s="212"/>
      <c r="AF28" s="32"/>
      <c r="AG28" s="32"/>
      <c r="AH28" s="32"/>
      <c r="AI28" s="32"/>
      <c r="AJ28" s="32"/>
      <c r="AK28" s="212" t="s">
        <v>39</v>
      </c>
      <c r="AL28" s="212"/>
      <c r="AM28" s="212"/>
      <c r="AN28" s="212"/>
      <c r="AO28" s="212"/>
      <c r="AP28" s="32"/>
      <c r="AQ28" s="32"/>
      <c r="AR28" s="33"/>
      <c r="BE28" s="202"/>
    </row>
    <row r="29" spans="1:71" s="3" customFormat="1" ht="14.45" customHeight="1">
      <c r="B29" s="37"/>
      <c r="D29" s="27" t="s">
        <v>40</v>
      </c>
      <c r="F29" s="27" t="s">
        <v>41</v>
      </c>
      <c r="L29" s="215">
        <v>0.21</v>
      </c>
      <c r="M29" s="214"/>
      <c r="N29" s="214"/>
      <c r="O29" s="214"/>
      <c r="P29" s="214"/>
      <c r="W29" s="213">
        <f>ROUND(AZ94, 2)</f>
        <v>0</v>
      </c>
      <c r="X29" s="214"/>
      <c r="Y29" s="214"/>
      <c r="Z29" s="214"/>
      <c r="AA29" s="214"/>
      <c r="AB29" s="214"/>
      <c r="AC29" s="214"/>
      <c r="AD29" s="214"/>
      <c r="AE29" s="214"/>
      <c r="AK29" s="213">
        <f>ROUND(AV94, 2)</f>
        <v>0</v>
      </c>
      <c r="AL29" s="214"/>
      <c r="AM29" s="214"/>
      <c r="AN29" s="214"/>
      <c r="AO29" s="214"/>
      <c r="AR29" s="37"/>
      <c r="BE29" s="203"/>
    </row>
    <row r="30" spans="1:71" s="3" customFormat="1" ht="14.45" customHeight="1">
      <c r="B30" s="37"/>
      <c r="F30" s="27" t="s">
        <v>42</v>
      </c>
      <c r="L30" s="215">
        <v>0.15</v>
      </c>
      <c r="M30" s="214"/>
      <c r="N30" s="214"/>
      <c r="O30" s="214"/>
      <c r="P30" s="214"/>
      <c r="W30" s="213">
        <f>ROUND(BA94, 2)</f>
        <v>0</v>
      </c>
      <c r="X30" s="214"/>
      <c r="Y30" s="214"/>
      <c r="Z30" s="214"/>
      <c r="AA30" s="214"/>
      <c r="AB30" s="214"/>
      <c r="AC30" s="214"/>
      <c r="AD30" s="214"/>
      <c r="AE30" s="214"/>
      <c r="AK30" s="213">
        <f>ROUND(AW94, 2)</f>
        <v>0</v>
      </c>
      <c r="AL30" s="214"/>
      <c r="AM30" s="214"/>
      <c r="AN30" s="214"/>
      <c r="AO30" s="214"/>
      <c r="AR30" s="37"/>
      <c r="BE30" s="203"/>
    </row>
    <row r="31" spans="1:71" s="3" customFormat="1" ht="14.45" hidden="1" customHeight="1">
      <c r="B31" s="37"/>
      <c r="F31" s="27" t="s">
        <v>43</v>
      </c>
      <c r="L31" s="215">
        <v>0.21</v>
      </c>
      <c r="M31" s="214"/>
      <c r="N31" s="214"/>
      <c r="O31" s="214"/>
      <c r="P31" s="214"/>
      <c r="W31" s="213">
        <f>ROUND(BB94, 2)</f>
        <v>0</v>
      </c>
      <c r="X31" s="214"/>
      <c r="Y31" s="214"/>
      <c r="Z31" s="214"/>
      <c r="AA31" s="214"/>
      <c r="AB31" s="214"/>
      <c r="AC31" s="214"/>
      <c r="AD31" s="214"/>
      <c r="AE31" s="214"/>
      <c r="AK31" s="213">
        <v>0</v>
      </c>
      <c r="AL31" s="214"/>
      <c r="AM31" s="214"/>
      <c r="AN31" s="214"/>
      <c r="AO31" s="214"/>
      <c r="AR31" s="37"/>
      <c r="BE31" s="203"/>
    </row>
    <row r="32" spans="1:71" s="3" customFormat="1" ht="14.45" hidden="1" customHeight="1">
      <c r="B32" s="37"/>
      <c r="F32" s="27" t="s">
        <v>44</v>
      </c>
      <c r="L32" s="215">
        <v>0.15</v>
      </c>
      <c r="M32" s="214"/>
      <c r="N32" s="214"/>
      <c r="O32" s="214"/>
      <c r="P32" s="214"/>
      <c r="W32" s="213">
        <f>ROUND(BC94, 2)</f>
        <v>0</v>
      </c>
      <c r="X32" s="214"/>
      <c r="Y32" s="214"/>
      <c r="Z32" s="214"/>
      <c r="AA32" s="214"/>
      <c r="AB32" s="214"/>
      <c r="AC32" s="214"/>
      <c r="AD32" s="214"/>
      <c r="AE32" s="214"/>
      <c r="AK32" s="213">
        <v>0</v>
      </c>
      <c r="AL32" s="214"/>
      <c r="AM32" s="214"/>
      <c r="AN32" s="214"/>
      <c r="AO32" s="214"/>
      <c r="AR32" s="37"/>
      <c r="BE32" s="203"/>
    </row>
    <row r="33" spans="1:57" s="3" customFormat="1" ht="14.45" hidden="1" customHeight="1">
      <c r="B33" s="37"/>
      <c r="F33" s="27" t="s">
        <v>45</v>
      </c>
      <c r="L33" s="215">
        <v>0</v>
      </c>
      <c r="M33" s="214"/>
      <c r="N33" s="214"/>
      <c r="O33" s="214"/>
      <c r="P33" s="214"/>
      <c r="W33" s="213">
        <f>ROUND(BD94, 2)</f>
        <v>0</v>
      </c>
      <c r="X33" s="214"/>
      <c r="Y33" s="214"/>
      <c r="Z33" s="214"/>
      <c r="AA33" s="214"/>
      <c r="AB33" s="214"/>
      <c r="AC33" s="214"/>
      <c r="AD33" s="214"/>
      <c r="AE33" s="214"/>
      <c r="AK33" s="213">
        <v>0</v>
      </c>
      <c r="AL33" s="214"/>
      <c r="AM33" s="214"/>
      <c r="AN33" s="214"/>
      <c r="AO33" s="214"/>
      <c r="AR33" s="37"/>
      <c r="BE33" s="203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02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16" t="s">
        <v>48</v>
      </c>
      <c r="Y35" s="217"/>
      <c r="Z35" s="217"/>
      <c r="AA35" s="217"/>
      <c r="AB35" s="217"/>
      <c r="AC35" s="40"/>
      <c r="AD35" s="40"/>
      <c r="AE35" s="40"/>
      <c r="AF35" s="40"/>
      <c r="AG35" s="40"/>
      <c r="AH35" s="40"/>
      <c r="AI35" s="40"/>
      <c r="AJ35" s="40"/>
      <c r="AK35" s="218">
        <f>SUM(AK26:AK33)</f>
        <v>0</v>
      </c>
      <c r="AL35" s="217"/>
      <c r="AM35" s="217"/>
      <c r="AN35" s="217"/>
      <c r="AO35" s="219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 ht="11.25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0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0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0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0" s="4" customFormat="1" ht="12" customHeight="1">
      <c r="B84" s="51"/>
      <c r="C84" s="27" t="s">
        <v>13</v>
      </c>
      <c r="L84" s="4">
        <f>K5</f>
        <v>0</v>
      </c>
      <c r="AR84" s="51"/>
    </row>
    <row r="85" spans="1:90" s="5" customFormat="1" ht="36.950000000000003" customHeight="1">
      <c r="B85" s="52"/>
      <c r="C85" s="53" t="s">
        <v>16</v>
      </c>
      <c r="L85" s="220" t="str">
        <f>K6</f>
        <v>Kontejnerové stanoviště u Sýpky,Valašské Meziříčí</v>
      </c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R85" s="52"/>
    </row>
    <row r="86" spans="1:90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0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>Valašské Meziříčí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22" t="str">
        <f>IF(AN8= "","",AN8)</f>
        <v>5. 10. 2022</v>
      </c>
      <c r="AN87" s="222"/>
      <c r="AO87" s="32"/>
      <c r="AP87" s="32"/>
      <c r="AQ87" s="32"/>
      <c r="AR87" s="33"/>
      <c r="BE87" s="32"/>
    </row>
    <row r="88" spans="1:90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0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>Město Valašské Meziříčí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30</v>
      </c>
      <c r="AJ89" s="32"/>
      <c r="AK89" s="32"/>
      <c r="AL89" s="32"/>
      <c r="AM89" s="223" t="str">
        <f>IF(E17="","",E17)</f>
        <v>LZ-PROJEKT plus s.r.o.</v>
      </c>
      <c r="AN89" s="224"/>
      <c r="AO89" s="224"/>
      <c r="AP89" s="224"/>
      <c r="AQ89" s="32"/>
      <c r="AR89" s="33"/>
      <c r="AS89" s="225" t="s">
        <v>56</v>
      </c>
      <c r="AT89" s="226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0" s="2" customFormat="1" ht="15.2" customHeight="1">
      <c r="A90" s="32"/>
      <c r="B90" s="33"/>
      <c r="C90" s="27" t="s">
        <v>28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33</v>
      </c>
      <c r="AJ90" s="32"/>
      <c r="AK90" s="32"/>
      <c r="AL90" s="32"/>
      <c r="AM90" s="223" t="str">
        <f>IF(E20="","",E20)</f>
        <v>Fajfrová Irena</v>
      </c>
      <c r="AN90" s="224"/>
      <c r="AO90" s="224"/>
      <c r="AP90" s="224"/>
      <c r="AQ90" s="32"/>
      <c r="AR90" s="33"/>
      <c r="AS90" s="227"/>
      <c r="AT90" s="228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0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27"/>
      <c r="AT91" s="228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0" s="2" customFormat="1" ht="29.25" customHeight="1">
      <c r="A92" s="32"/>
      <c r="B92" s="33"/>
      <c r="C92" s="229" t="s">
        <v>57</v>
      </c>
      <c r="D92" s="230"/>
      <c r="E92" s="230"/>
      <c r="F92" s="230"/>
      <c r="G92" s="230"/>
      <c r="H92" s="60"/>
      <c r="I92" s="231" t="s">
        <v>58</v>
      </c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30"/>
      <c r="Z92" s="230"/>
      <c r="AA92" s="230"/>
      <c r="AB92" s="230"/>
      <c r="AC92" s="230"/>
      <c r="AD92" s="230"/>
      <c r="AE92" s="230"/>
      <c r="AF92" s="230"/>
      <c r="AG92" s="232" t="s">
        <v>59</v>
      </c>
      <c r="AH92" s="230"/>
      <c r="AI92" s="230"/>
      <c r="AJ92" s="230"/>
      <c r="AK92" s="230"/>
      <c r="AL92" s="230"/>
      <c r="AM92" s="230"/>
      <c r="AN92" s="231" t="s">
        <v>60</v>
      </c>
      <c r="AO92" s="230"/>
      <c r="AP92" s="233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0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0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37">
        <f>ROUND(AG95,2)</f>
        <v>0</v>
      </c>
      <c r="AH94" s="237"/>
      <c r="AI94" s="237"/>
      <c r="AJ94" s="237"/>
      <c r="AK94" s="237"/>
      <c r="AL94" s="237"/>
      <c r="AM94" s="237"/>
      <c r="AN94" s="238">
        <f>SUM(AG94,AT94)</f>
        <v>0</v>
      </c>
      <c r="AO94" s="238"/>
      <c r="AP94" s="238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V94" s="77" t="s">
        <v>77</v>
      </c>
      <c r="BW94" s="77" t="s">
        <v>4</v>
      </c>
      <c r="BX94" s="77" t="s">
        <v>78</v>
      </c>
      <c r="CL94" s="77" t="s">
        <v>1</v>
      </c>
    </row>
    <row r="95" spans="1:90" s="7" customFormat="1" ht="24.75" customHeight="1">
      <c r="A95" s="78" t="s">
        <v>79</v>
      </c>
      <c r="B95" s="79"/>
      <c r="C95" s="80"/>
      <c r="D95" s="236"/>
      <c r="E95" s="236"/>
      <c r="F95" s="236"/>
      <c r="G95" s="236"/>
      <c r="H95" s="236"/>
      <c r="I95" s="81"/>
      <c r="J95" s="236" t="s">
        <v>17</v>
      </c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  <c r="AA95" s="236"/>
      <c r="AB95" s="236"/>
      <c r="AC95" s="236"/>
      <c r="AD95" s="236"/>
      <c r="AE95" s="236"/>
      <c r="AF95" s="236"/>
      <c r="AG95" s="234">
        <f>'Zadrapa1071 - Kontejnerov...'!J28</f>
        <v>0</v>
      </c>
      <c r="AH95" s="235"/>
      <c r="AI95" s="235"/>
      <c r="AJ95" s="235"/>
      <c r="AK95" s="235"/>
      <c r="AL95" s="235"/>
      <c r="AM95" s="235"/>
      <c r="AN95" s="234">
        <f>SUM(AG95,AT95)</f>
        <v>0</v>
      </c>
      <c r="AO95" s="235"/>
      <c r="AP95" s="235"/>
      <c r="AQ95" s="82" t="s">
        <v>80</v>
      </c>
      <c r="AR95" s="79"/>
      <c r="AS95" s="83">
        <v>0</v>
      </c>
      <c r="AT95" s="84">
        <f>ROUND(SUM(AV95:AW95),2)</f>
        <v>0</v>
      </c>
      <c r="AU95" s="85">
        <f>'Zadrapa1071 - Kontejnerov...'!P126</f>
        <v>0</v>
      </c>
      <c r="AV95" s="84">
        <f>'Zadrapa1071 - Kontejnerov...'!J31</f>
        <v>0</v>
      </c>
      <c r="AW95" s="84">
        <f>'Zadrapa1071 - Kontejnerov...'!J32</f>
        <v>0</v>
      </c>
      <c r="AX95" s="84">
        <f>'Zadrapa1071 - Kontejnerov...'!J33</f>
        <v>0</v>
      </c>
      <c r="AY95" s="84">
        <f>'Zadrapa1071 - Kontejnerov...'!J34</f>
        <v>0</v>
      </c>
      <c r="AZ95" s="84">
        <f>'Zadrapa1071 - Kontejnerov...'!F31</f>
        <v>0</v>
      </c>
      <c r="BA95" s="84">
        <f>'Zadrapa1071 - Kontejnerov...'!F32</f>
        <v>0</v>
      </c>
      <c r="BB95" s="84">
        <f>'Zadrapa1071 - Kontejnerov...'!F33</f>
        <v>0</v>
      </c>
      <c r="BC95" s="84">
        <f>'Zadrapa1071 - Kontejnerov...'!F34</f>
        <v>0</v>
      </c>
      <c r="BD95" s="86">
        <f>'Zadrapa1071 - Kontejnerov...'!F35</f>
        <v>0</v>
      </c>
      <c r="BT95" s="87" t="s">
        <v>81</v>
      </c>
      <c r="BU95" s="87" t="s">
        <v>82</v>
      </c>
      <c r="BV95" s="87" t="s">
        <v>77</v>
      </c>
      <c r="BW95" s="87" t="s">
        <v>4</v>
      </c>
      <c r="BX95" s="87" t="s">
        <v>78</v>
      </c>
      <c r="CL95" s="87" t="s">
        <v>1</v>
      </c>
    </row>
    <row r="96" spans="1:90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Zadrapa1071 - Kontejnerov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49"/>
  <sheetViews>
    <sheetView showGridLines="0" tabSelected="1" topLeftCell="A207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39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7" t="s">
        <v>4</v>
      </c>
      <c r="AZ2" s="88" t="s">
        <v>83</v>
      </c>
      <c r="BA2" s="88" t="s">
        <v>1</v>
      </c>
      <c r="BB2" s="88" t="s">
        <v>1</v>
      </c>
      <c r="BC2" s="88" t="s">
        <v>84</v>
      </c>
      <c r="BD2" s="88" t="s">
        <v>85</v>
      </c>
    </row>
    <row r="3" spans="1:5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88" t="s">
        <v>86</v>
      </c>
      <c r="BA3" s="88" t="s">
        <v>1</v>
      </c>
      <c r="BB3" s="88" t="s">
        <v>1</v>
      </c>
      <c r="BC3" s="88" t="s">
        <v>87</v>
      </c>
      <c r="BD3" s="88" t="s">
        <v>85</v>
      </c>
    </row>
    <row r="4" spans="1:56" s="1" customFormat="1" ht="24.95" customHeight="1">
      <c r="B4" s="20"/>
      <c r="D4" s="21" t="s">
        <v>88</v>
      </c>
      <c r="L4" s="20"/>
      <c r="M4" s="89" t="s">
        <v>10</v>
      </c>
      <c r="AT4" s="17" t="s">
        <v>3</v>
      </c>
      <c r="AZ4" s="88" t="s">
        <v>89</v>
      </c>
      <c r="BA4" s="88" t="s">
        <v>1</v>
      </c>
      <c r="BB4" s="88" t="s">
        <v>1</v>
      </c>
      <c r="BC4" s="88" t="s">
        <v>8</v>
      </c>
      <c r="BD4" s="88" t="s">
        <v>85</v>
      </c>
    </row>
    <row r="5" spans="1:56" s="1" customFormat="1" ht="6.95" customHeight="1">
      <c r="B5" s="20"/>
      <c r="L5" s="20"/>
      <c r="AZ5" s="88" t="s">
        <v>90</v>
      </c>
      <c r="BA5" s="88" t="s">
        <v>1</v>
      </c>
      <c r="BB5" s="88" t="s">
        <v>1</v>
      </c>
      <c r="BC5" s="88" t="s">
        <v>91</v>
      </c>
      <c r="BD5" s="88" t="s">
        <v>85</v>
      </c>
    </row>
    <row r="6" spans="1:56" s="2" customFormat="1" ht="12" customHeight="1">
      <c r="A6" s="32"/>
      <c r="B6" s="33"/>
      <c r="C6" s="32"/>
      <c r="D6" s="27" t="s">
        <v>16</v>
      </c>
      <c r="E6" s="32"/>
      <c r="F6" s="32"/>
      <c r="G6" s="32"/>
      <c r="H6" s="32"/>
      <c r="I6" s="32"/>
      <c r="J6" s="32"/>
      <c r="K6" s="32"/>
      <c r="L6" s="4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Z6" s="88" t="s">
        <v>92</v>
      </c>
      <c r="BA6" s="88" t="s">
        <v>1</v>
      </c>
      <c r="BB6" s="88" t="s">
        <v>1</v>
      </c>
      <c r="BC6" s="88" t="s">
        <v>93</v>
      </c>
      <c r="BD6" s="88" t="s">
        <v>85</v>
      </c>
    </row>
    <row r="7" spans="1:56" s="2" customFormat="1" ht="16.5" customHeight="1">
      <c r="A7" s="32"/>
      <c r="B7" s="33"/>
      <c r="C7" s="32"/>
      <c r="D7" s="32"/>
      <c r="E7" s="220" t="s">
        <v>17</v>
      </c>
      <c r="F7" s="240"/>
      <c r="G7" s="240"/>
      <c r="H7" s="240"/>
      <c r="I7" s="32"/>
      <c r="J7" s="32"/>
      <c r="K7" s="32"/>
      <c r="L7" s="4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</row>
    <row r="8" spans="1:56" s="2" customFormat="1" ht="11.25">
      <c r="A8" s="32"/>
      <c r="B8" s="33"/>
      <c r="C8" s="32"/>
      <c r="D8" s="32"/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56" s="2" customFormat="1" ht="12" customHeight="1">
      <c r="A9" s="32"/>
      <c r="B9" s="33"/>
      <c r="C9" s="32"/>
      <c r="D9" s="27" t="s">
        <v>18</v>
      </c>
      <c r="E9" s="32"/>
      <c r="F9" s="25" t="s">
        <v>1</v>
      </c>
      <c r="G9" s="32"/>
      <c r="H9" s="32"/>
      <c r="I9" s="27" t="s">
        <v>19</v>
      </c>
      <c r="J9" s="25" t="s">
        <v>1</v>
      </c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56" s="2" customFormat="1" ht="12" customHeight="1">
      <c r="A10" s="32"/>
      <c r="B10" s="33"/>
      <c r="C10" s="32"/>
      <c r="D10" s="27" t="s">
        <v>20</v>
      </c>
      <c r="E10" s="32"/>
      <c r="F10" s="25" t="s">
        <v>21</v>
      </c>
      <c r="G10" s="32"/>
      <c r="H10" s="32"/>
      <c r="I10" s="27" t="s">
        <v>22</v>
      </c>
      <c r="J10" s="55" t="str">
        <f>'Rekapitulace stavby'!AN8</f>
        <v>5. 10. 2022</v>
      </c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56" s="2" customFormat="1" ht="10.9" customHeight="1">
      <c r="A11" s="32"/>
      <c r="B11" s="33"/>
      <c r="C11" s="32"/>
      <c r="D11" s="32"/>
      <c r="E11" s="32"/>
      <c r="F11" s="32"/>
      <c r="G11" s="32"/>
      <c r="H11" s="32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56" s="2" customFormat="1" ht="12" customHeight="1">
      <c r="A12" s="32"/>
      <c r="B12" s="33"/>
      <c r="C12" s="32"/>
      <c r="D12" s="27" t="s">
        <v>24</v>
      </c>
      <c r="E12" s="32"/>
      <c r="F12" s="32"/>
      <c r="G12" s="32"/>
      <c r="H12" s="32"/>
      <c r="I12" s="27" t="s">
        <v>25</v>
      </c>
      <c r="J12" s="25" t="s">
        <v>1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56" s="2" customFormat="1" ht="18" customHeight="1">
      <c r="A13" s="32"/>
      <c r="B13" s="33"/>
      <c r="C13" s="32"/>
      <c r="D13" s="32"/>
      <c r="E13" s="25" t="s">
        <v>26</v>
      </c>
      <c r="F13" s="32"/>
      <c r="G13" s="32"/>
      <c r="H13" s="32"/>
      <c r="I13" s="27" t="s">
        <v>27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56" s="2" customFormat="1" ht="6.95" customHeight="1">
      <c r="A14" s="32"/>
      <c r="B14" s="33"/>
      <c r="C14" s="32"/>
      <c r="D14" s="32"/>
      <c r="E14" s="32"/>
      <c r="F14" s="32"/>
      <c r="G14" s="32"/>
      <c r="H14" s="32"/>
      <c r="I14" s="32"/>
      <c r="J14" s="32"/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56" s="2" customFormat="1" ht="12" customHeight="1">
      <c r="A15" s="32"/>
      <c r="B15" s="33"/>
      <c r="C15" s="32"/>
      <c r="D15" s="27" t="s">
        <v>28</v>
      </c>
      <c r="E15" s="32"/>
      <c r="F15" s="32"/>
      <c r="G15" s="32"/>
      <c r="H15" s="32"/>
      <c r="I15" s="27" t="s">
        <v>25</v>
      </c>
      <c r="J15" s="28" t="str">
        <f>'Rekapitulace stavby'!AN13</f>
        <v>Vyplň údaj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56" s="2" customFormat="1" ht="18" customHeight="1">
      <c r="A16" s="32"/>
      <c r="B16" s="33"/>
      <c r="C16" s="32"/>
      <c r="D16" s="32"/>
      <c r="E16" s="241" t="str">
        <f>'Rekapitulace stavby'!E14</f>
        <v>Vyplň údaj</v>
      </c>
      <c r="F16" s="204"/>
      <c r="G16" s="204"/>
      <c r="H16" s="204"/>
      <c r="I16" s="27" t="s">
        <v>27</v>
      </c>
      <c r="J16" s="28" t="str">
        <f>'Rekapitulace stavby'!AN14</f>
        <v>Vyplň údaj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6.95" customHeight="1">
      <c r="A17" s="32"/>
      <c r="B17" s="33"/>
      <c r="C17" s="32"/>
      <c r="D17" s="32"/>
      <c r="E17" s="32"/>
      <c r="F17" s="32"/>
      <c r="G17" s="32"/>
      <c r="H17" s="32"/>
      <c r="I17" s="32"/>
      <c r="J17" s="32"/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customHeight="1">
      <c r="A18" s="32"/>
      <c r="B18" s="33"/>
      <c r="C18" s="32"/>
      <c r="D18" s="27" t="s">
        <v>30</v>
      </c>
      <c r="E18" s="32"/>
      <c r="F18" s="32"/>
      <c r="G18" s="32"/>
      <c r="H18" s="32"/>
      <c r="I18" s="27" t="s">
        <v>25</v>
      </c>
      <c r="J18" s="25" t="s">
        <v>1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customHeight="1">
      <c r="A19" s="32"/>
      <c r="B19" s="33"/>
      <c r="C19" s="32"/>
      <c r="D19" s="32"/>
      <c r="E19" s="25" t="s">
        <v>31</v>
      </c>
      <c r="F19" s="32"/>
      <c r="G19" s="32"/>
      <c r="H19" s="32"/>
      <c r="I19" s="27" t="s">
        <v>27</v>
      </c>
      <c r="J19" s="25" t="s">
        <v>1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5" customHeight="1">
      <c r="A20" s="32"/>
      <c r="B20" s="33"/>
      <c r="C20" s="32"/>
      <c r="D20" s="32"/>
      <c r="E20" s="32"/>
      <c r="F20" s="32"/>
      <c r="G20" s="32"/>
      <c r="H20" s="32"/>
      <c r="I20" s="32"/>
      <c r="J20" s="32"/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customHeight="1">
      <c r="A21" s="32"/>
      <c r="B21" s="33"/>
      <c r="C21" s="32"/>
      <c r="D21" s="27" t="s">
        <v>33</v>
      </c>
      <c r="E21" s="32"/>
      <c r="F21" s="32"/>
      <c r="G21" s="32"/>
      <c r="H21" s="32"/>
      <c r="I21" s="27" t="s">
        <v>25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customHeight="1">
      <c r="A22" s="32"/>
      <c r="B22" s="33"/>
      <c r="C22" s="32"/>
      <c r="D22" s="32"/>
      <c r="E22" s="25" t="s">
        <v>34</v>
      </c>
      <c r="F22" s="32"/>
      <c r="G22" s="32"/>
      <c r="H22" s="32"/>
      <c r="I22" s="27" t="s">
        <v>27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5" customHeight="1">
      <c r="A23" s="32"/>
      <c r="B23" s="33"/>
      <c r="C23" s="32"/>
      <c r="D23" s="32"/>
      <c r="E23" s="32"/>
      <c r="F23" s="32"/>
      <c r="G23" s="32"/>
      <c r="H23" s="32"/>
      <c r="I23" s="32"/>
      <c r="J23" s="32"/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customHeight="1">
      <c r="A24" s="32"/>
      <c r="B24" s="33"/>
      <c r="C24" s="32"/>
      <c r="D24" s="27" t="s">
        <v>35</v>
      </c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8" customFormat="1" ht="16.5" customHeight="1">
      <c r="A25" s="90"/>
      <c r="B25" s="91"/>
      <c r="C25" s="90"/>
      <c r="D25" s="90"/>
      <c r="E25" s="209" t="s">
        <v>1</v>
      </c>
      <c r="F25" s="209"/>
      <c r="G25" s="209"/>
      <c r="H25" s="209"/>
      <c r="I25" s="90"/>
      <c r="J25" s="90"/>
      <c r="K25" s="90"/>
      <c r="L25" s="92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</row>
    <row r="26" spans="1:31" s="2" customFormat="1" ht="6.95" customHeight="1">
      <c r="A26" s="32"/>
      <c r="B26" s="33"/>
      <c r="C26" s="32"/>
      <c r="D26" s="32"/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66"/>
      <c r="E27" s="66"/>
      <c r="F27" s="66"/>
      <c r="G27" s="66"/>
      <c r="H27" s="66"/>
      <c r="I27" s="66"/>
      <c r="J27" s="66"/>
      <c r="K27" s="66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25.35" customHeight="1">
      <c r="A28" s="32"/>
      <c r="B28" s="33"/>
      <c r="C28" s="32"/>
      <c r="D28" s="93" t="s">
        <v>36</v>
      </c>
      <c r="E28" s="32"/>
      <c r="F28" s="32"/>
      <c r="G28" s="32"/>
      <c r="H28" s="32"/>
      <c r="I28" s="32"/>
      <c r="J28" s="71">
        <f>ROUND(J126, 2)</f>
        <v>0</v>
      </c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3"/>
      <c r="C30" s="32"/>
      <c r="D30" s="32"/>
      <c r="E30" s="32"/>
      <c r="F30" s="36" t="s">
        <v>38</v>
      </c>
      <c r="G30" s="32"/>
      <c r="H30" s="32"/>
      <c r="I30" s="36" t="s">
        <v>37</v>
      </c>
      <c r="J30" s="36" t="s">
        <v>39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3"/>
      <c r="C31" s="32"/>
      <c r="D31" s="94" t="s">
        <v>40</v>
      </c>
      <c r="E31" s="27" t="s">
        <v>41</v>
      </c>
      <c r="F31" s="95">
        <f>ROUND((SUM(BE126:BE248)),  2)</f>
        <v>0</v>
      </c>
      <c r="G31" s="32"/>
      <c r="H31" s="32"/>
      <c r="I31" s="96">
        <v>0.21</v>
      </c>
      <c r="J31" s="95">
        <f>ROUND(((SUM(BE126:BE248))*I31),  2)</f>
        <v>0</v>
      </c>
      <c r="K31" s="32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27" t="s">
        <v>42</v>
      </c>
      <c r="F32" s="95">
        <f>ROUND((SUM(BF126:BF248)),  2)</f>
        <v>0</v>
      </c>
      <c r="G32" s="32"/>
      <c r="H32" s="32"/>
      <c r="I32" s="96">
        <v>0.15</v>
      </c>
      <c r="J32" s="95">
        <f>ROUND(((SUM(BF126:BF248))*I32), 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>
      <c r="A33" s="32"/>
      <c r="B33" s="33"/>
      <c r="C33" s="32"/>
      <c r="D33" s="32"/>
      <c r="E33" s="27" t="s">
        <v>43</v>
      </c>
      <c r="F33" s="95">
        <f>ROUND((SUM(BG126:BG248)),  2)</f>
        <v>0</v>
      </c>
      <c r="G33" s="32"/>
      <c r="H33" s="32"/>
      <c r="I33" s="96">
        <v>0.21</v>
      </c>
      <c r="J33" s="95">
        <f>0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3"/>
      <c r="C34" s="32"/>
      <c r="D34" s="32"/>
      <c r="E34" s="27" t="s">
        <v>44</v>
      </c>
      <c r="F34" s="95">
        <f>ROUND((SUM(BH126:BH248)),  2)</f>
        <v>0</v>
      </c>
      <c r="G34" s="32"/>
      <c r="H34" s="32"/>
      <c r="I34" s="96">
        <v>0.15</v>
      </c>
      <c r="J34" s="95">
        <f>0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45</v>
      </c>
      <c r="F35" s="95">
        <f>ROUND((SUM(BI126:BI248)),  2)</f>
        <v>0</v>
      </c>
      <c r="G35" s="32"/>
      <c r="H35" s="32"/>
      <c r="I35" s="96">
        <v>0</v>
      </c>
      <c r="J35" s="95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25.35" customHeight="1">
      <c r="A37" s="32"/>
      <c r="B37" s="33"/>
      <c r="C37" s="97"/>
      <c r="D37" s="98" t="s">
        <v>46</v>
      </c>
      <c r="E37" s="60"/>
      <c r="F37" s="60"/>
      <c r="G37" s="99" t="s">
        <v>47</v>
      </c>
      <c r="H37" s="100" t="s">
        <v>48</v>
      </c>
      <c r="I37" s="60"/>
      <c r="J37" s="101">
        <f>SUM(J28:J35)</f>
        <v>0</v>
      </c>
      <c r="K37" s="10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1" customFormat="1" ht="14.45" customHeight="1">
      <c r="B39" s="20"/>
      <c r="L39" s="20"/>
    </row>
    <row r="40" spans="1:31" s="1" customFormat="1" ht="14.45" customHeight="1">
      <c r="B40" s="20"/>
      <c r="L40" s="20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03" t="s">
        <v>52</v>
      </c>
      <c r="G61" s="45" t="s">
        <v>51</v>
      </c>
      <c r="H61" s="35"/>
      <c r="I61" s="35"/>
      <c r="J61" s="10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03" t="s">
        <v>52</v>
      </c>
      <c r="G76" s="45" t="s">
        <v>51</v>
      </c>
      <c r="H76" s="35"/>
      <c r="I76" s="35"/>
      <c r="J76" s="10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94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20" t="str">
        <f>E7</f>
        <v>Kontejnerové stanoviště u Sýpky,Valašské Meziříčí</v>
      </c>
      <c r="F85" s="240"/>
      <c r="G85" s="240"/>
      <c r="H85" s="24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2" customHeight="1">
      <c r="A87" s="32"/>
      <c r="B87" s="33"/>
      <c r="C87" s="27" t="s">
        <v>20</v>
      </c>
      <c r="D87" s="32"/>
      <c r="E87" s="32"/>
      <c r="F87" s="25" t="str">
        <f>F10</f>
        <v>Valašské Meziříčí</v>
      </c>
      <c r="G87" s="32"/>
      <c r="H87" s="32"/>
      <c r="I87" s="27" t="s">
        <v>22</v>
      </c>
      <c r="J87" s="55" t="str">
        <f>IF(J10="","",J10)</f>
        <v>5. 10. 2022</v>
      </c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25.7" customHeight="1">
      <c r="A89" s="32"/>
      <c r="B89" s="33"/>
      <c r="C89" s="27" t="s">
        <v>24</v>
      </c>
      <c r="D89" s="32"/>
      <c r="E89" s="32"/>
      <c r="F89" s="25" t="str">
        <f>E13</f>
        <v>Město Valašské Meziříčí</v>
      </c>
      <c r="G89" s="32"/>
      <c r="H89" s="32"/>
      <c r="I89" s="27" t="s">
        <v>30</v>
      </c>
      <c r="J89" s="30" t="str">
        <f>E19</f>
        <v>LZ-PROJEKT plus s.r.o.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15.2" customHeight="1">
      <c r="A90" s="32"/>
      <c r="B90" s="33"/>
      <c r="C90" s="27" t="s">
        <v>28</v>
      </c>
      <c r="D90" s="32"/>
      <c r="E90" s="32"/>
      <c r="F90" s="25" t="str">
        <f>IF(E16="","",E16)</f>
        <v>Vyplň údaj</v>
      </c>
      <c r="G90" s="32"/>
      <c r="H90" s="32"/>
      <c r="I90" s="27" t="s">
        <v>33</v>
      </c>
      <c r="J90" s="30" t="str">
        <f>E22</f>
        <v>Fajfrová Irena</v>
      </c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0.35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9.25" customHeight="1">
      <c r="A92" s="32"/>
      <c r="B92" s="33"/>
      <c r="C92" s="105" t="s">
        <v>95</v>
      </c>
      <c r="D92" s="97"/>
      <c r="E92" s="97"/>
      <c r="F92" s="97"/>
      <c r="G92" s="97"/>
      <c r="H92" s="97"/>
      <c r="I92" s="97"/>
      <c r="J92" s="106" t="s">
        <v>96</v>
      </c>
      <c r="K92" s="97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2.9" customHeight="1">
      <c r="A94" s="32"/>
      <c r="B94" s="33"/>
      <c r="C94" s="107" t="s">
        <v>97</v>
      </c>
      <c r="D94" s="32"/>
      <c r="E94" s="32"/>
      <c r="F94" s="32"/>
      <c r="G94" s="32"/>
      <c r="H94" s="32"/>
      <c r="I94" s="32"/>
      <c r="J94" s="71">
        <f>J126</f>
        <v>0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U94" s="17" t="s">
        <v>98</v>
      </c>
    </row>
    <row r="95" spans="1:47" s="9" customFormat="1" ht="24.95" customHeight="1">
      <c r="B95" s="108"/>
      <c r="D95" s="109" t="s">
        <v>99</v>
      </c>
      <c r="E95" s="110"/>
      <c r="F95" s="110"/>
      <c r="G95" s="110"/>
      <c r="H95" s="110"/>
      <c r="I95" s="110"/>
      <c r="J95" s="111">
        <f>J127</f>
        <v>0</v>
      </c>
      <c r="L95" s="108"/>
    </row>
    <row r="96" spans="1:47" s="10" customFormat="1" ht="19.899999999999999" customHeight="1">
      <c r="B96" s="112"/>
      <c r="D96" s="113" t="s">
        <v>100</v>
      </c>
      <c r="E96" s="114"/>
      <c r="F96" s="114"/>
      <c r="G96" s="114"/>
      <c r="H96" s="114"/>
      <c r="I96" s="114"/>
      <c r="J96" s="115">
        <f>J128</f>
        <v>0</v>
      </c>
      <c r="L96" s="112"/>
    </row>
    <row r="97" spans="1:31" s="10" customFormat="1" ht="19.899999999999999" customHeight="1">
      <c r="B97" s="112"/>
      <c r="D97" s="113" t="s">
        <v>101</v>
      </c>
      <c r="E97" s="114"/>
      <c r="F97" s="114"/>
      <c r="G97" s="114"/>
      <c r="H97" s="114"/>
      <c r="I97" s="114"/>
      <c r="J97" s="115">
        <f>J173</f>
        <v>0</v>
      </c>
      <c r="L97" s="112"/>
    </row>
    <row r="98" spans="1:31" s="10" customFormat="1" ht="19.899999999999999" customHeight="1">
      <c r="B98" s="112"/>
      <c r="D98" s="113" t="s">
        <v>102</v>
      </c>
      <c r="E98" s="114"/>
      <c r="F98" s="114"/>
      <c r="G98" s="114"/>
      <c r="H98" s="114"/>
      <c r="I98" s="114"/>
      <c r="J98" s="115">
        <f>J188</f>
        <v>0</v>
      </c>
      <c r="L98" s="112"/>
    </row>
    <row r="99" spans="1:31" s="10" customFormat="1" ht="19.899999999999999" customHeight="1">
      <c r="B99" s="112"/>
      <c r="D99" s="113" t="s">
        <v>103</v>
      </c>
      <c r="E99" s="114"/>
      <c r="F99" s="114"/>
      <c r="G99" s="114"/>
      <c r="H99" s="114"/>
      <c r="I99" s="114"/>
      <c r="J99" s="115">
        <f>J201</f>
        <v>0</v>
      </c>
      <c r="L99" s="112"/>
    </row>
    <row r="100" spans="1:31" s="10" customFormat="1" ht="19.899999999999999" customHeight="1">
      <c r="B100" s="112"/>
      <c r="D100" s="113" t="s">
        <v>104</v>
      </c>
      <c r="E100" s="114"/>
      <c r="F100" s="114"/>
      <c r="G100" s="114"/>
      <c r="H100" s="114"/>
      <c r="I100" s="114"/>
      <c r="J100" s="115">
        <f>J204</f>
        <v>0</v>
      </c>
      <c r="L100" s="112"/>
    </row>
    <row r="101" spans="1:31" s="10" customFormat="1" ht="19.899999999999999" customHeight="1">
      <c r="B101" s="112"/>
      <c r="D101" s="113" t="s">
        <v>105</v>
      </c>
      <c r="E101" s="114"/>
      <c r="F101" s="114"/>
      <c r="G101" s="114"/>
      <c r="H101" s="114"/>
      <c r="I101" s="114"/>
      <c r="J101" s="115">
        <f>J214</f>
        <v>0</v>
      </c>
      <c r="L101" s="112"/>
    </row>
    <row r="102" spans="1:31" s="10" customFormat="1" ht="19.899999999999999" customHeight="1">
      <c r="B102" s="112"/>
      <c r="D102" s="113" t="s">
        <v>106</v>
      </c>
      <c r="E102" s="114"/>
      <c r="F102" s="114"/>
      <c r="G102" s="114"/>
      <c r="H102" s="114"/>
      <c r="I102" s="114"/>
      <c r="J102" s="115">
        <f>J229</f>
        <v>0</v>
      </c>
      <c r="L102" s="112"/>
    </row>
    <row r="103" spans="1:31" s="9" customFormat="1" ht="24.95" customHeight="1">
      <c r="B103" s="108"/>
      <c r="D103" s="109" t="s">
        <v>107</v>
      </c>
      <c r="E103" s="110"/>
      <c r="F103" s="110"/>
      <c r="G103" s="110"/>
      <c r="H103" s="110"/>
      <c r="I103" s="110"/>
      <c r="J103" s="111">
        <f>J231</f>
        <v>0</v>
      </c>
      <c r="L103" s="108"/>
    </row>
    <row r="104" spans="1:31" s="10" customFormat="1" ht="19.899999999999999" customHeight="1">
      <c r="B104" s="112"/>
      <c r="D104" s="113" t="s">
        <v>108</v>
      </c>
      <c r="E104" s="114"/>
      <c r="F104" s="114"/>
      <c r="G104" s="114"/>
      <c r="H104" s="114"/>
      <c r="I104" s="114"/>
      <c r="J104" s="115">
        <f>J232</f>
        <v>0</v>
      </c>
      <c r="L104" s="112"/>
    </row>
    <row r="105" spans="1:31" s="9" customFormat="1" ht="24.95" customHeight="1">
      <c r="B105" s="108"/>
      <c r="D105" s="109" t="s">
        <v>109</v>
      </c>
      <c r="E105" s="110"/>
      <c r="F105" s="110"/>
      <c r="G105" s="110"/>
      <c r="H105" s="110"/>
      <c r="I105" s="110"/>
      <c r="J105" s="111">
        <f>J239</f>
        <v>0</v>
      </c>
      <c r="L105" s="108"/>
    </row>
    <row r="106" spans="1:31" s="10" customFormat="1" ht="19.899999999999999" customHeight="1">
      <c r="B106" s="112"/>
      <c r="D106" s="113" t="s">
        <v>110</v>
      </c>
      <c r="E106" s="114"/>
      <c r="F106" s="114"/>
      <c r="G106" s="114"/>
      <c r="H106" s="114"/>
      <c r="I106" s="114"/>
      <c r="J106" s="115">
        <f>J240</f>
        <v>0</v>
      </c>
      <c r="L106" s="112"/>
    </row>
    <row r="107" spans="1:31" s="10" customFormat="1" ht="19.899999999999999" customHeight="1">
      <c r="B107" s="112"/>
      <c r="D107" s="113" t="s">
        <v>111</v>
      </c>
      <c r="E107" s="114"/>
      <c r="F107" s="114"/>
      <c r="G107" s="114"/>
      <c r="H107" s="114"/>
      <c r="I107" s="114"/>
      <c r="J107" s="115">
        <f>J244</f>
        <v>0</v>
      </c>
      <c r="L107" s="112"/>
    </row>
    <row r="108" spans="1:31" s="10" customFormat="1" ht="19.899999999999999" customHeight="1">
      <c r="B108" s="112"/>
      <c r="D108" s="113" t="s">
        <v>112</v>
      </c>
      <c r="E108" s="114"/>
      <c r="F108" s="114"/>
      <c r="G108" s="114"/>
      <c r="H108" s="114"/>
      <c r="I108" s="114"/>
      <c r="J108" s="115">
        <f>J246</f>
        <v>0</v>
      </c>
      <c r="L108" s="112"/>
    </row>
    <row r="109" spans="1:31" s="2" customFormat="1" ht="21.75" customHeight="1">
      <c r="A109" s="32"/>
      <c r="B109" s="33"/>
      <c r="C109" s="32"/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5" customHeight="1">
      <c r="A110" s="32"/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4" spans="1:63" s="2" customFormat="1" ht="6.95" customHeight="1">
      <c r="A114" s="32"/>
      <c r="B114" s="49"/>
      <c r="C114" s="50"/>
      <c r="D114" s="50"/>
      <c r="E114" s="50"/>
      <c r="F114" s="50"/>
      <c r="G114" s="50"/>
      <c r="H114" s="50"/>
      <c r="I114" s="50"/>
      <c r="J114" s="50"/>
      <c r="K114" s="50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24.95" customHeight="1">
      <c r="A115" s="32"/>
      <c r="B115" s="33"/>
      <c r="C115" s="21" t="s">
        <v>113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6.95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2" customHeight="1">
      <c r="A117" s="32"/>
      <c r="B117" s="33"/>
      <c r="C117" s="27" t="s">
        <v>16</v>
      </c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6.5" customHeight="1">
      <c r="A118" s="32"/>
      <c r="B118" s="33"/>
      <c r="C118" s="32"/>
      <c r="D118" s="32"/>
      <c r="E118" s="220" t="str">
        <f>E7</f>
        <v>Kontejnerové stanoviště u Sýpky,Valašské Meziříčí</v>
      </c>
      <c r="F118" s="240"/>
      <c r="G118" s="240"/>
      <c r="H118" s="240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6.9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2" customHeight="1">
      <c r="A120" s="32"/>
      <c r="B120" s="33"/>
      <c r="C120" s="27" t="s">
        <v>20</v>
      </c>
      <c r="D120" s="32"/>
      <c r="E120" s="32"/>
      <c r="F120" s="25" t="str">
        <f>F10</f>
        <v>Valašské Meziříčí</v>
      </c>
      <c r="G120" s="32"/>
      <c r="H120" s="32"/>
      <c r="I120" s="27" t="s">
        <v>22</v>
      </c>
      <c r="J120" s="55" t="str">
        <f>IF(J10="","",J10)</f>
        <v>5. 10. 2022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25.7" customHeight="1">
      <c r="A122" s="32"/>
      <c r="B122" s="33"/>
      <c r="C122" s="27" t="s">
        <v>24</v>
      </c>
      <c r="D122" s="32"/>
      <c r="E122" s="32"/>
      <c r="F122" s="25" t="str">
        <f>E13</f>
        <v>Město Valašské Meziříčí</v>
      </c>
      <c r="G122" s="32"/>
      <c r="H122" s="32"/>
      <c r="I122" s="27" t="s">
        <v>30</v>
      </c>
      <c r="J122" s="30" t="str">
        <f>E19</f>
        <v>LZ-PROJEKT plus s.r.o.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15.2" customHeight="1">
      <c r="A123" s="32"/>
      <c r="B123" s="33"/>
      <c r="C123" s="27" t="s">
        <v>28</v>
      </c>
      <c r="D123" s="32"/>
      <c r="E123" s="32"/>
      <c r="F123" s="25" t="str">
        <f>IF(E16="","",E16)</f>
        <v>Vyplň údaj</v>
      </c>
      <c r="G123" s="32"/>
      <c r="H123" s="32"/>
      <c r="I123" s="27" t="s">
        <v>33</v>
      </c>
      <c r="J123" s="30" t="str">
        <f>E22</f>
        <v>Fajfrová Irena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0.35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11" customFormat="1" ht="29.25" customHeight="1">
      <c r="A125" s="116"/>
      <c r="B125" s="117"/>
      <c r="C125" s="118" t="s">
        <v>114</v>
      </c>
      <c r="D125" s="119" t="s">
        <v>61</v>
      </c>
      <c r="E125" s="119" t="s">
        <v>57</v>
      </c>
      <c r="F125" s="119" t="s">
        <v>58</v>
      </c>
      <c r="G125" s="119" t="s">
        <v>115</v>
      </c>
      <c r="H125" s="119" t="s">
        <v>116</v>
      </c>
      <c r="I125" s="119" t="s">
        <v>117</v>
      </c>
      <c r="J125" s="119" t="s">
        <v>96</v>
      </c>
      <c r="K125" s="120" t="s">
        <v>118</v>
      </c>
      <c r="L125" s="121"/>
      <c r="M125" s="62" t="s">
        <v>1</v>
      </c>
      <c r="N125" s="63" t="s">
        <v>40</v>
      </c>
      <c r="O125" s="63" t="s">
        <v>119</v>
      </c>
      <c r="P125" s="63" t="s">
        <v>120</v>
      </c>
      <c r="Q125" s="63" t="s">
        <v>121</v>
      </c>
      <c r="R125" s="63" t="s">
        <v>122</v>
      </c>
      <c r="S125" s="63" t="s">
        <v>123</v>
      </c>
      <c r="T125" s="64" t="s">
        <v>124</v>
      </c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</row>
    <row r="126" spans="1:63" s="2" customFormat="1" ht="22.9" customHeight="1">
      <c r="A126" s="32"/>
      <c r="B126" s="33"/>
      <c r="C126" s="69" t="s">
        <v>125</v>
      </c>
      <c r="D126" s="32"/>
      <c r="E126" s="32"/>
      <c r="F126" s="32"/>
      <c r="G126" s="32"/>
      <c r="H126" s="32"/>
      <c r="I126" s="32"/>
      <c r="J126" s="122">
        <f>BK126</f>
        <v>0</v>
      </c>
      <c r="K126" s="32"/>
      <c r="L126" s="33"/>
      <c r="M126" s="65"/>
      <c r="N126" s="56"/>
      <c r="O126" s="66"/>
      <c r="P126" s="123">
        <f>P127+P231+P239</f>
        <v>0</v>
      </c>
      <c r="Q126" s="66"/>
      <c r="R126" s="123">
        <f>R127+R231+R239</f>
        <v>167.67879870000002</v>
      </c>
      <c r="S126" s="66"/>
      <c r="T126" s="124">
        <f>T127+T231+T239</f>
        <v>49.624999999999993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75</v>
      </c>
      <c r="AU126" s="17" t="s">
        <v>98</v>
      </c>
      <c r="BK126" s="125">
        <f>BK127+BK231+BK239</f>
        <v>0</v>
      </c>
    </row>
    <row r="127" spans="1:63" s="12" customFormat="1" ht="25.9" customHeight="1">
      <c r="B127" s="126"/>
      <c r="D127" s="127" t="s">
        <v>75</v>
      </c>
      <c r="E127" s="128" t="s">
        <v>126</v>
      </c>
      <c r="F127" s="128" t="s">
        <v>127</v>
      </c>
      <c r="I127" s="129"/>
      <c r="J127" s="130">
        <f>BK127</f>
        <v>0</v>
      </c>
      <c r="L127" s="126"/>
      <c r="M127" s="131"/>
      <c r="N127" s="132"/>
      <c r="O127" s="132"/>
      <c r="P127" s="133">
        <f>P128+P173+P188+P201+P204+P214+P229</f>
        <v>0</v>
      </c>
      <c r="Q127" s="132"/>
      <c r="R127" s="133">
        <f>R128+R173+R188+R201+R204+R214+R229</f>
        <v>165.50079870000002</v>
      </c>
      <c r="S127" s="132"/>
      <c r="T127" s="134">
        <f>T128+T173+T188+T201+T204+T214+T229</f>
        <v>49.624999999999993</v>
      </c>
      <c r="AR127" s="127" t="s">
        <v>81</v>
      </c>
      <c r="AT127" s="135" t="s">
        <v>75</v>
      </c>
      <c r="AU127" s="135" t="s">
        <v>76</v>
      </c>
      <c r="AY127" s="127" t="s">
        <v>128</v>
      </c>
      <c r="BK127" s="136">
        <f>BK128+BK173+BK188+BK201+BK204+BK214+BK229</f>
        <v>0</v>
      </c>
    </row>
    <row r="128" spans="1:63" s="12" customFormat="1" ht="22.9" customHeight="1">
      <c r="B128" s="126"/>
      <c r="D128" s="127" t="s">
        <v>75</v>
      </c>
      <c r="E128" s="137" t="s">
        <v>81</v>
      </c>
      <c r="F128" s="137" t="s">
        <v>129</v>
      </c>
      <c r="I128" s="129"/>
      <c r="J128" s="138">
        <f>BK128</f>
        <v>0</v>
      </c>
      <c r="L128" s="126"/>
      <c r="M128" s="131"/>
      <c r="N128" s="132"/>
      <c r="O128" s="132"/>
      <c r="P128" s="133">
        <f>SUM(P129:P172)</f>
        <v>0</v>
      </c>
      <c r="Q128" s="132"/>
      <c r="R128" s="133">
        <f>SUM(R129:R172)</f>
        <v>83.127120000000005</v>
      </c>
      <c r="S128" s="132"/>
      <c r="T128" s="134">
        <f>SUM(T129:T172)</f>
        <v>49.624999999999993</v>
      </c>
      <c r="AR128" s="127" t="s">
        <v>81</v>
      </c>
      <c r="AT128" s="135" t="s">
        <v>75</v>
      </c>
      <c r="AU128" s="135" t="s">
        <v>81</v>
      </c>
      <c r="AY128" s="127" t="s">
        <v>128</v>
      </c>
      <c r="BK128" s="136">
        <f>SUM(BK129:BK172)</f>
        <v>0</v>
      </c>
    </row>
    <row r="129" spans="1:65" s="2" customFormat="1" ht="33" customHeight="1">
      <c r="A129" s="32"/>
      <c r="B129" s="139"/>
      <c r="C129" s="140" t="s">
        <v>81</v>
      </c>
      <c r="D129" s="140" t="s">
        <v>130</v>
      </c>
      <c r="E129" s="141" t="s">
        <v>131</v>
      </c>
      <c r="F129" s="142" t="s">
        <v>132</v>
      </c>
      <c r="G129" s="143" t="s">
        <v>133</v>
      </c>
      <c r="H129" s="144">
        <v>54</v>
      </c>
      <c r="I129" s="145"/>
      <c r="J129" s="146">
        <f t="shared" ref="J129:J134" si="0">ROUND(I129*H129,2)</f>
        <v>0</v>
      </c>
      <c r="K129" s="142" t="s">
        <v>134</v>
      </c>
      <c r="L129" s="33"/>
      <c r="M129" s="147" t="s">
        <v>1</v>
      </c>
      <c r="N129" s="148" t="s">
        <v>41</v>
      </c>
      <c r="O129" s="58"/>
      <c r="P129" s="149">
        <f t="shared" ref="P129:P134" si="1">O129*H129</f>
        <v>0</v>
      </c>
      <c r="Q129" s="149">
        <v>0</v>
      </c>
      <c r="R129" s="149">
        <f t="shared" ref="R129:R134" si="2">Q129*H129</f>
        <v>0</v>
      </c>
      <c r="S129" s="149">
        <v>0.32</v>
      </c>
      <c r="T129" s="150">
        <f t="shared" ref="T129:T134" si="3">S129*H129</f>
        <v>17.28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51" t="s">
        <v>135</v>
      </c>
      <c r="AT129" s="151" t="s">
        <v>130</v>
      </c>
      <c r="AU129" s="151" t="s">
        <v>85</v>
      </c>
      <c r="AY129" s="17" t="s">
        <v>128</v>
      </c>
      <c r="BE129" s="152">
        <f t="shared" ref="BE129:BE134" si="4">IF(N129="základní",J129,0)</f>
        <v>0</v>
      </c>
      <c r="BF129" s="152">
        <f t="shared" ref="BF129:BF134" si="5">IF(N129="snížená",J129,0)</f>
        <v>0</v>
      </c>
      <c r="BG129" s="152">
        <f t="shared" ref="BG129:BG134" si="6">IF(N129="zákl. přenesená",J129,0)</f>
        <v>0</v>
      </c>
      <c r="BH129" s="152">
        <f t="shared" ref="BH129:BH134" si="7">IF(N129="sníž. přenesená",J129,0)</f>
        <v>0</v>
      </c>
      <c r="BI129" s="152">
        <f t="shared" ref="BI129:BI134" si="8">IF(N129="nulová",J129,0)</f>
        <v>0</v>
      </c>
      <c r="BJ129" s="17" t="s">
        <v>81</v>
      </c>
      <c r="BK129" s="152">
        <f t="shared" ref="BK129:BK134" si="9">ROUND(I129*H129,2)</f>
        <v>0</v>
      </c>
      <c r="BL129" s="17" t="s">
        <v>135</v>
      </c>
      <c r="BM129" s="151" t="s">
        <v>136</v>
      </c>
    </row>
    <row r="130" spans="1:65" s="2" customFormat="1" ht="33" customHeight="1">
      <c r="A130" s="32"/>
      <c r="B130" s="139"/>
      <c r="C130" s="140" t="s">
        <v>85</v>
      </c>
      <c r="D130" s="140" t="s">
        <v>130</v>
      </c>
      <c r="E130" s="141" t="s">
        <v>137</v>
      </c>
      <c r="F130" s="142" t="s">
        <v>138</v>
      </c>
      <c r="G130" s="143" t="s">
        <v>133</v>
      </c>
      <c r="H130" s="144">
        <v>54</v>
      </c>
      <c r="I130" s="145"/>
      <c r="J130" s="146">
        <f t="shared" si="0"/>
        <v>0</v>
      </c>
      <c r="K130" s="142" t="s">
        <v>134</v>
      </c>
      <c r="L130" s="33"/>
      <c r="M130" s="147" t="s">
        <v>1</v>
      </c>
      <c r="N130" s="148" t="s">
        <v>41</v>
      </c>
      <c r="O130" s="58"/>
      <c r="P130" s="149">
        <f t="shared" si="1"/>
        <v>0</v>
      </c>
      <c r="Q130" s="149">
        <v>0</v>
      </c>
      <c r="R130" s="149">
        <f t="shared" si="2"/>
        <v>0</v>
      </c>
      <c r="S130" s="149">
        <v>0.57999999999999996</v>
      </c>
      <c r="T130" s="150">
        <f t="shared" si="3"/>
        <v>31.319999999999997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1" t="s">
        <v>135</v>
      </c>
      <c r="AT130" s="151" t="s">
        <v>130</v>
      </c>
      <c r="AU130" s="151" t="s">
        <v>85</v>
      </c>
      <c r="AY130" s="17" t="s">
        <v>128</v>
      </c>
      <c r="BE130" s="152">
        <f t="shared" si="4"/>
        <v>0</v>
      </c>
      <c r="BF130" s="152">
        <f t="shared" si="5"/>
        <v>0</v>
      </c>
      <c r="BG130" s="152">
        <f t="shared" si="6"/>
        <v>0</v>
      </c>
      <c r="BH130" s="152">
        <f t="shared" si="7"/>
        <v>0</v>
      </c>
      <c r="BI130" s="152">
        <f t="shared" si="8"/>
        <v>0</v>
      </c>
      <c r="BJ130" s="17" t="s">
        <v>81</v>
      </c>
      <c r="BK130" s="152">
        <f t="shared" si="9"/>
        <v>0</v>
      </c>
      <c r="BL130" s="17" t="s">
        <v>135</v>
      </c>
      <c r="BM130" s="151" t="s">
        <v>139</v>
      </c>
    </row>
    <row r="131" spans="1:65" s="2" customFormat="1" ht="16.5" customHeight="1">
      <c r="A131" s="32"/>
      <c r="B131" s="139"/>
      <c r="C131" s="140" t="s">
        <v>140</v>
      </c>
      <c r="D131" s="140" t="s">
        <v>130</v>
      </c>
      <c r="E131" s="141" t="s">
        <v>141</v>
      </c>
      <c r="F131" s="142" t="s">
        <v>142</v>
      </c>
      <c r="G131" s="143" t="s">
        <v>143</v>
      </c>
      <c r="H131" s="144">
        <v>5</v>
      </c>
      <c r="I131" s="145"/>
      <c r="J131" s="146">
        <f t="shared" si="0"/>
        <v>0</v>
      </c>
      <c r="K131" s="142" t="s">
        <v>134</v>
      </c>
      <c r="L131" s="33"/>
      <c r="M131" s="147" t="s">
        <v>1</v>
      </c>
      <c r="N131" s="148" t="s">
        <v>41</v>
      </c>
      <c r="O131" s="58"/>
      <c r="P131" s="149">
        <f t="shared" si="1"/>
        <v>0</v>
      </c>
      <c r="Q131" s="149">
        <v>0</v>
      </c>
      <c r="R131" s="149">
        <f t="shared" si="2"/>
        <v>0</v>
      </c>
      <c r="S131" s="149">
        <v>0.20499999999999999</v>
      </c>
      <c r="T131" s="150">
        <f t="shared" si="3"/>
        <v>1.0249999999999999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51" t="s">
        <v>135</v>
      </c>
      <c r="AT131" s="151" t="s">
        <v>130</v>
      </c>
      <c r="AU131" s="151" t="s">
        <v>85</v>
      </c>
      <c r="AY131" s="17" t="s">
        <v>128</v>
      </c>
      <c r="BE131" s="152">
        <f t="shared" si="4"/>
        <v>0</v>
      </c>
      <c r="BF131" s="152">
        <f t="shared" si="5"/>
        <v>0</v>
      </c>
      <c r="BG131" s="152">
        <f t="shared" si="6"/>
        <v>0</v>
      </c>
      <c r="BH131" s="152">
        <f t="shared" si="7"/>
        <v>0</v>
      </c>
      <c r="BI131" s="152">
        <f t="shared" si="8"/>
        <v>0</v>
      </c>
      <c r="BJ131" s="17" t="s">
        <v>81</v>
      </c>
      <c r="BK131" s="152">
        <f t="shared" si="9"/>
        <v>0</v>
      </c>
      <c r="BL131" s="17" t="s">
        <v>135</v>
      </c>
      <c r="BM131" s="151" t="s">
        <v>144</v>
      </c>
    </row>
    <row r="132" spans="1:65" s="2" customFormat="1" ht="24.2" customHeight="1">
      <c r="A132" s="32"/>
      <c r="B132" s="139"/>
      <c r="C132" s="140" t="s">
        <v>135</v>
      </c>
      <c r="D132" s="140" t="s">
        <v>130</v>
      </c>
      <c r="E132" s="141" t="s">
        <v>145</v>
      </c>
      <c r="F132" s="142" t="s">
        <v>146</v>
      </c>
      <c r="G132" s="143" t="s">
        <v>143</v>
      </c>
      <c r="H132" s="144">
        <v>50</v>
      </c>
      <c r="I132" s="145"/>
      <c r="J132" s="146">
        <f t="shared" si="0"/>
        <v>0</v>
      </c>
      <c r="K132" s="142" t="s">
        <v>134</v>
      </c>
      <c r="L132" s="33"/>
      <c r="M132" s="147" t="s">
        <v>1</v>
      </c>
      <c r="N132" s="148" t="s">
        <v>41</v>
      </c>
      <c r="O132" s="58"/>
      <c r="P132" s="149">
        <f t="shared" si="1"/>
        <v>0</v>
      </c>
      <c r="Q132" s="149">
        <v>1.3999999999999999E-4</v>
      </c>
      <c r="R132" s="149">
        <f t="shared" si="2"/>
        <v>6.9999999999999993E-3</v>
      </c>
      <c r="S132" s="149">
        <v>0</v>
      </c>
      <c r="T132" s="150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51" t="s">
        <v>135</v>
      </c>
      <c r="AT132" s="151" t="s">
        <v>130</v>
      </c>
      <c r="AU132" s="151" t="s">
        <v>85</v>
      </c>
      <c r="AY132" s="17" t="s">
        <v>128</v>
      </c>
      <c r="BE132" s="152">
        <f t="shared" si="4"/>
        <v>0</v>
      </c>
      <c r="BF132" s="152">
        <f t="shared" si="5"/>
        <v>0</v>
      </c>
      <c r="BG132" s="152">
        <f t="shared" si="6"/>
        <v>0</v>
      </c>
      <c r="BH132" s="152">
        <f t="shared" si="7"/>
        <v>0</v>
      </c>
      <c r="BI132" s="152">
        <f t="shared" si="8"/>
        <v>0</v>
      </c>
      <c r="BJ132" s="17" t="s">
        <v>81</v>
      </c>
      <c r="BK132" s="152">
        <f t="shared" si="9"/>
        <v>0</v>
      </c>
      <c r="BL132" s="17" t="s">
        <v>135</v>
      </c>
      <c r="BM132" s="151" t="s">
        <v>147</v>
      </c>
    </row>
    <row r="133" spans="1:65" s="2" customFormat="1" ht="24.2" customHeight="1">
      <c r="A133" s="32"/>
      <c r="B133" s="139"/>
      <c r="C133" s="140" t="s">
        <v>148</v>
      </c>
      <c r="D133" s="140" t="s">
        <v>130</v>
      </c>
      <c r="E133" s="141" t="s">
        <v>149</v>
      </c>
      <c r="F133" s="142" t="s">
        <v>150</v>
      </c>
      <c r="G133" s="143" t="s">
        <v>143</v>
      </c>
      <c r="H133" s="144">
        <v>50</v>
      </c>
      <c r="I133" s="145"/>
      <c r="J133" s="146">
        <f t="shared" si="0"/>
        <v>0</v>
      </c>
      <c r="K133" s="142" t="s">
        <v>134</v>
      </c>
      <c r="L133" s="33"/>
      <c r="M133" s="147" t="s">
        <v>1</v>
      </c>
      <c r="N133" s="148" t="s">
        <v>41</v>
      </c>
      <c r="O133" s="58"/>
      <c r="P133" s="149">
        <f t="shared" si="1"/>
        <v>0</v>
      </c>
      <c r="Q133" s="149">
        <v>0</v>
      </c>
      <c r="R133" s="149">
        <f t="shared" si="2"/>
        <v>0</v>
      </c>
      <c r="S133" s="149">
        <v>0</v>
      </c>
      <c r="T133" s="150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1" t="s">
        <v>135</v>
      </c>
      <c r="AT133" s="151" t="s">
        <v>130</v>
      </c>
      <c r="AU133" s="151" t="s">
        <v>85</v>
      </c>
      <c r="AY133" s="17" t="s">
        <v>128</v>
      </c>
      <c r="BE133" s="152">
        <f t="shared" si="4"/>
        <v>0</v>
      </c>
      <c r="BF133" s="152">
        <f t="shared" si="5"/>
        <v>0</v>
      </c>
      <c r="BG133" s="152">
        <f t="shared" si="6"/>
        <v>0</v>
      </c>
      <c r="BH133" s="152">
        <f t="shared" si="7"/>
        <v>0</v>
      </c>
      <c r="BI133" s="152">
        <f t="shared" si="8"/>
        <v>0</v>
      </c>
      <c r="BJ133" s="17" t="s">
        <v>81</v>
      </c>
      <c r="BK133" s="152">
        <f t="shared" si="9"/>
        <v>0</v>
      </c>
      <c r="BL133" s="17" t="s">
        <v>135</v>
      </c>
      <c r="BM133" s="151" t="s">
        <v>151</v>
      </c>
    </row>
    <row r="134" spans="1:65" s="2" customFormat="1" ht="24.2" customHeight="1">
      <c r="A134" s="32"/>
      <c r="B134" s="139"/>
      <c r="C134" s="140" t="s">
        <v>93</v>
      </c>
      <c r="D134" s="140" t="s">
        <v>130</v>
      </c>
      <c r="E134" s="141" t="s">
        <v>152</v>
      </c>
      <c r="F134" s="142" t="s">
        <v>153</v>
      </c>
      <c r="G134" s="143" t="s">
        <v>133</v>
      </c>
      <c r="H134" s="144">
        <v>15</v>
      </c>
      <c r="I134" s="145"/>
      <c r="J134" s="146">
        <f t="shared" si="0"/>
        <v>0</v>
      </c>
      <c r="K134" s="142" t="s">
        <v>134</v>
      </c>
      <c r="L134" s="33"/>
      <c r="M134" s="147" t="s">
        <v>1</v>
      </c>
      <c r="N134" s="148" t="s">
        <v>41</v>
      </c>
      <c r="O134" s="58"/>
      <c r="P134" s="149">
        <f t="shared" si="1"/>
        <v>0</v>
      </c>
      <c r="Q134" s="149">
        <v>0</v>
      </c>
      <c r="R134" s="149">
        <f t="shared" si="2"/>
        <v>0</v>
      </c>
      <c r="S134" s="149">
        <v>0</v>
      </c>
      <c r="T134" s="150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1" t="s">
        <v>135</v>
      </c>
      <c r="AT134" s="151" t="s">
        <v>130</v>
      </c>
      <c r="AU134" s="151" t="s">
        <v>85</v>
      </c>
      <c r="AY134" s="17" t="s">
        <v>128</v>
      </c>
      <c r="BE134" s="152">
        <f t="shared" si="4"/>
        <v>0</v>
      </c>
      <c r="BF134" s="152">
        <f t="shared" si="5"/>
        <v>0</v>
      </c>
      <c r="BG134" s="152">
        <f t="shared" si="6"/>
        <v>0</v>
      </c>
      <c r="BH134" s="152">
        <f t="shared" si="7"/>
        <v>0</v>
      </c>
      <c r="BI134" s="152">
        <f t="shared" si="8"/>
        <v>0</v>
      </c>
      <c r="BJ134" s="17" t="s">
        <v>81</v>
      </c>
      <c r="BK134" s="152">
        <f t="shared" si="9"/>
        <v>0</v>
      </c>
      <c r="BL134" s="17" t="s">
        <v>135</v>
      </c>
      <c r="BM134" s="151" t="s">
        <v>154</v>
      </c>
    </row>
    <row r="135" spans="1:65" s="13" customFormat="1" ht="11.25">
      <c r="B135" s="153"/>
      <c r="D135" s="154" t="s">
        <v>155</v>
      </c>
      <c r="E135" s="155" t="s">
        <v>89</v>
      </c>
      <c r="F135" s="156" t="s">
        <v>156</v>
      </c>
      <c r="H135" s="157">
        <v>15</v>
      </c>
      <c r="I135" s="158"/>
      <c r="L135" s="153"/>
      <c r="M135" s="159"/>
      <c r="N135" s="160"/>
      <c r="O135" s="160"/>
      <c r="P135" s="160"/>
      <c r="Q135" s="160"/>
      <c r="R135" s="160"/>
      <c r="S135" s="160"/>
      <c r="T135" s="161"/>
      <c r="AT135" s="155" t="s">
        <v>155</v>
      </c>
      <c r="AU135" s="155" t="s">
        <v>85</v>
      </c>
      <c r="AV135" s="13" t="s">
        <v>85</v>
      </c>
      <c r="AW135" s="13" t="s">
        <v>32</v>
      </c>
      <c r="AX135" s="13" t="s">
        <v>81</v>
      </c>
      <c r="AY135" s="155" t="s">
        <v>128</v>
      </c>
    </row>
    <row r="136" spans="1:65" s="2" customFormat="1" ht="37.9" customHeight="1">
      <c r="A136" s="32"/>
      <c r="B136" s="139"/>
      <c r="C136" s="140" t="s">
        <v>157</v>
      </c>
      <c r="D136" s="140" t="s">
        <v>130</v>
      </c>
      <c r="E136" s="141" t="s">
        <v>158</v>
      </c>
      <c r="F136" s="142" t="s">
        <v>159</v>
      </c>
      <c r="G136" s="143" t="s">
        <v>160</v>
      </c>
      <c r="H136" s="144">
        <v>70</v>
      </c>
      <c r="I136" s="145"/>
      <c r="J136" s="146">
        <f>ROUND(I136*H136,2)</f>
        <v>0</v>
      </c>
      <c r="K136" s="142" t="s">
        <v>134</v>
      </c>
      <c r="L136" s="33"/>
      <c r="M136" s="147" t="s">
        <v>1</v>
      </c>
      <c r="N136" s="148" t="s">
        <v>41</v>
      </c>
      <c r="O136" s="58"/>
      <c r="P136" s="149">
        <f>O136*H136</f>
        <v>0</v>
      </c>
      <c r="Q136" s="149">
        <v>0</v>
      </c>
      <c r="R136" s="149">
        <f>Q136*H136</f>
        <v>0</v>
      </c>
      <c r="S136" s="149">
        <v>0</v>
      </c>
      <c r="T136" s="150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1" t="s">
        <v>135</v>
      </c>
      <c r="AT136" s="151" t="s">
        <v>130</v>
      </c>
      <c r="AU136" s="151" t="s">
        <v>85</v>
      </c>
      <c r="AY136" s="17" t="s">
        <v>128</v>
      </c>
      <c r="BE136" s="152">
        <f>IF(N136="základní",J136,0)</f>
        <v>0</v>
      </c>
      <c r="BF136" s="152">
        <f>IF(N136="snížená",J136,0)</f>
        <v>0</v>
      </c>
      <c r="BG136" s="152">
        <f>IF(N136="zákl. přenesená",J136,0)</f>
        <v>0</v>
      </c>
      <c r="BH136" s="152">
        <f>IF(N136="sníž. přenesená",J136,0)</f>
        <v>0</v>
      </c>
      <c r="BI136" s="152">
        <f>IF(N136="nulová",J136,0)</f>
        <v>0</v>
      </c>
      <c r="BJ136" s="17" t="s">
        <v>81</v>
      </c>
      <c r="BK136" s="152">
        <f>ROUND(I136*H136,2)</f>
        <v>0</v>
      </c>
      <c r="BL136" s="17" t="s">
        <v>135</v>
      </c>
      <c r="BM136" s="151" t="s">
        <v>161</v>
      </c>
    </row>
    <row r="137" spans="1:65" s="14" customFormat="1" ht="11.25">
      <c r="B137" s="162"/>
      <c r="D137" s="154" t="s">
        <v>155</v>
      </c>
      <c r="E137" s="163" t="s">
        <v>1</v>
      </c>
      <c r="F137" s="164" t="s">
        <v>162</v>
      </c>
      <c r="H137" s="163" t="s">
        <v>1</v>
      </c>
      <c r="I137" s="165"/>
      <c r="L137" s="162"/>
      <c r="M137" s="166"/>
      <c r="N137" s="167"/>
      <c r="O137" s="167"/>
      <c r="P137" s="167"/>
      <c r="Q137" s="167"/>
      <c r="R137" s="167"/>
      <c r="S137" s="167"/>
      <c r="T137" s="168"/>
      <c r="AT137" s="163" t="s">
        <v>155</v>
      </c>
      <c r="AU137" s="163" t="s">
        <v>85</v>
      </c>
      <c r="AV137" s="14" t="s">
        <v>81</v>
      </c>
      <c r="AW137" s="14" t="s">
        <v>32</v>
      </c>
      <c r="AX137" s="14" t="s">
        <v>76</v>
      </c>
      <c r="AY137" s="163" t="s">
        <v>128</v>
      </c>
    </row>
    <row r="138" spans="1:65" s="13" customFormat="1" ht="11.25">
      <c r="B138" s="153"/>
      <c r="D138" s="154" t="s">
        <v>155</v>
      </c>
      <c r="E138" s="155" t="s">
        <v>83</v>
      </c>
      <c r="F138" s="156" t="s">
        <v>163</v>
      </c>
      <c r="H138" s="157">
        <v>70</v>
      </c>
      <c r="I138" s="158"/>
      <c r="L138" s="153"/>
      <c r="M138" s="159"/>
      <c r="N138" s="160"/>
      <c r="O138" s="160"/>
      <c r="P138" s="160"/>
      <c r="Q138" s="160"/>
      <c r="R138" s="160"/>
      <c r="S138" s="160"/>
      <c r="T138" s="161"/>
      <c r="AT138" s="155" t="s">
        <v>155</v>
      </c>
      <c r="AU138" s="155" t="s">
        <v>85</v>
      </c>
      <c r="AV138" s="13" t="s">
        <v>85</v>
      </c>
      <c r="AW138" s="13" t="s">
        <v>32</v>
      </c>
      <c r="AX138" s="13" t="s">
        <v>81</v>
      </c>
      <c r="AY138" s="155" t="s">
        <v>128</v>
      </c>
    </row>
    <row r="139" spans="1:65" s="2" customFormat="1" ht="37.9" customHeight="1">
      <c r="A139" s="32"/>
      <c r="B139" s="139"/>
      <c r="C139" s="140" t="s">
        <v>164</v>
      </c>
      <c r="D139" s="140" t="s">
        <v>130</v>
      </c>
      <c r="E139" s="141" t="s">
        <v>165</v>
      </c>
      <c r="F139" s="142" t="s">
        <v>166</v>
      </c>
      <c r="G139" s="143" t="s">
        <v>160</v>
      </c>
      <c r="H139" s="144">
        <v>1.8</v>
      </c>
      <c r="I139" s="145"/>
      <c r="J139" s="146">
        <f>ROUND(I139*H139,2)</f>
        <v>0</v>
      </c>
      <c r="K139" s="142" t="s">
        <v>134</v>
      </c>
      <c r="L139" s="33"/>
      <c r="M139" s="147" t="s">
        <v>1</v>
      </c>
      <c r="N139" s="148" t="s">
        <v>41</v>
      </c>
      <c r="O139" s="58"/>
      <c r="P139" s="149">
        <f>O139*H139</f>
        <v>0</v>
      </c>
      <c r="Q139" s="149">
        <v>0</v>
      </c>
      <c r="R139" s="149">
        <f>Q139*H139</f>
        <v>0</v>
      </c>
      <c r="S139" s="149">
        <v>0</v>
      </c>
      <c r="T139" s="150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1" t="s">
        <v>135</v>
      </c>
      <c r="AT139" s="151" t="s">
        <v>130</v>
      </c>
      <c r="AU139" s="151" t="s">
        <v>85</v>
      </c>
      <c r="AY139" s="17" t="s">
        <v>128</v>
      </c>
      <c r="BE139" s="152">
        <f>IF(N139="základní",J139,0)</f>
        <v>0</v>
      </c>
      <c r="BF139" s="152">
        <f>IF(N139="snížená",J139,0)</f>
        <v>0</v>
      </c>
      <c r="BG139" s="152">
        <f>IF(N139="zákl. přenesená",J139,0)</f>
        <v>0</v>
      </c>
      <c r="BH139" s="152">
        <f>IF(N139="sníž. přenesená",J139,0)</f>
        <v>0</v>
      </c>
      <c r="BI139" s="152">
        <f>IF(N139="nulová",J139,0)</f>
        <v>0</v>
      </c>
      <c r="BJ139" s="17" t="s">
        <v>81</v>
      </c>
      <c r="BK139" s="152">
        <f>ROUND(I139*H139,2)</f>
        <v>0</v>
      </c>
      <c r="BL139" s="17" t="s">
        <v>135</v>
      </c>
      <c r="BM139" s="151" t="s">
        <v>167</v>
      </c>
    </row>
    <row r="140" spans="1:65" s="14" customFormat="1" ht="11.25">
      <c r="B140" s="162"/>
      <c r="D140" s="154" t="s">
        <v>155</v>
      </c>
      <c r="E140" s="163" t="s">
        <v>1</v>
      </c>
      <c r="F140" s="164" t="s">
        <v>168</v>
      </c>
      <c r="H140" s="163" t="s">
        <v>1</v>
      </c>
      <c r="I140" s="165"/>
      <c r="L140" s="162"/>
      <c r="M140" s="166"/>
      <c r="N140" s="167"/>
      <c r="O140" s="167"/>
      <c r="P140" s="167"/>
      <c r="Q140" s="167"/>
      <c r="R140" s="167"/>
      <c r="S140" s="167"/>
      <c r="T140" s="168"/>
      <c r="AT140" s="163" t="s">
        <v>155</v>
      </c>
      <c r="AU140" s="163" t="s">
        <v>85</v>
      </c>
      <c r="AV140" s="14" t="s">
        <v>81</v>
      </c>
      <c r="AW140" s="14" t="s">
        <v>32</v>
      </c>
      <c r="AX140" s="14" t="s">
        <v>76</v>
      </c>
      <c r="AY140" s="163" t="s">
        <v>128</v>
      </c>
    </row>
    <row r="141" spans="1:65" s="13" customFormat="1" ht="11.25">
      <c r="B141" s="153"/>
      <c r="D141" s="154" t="s">
        <v>155</v>
      </c>
      <c r="E141" s="155" t="s">
        <v>1</v>
      </c>
      <c r="F141" s="156" t="s">
        <v>169</v>
      </c>
      <c r="H141" s="157">
        <v>1.8</v>
      </c>
      <c r="I141" s="158"/>
      <c r="L141" s="153"/>
      <c r="M141" s="159"/>
      <c r="N141" s="160"/>
      <c r="O141" s="160"/>
      <c r="P141" s="160"/>
      <c r="Q141" s="160"/>
      <c r="R141" s="160"/>
      <c r="S141" s="160"/>
      <c r="T141" s="161"/>
      <c r="AT141" s="155" t="s">
        <v>155</v>
      </c>
      <c r="AU141" s="155" t="s">
        <v>85</v>
      </c>
      <c r="AV141" s="13" t="s">
        <v>85</v>
      </c>
      <c r="AW141" s="13" t="s">
        <v>32</v>
      </c>
      <c r="AX141" s="13" t="s">
        <v>81</v>
      </c>
      <c r="AY141" s="155" t="s">
        <v>128</v>
      </c>
    </row>
    <row r="142" spans="1:65" s="2" customFormat="1" ht="37.9" customHeight="1">
      <c r="A142" s="32"/>
      <c r="B142" s="139"/>
      <c r="C142" s="140" t="s">
        <v>170</v>
      </c>
      <c r="D142" s="140" t="s">
        <v>130</v>
      </c>
      <c r="E142" s="141" t="s">
        <v>171</v>
      </c>
      <c r="F142" s="142" t="s">
        <v>172</v>
      </c>
      <c r="G142" s="143" t="s">
        <v>160</v>
      </c>
      <c r="H142" s="144">
        <v>70</v>
      </c>
      <c r="I142" s="145"/>
      <c r="J142" s="146">
        <f>ROUND(I142*H142,2)</f>
        <v>0</v>
      </c>
      <c r="K142" s="142" t="s">
        <v>134</v>
      </c>
      <c r="L142" s="33"/>
      <c r="M142" s="147" t="s">
        <v>1</v>
      </c>
      <c r="N142" s="148" t="s">
        <v>41</v>
      </c>
      <c r="O142" s="58"/>
      <c r="P142" s="149">
        <f>O142*H142</f>
        <v>0</v>
      </c>
      <c r="Q142" s="149">
        <v>0</v>
      </c>
      <c r="R142" s="149">
        <f>Q142*H142</f>
        <v>0</v>
      </c>
      <c r="S142" s="149">
        <v>0</v>
      </c>
      <c r="T142" s="150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1" t="s">
        <v>135</v>
      </c>
      <c r="AT142" s="151" t="s">
        <v>130</v>
      </c>
      <c r="AU142" s="151" t="s">
        <v>85</v>
      </c>
      <c r="AY142" s="17" t="s">
        <v>128</v>
      </c>
      <c r="BE142" s="152">
        <f>IF(N142="základní",J142,0)</f>
        <v>0</v>
      </c>
      <c r="BF142" s="152">
        <f>IF(N142="snížená",J142,0)</f>
        <v>0</v>
      </c>
      <c r="BG142" s="152">
        <f>IF(N142="zákl. přenesená",J142,0)</f>
        <v>0</v>
      </c>
      <c r="BH142" s="152">
        <f>IF(N142="sníž. přenesená",J142,0)</f>
        <v>0</v>
      </c>
      <c r="BI142" s="152">
        <f>IF(N142="nulová",J142,0)</f>
        <v>0</v>
      </c>
      <c r="BJ142" s="17" t="s">
        <v>81</v>
      </c>
      <c r="BK142" s="152">
        <f>ROUND(I142*H142,2)</f>
        <v>0</v>
      </c>
      <c r="BL142" s="17" t="s">
        <v>135</v>
      </c>
      <c r="BM142" s="151" t="s">
        <v>173</v>
      </c>
    </row>
    <row r="143" spans="1:65" s="13" customFormat="1" ht="11.25">
      <c r="B143" s="153"/>
      <c r="D143" s="154" t="s">
        <v>155</v>
      </c>
      <c r="E143" s="155" t="s">
        <v>1</v>
      </c>
      <c r="F143" s="156" t="s">
        <v>83</v>
      </c>
      <c r="H143" s="157">
        <v>70</v>
      </c>
      <c r="I143" s="158"/>
      <c r="L143" s="153"/>
      <c r="M143" s="159"/>
      <c r="N143" s="160"/>
      <c r="O143" s="160"/>
      <c r="P143" s="160"/>
      <c r="Q143" s="160"/>
      <c r="R143" s="160"/>
      <c r="S143" s="160"/>
      <c r="T143" s="161"/>
      <c r="AT143" s="155" t="s">
        <v>155</v>
      </c>
      <c r="AU143" s="155" t="s">
        <v>85</v>
      </c>
      <c r="AV143" s="13" t="s">
        <v>85</v>
      </c>
      <c r="AW143" s="13" t="s">
        <v>32</v>
      </c>
      <c r="AX143" s="13" t="s">
        <v>81</v>
      </c>
      <c r="AY143" s="155" t="s">
        <v>128</v>
      </c>
    </row>
    <row r="144" spans="1:65" s="2" customFormat="1" ht="37.9" customHeight="1">
      <c r="A144" s="32"/>
      <c r="B144" s="139"/>
      <c r="C144" s="140" t="s">
        <v>174</v>
      </c>
      <c r="D144" s="140" t="s">
        <v>130</v>
      </c>
      <c r="E144" s="141" t="s">
        <v>171</v>
      </c>
      <c r="F144" s="142" t="s">
        <v>172</v>
      </c>
      <c r="G144" s="143" t="s">
        <v>160</v>
      </c>
      <c r="H144" s="144">
        <v>1.35</v>
      </c>
      <c r="I144" s="145"/>
      <c r="J144" s="146">
        <f>ROUND(I144*H144,2)</f>
        <v>0</v>
      </c>
      <c r="K144" s="142" t="s">
        <v>134</v>
      </c>
      <c r="L144" s="33"/>
      <c r="M144" s="147" t="s">
        <v>1</v>
      </c>
      <c r="N144" s="148" t="s">
        <v>41</v>
      </c>
      <c r="O144" s="58"/>
      <c r="P144" s="149">
        <f>O144*H144</f>
        <v>0</v>
      </c>
      <c r="Q144" s="149">
        <v>0</v>
      </c>
      <c r="R144" s="149">
        <f>Q144*H144</f>
        <v>0</v>
      </c>
      <c r="S144" s="149">
        <v>0</v>
      </c>
      <c r="T144" s="150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1" t="s">
        <v>135</v>
      </c>
      <c r="AT144" s="151" t="s">
        <v>130</v>
      </c>
      <c r="AU144" s="151" t="s">
        <v>85</v>
      </c>
      <c r="AY144" s="17" t="s">
        <v>128</v>
      </c>
      <c r="BE144" s="152">
        <f>IF(N144="základní",J144,0)</f>
        <v>0</v>
      </c>
      <c r="BF144" s="152">
        <f>IF(N144="snížená",J144,0)</f>
        <v>0</v>
      </c>
      <c r="BG144" s="152">
        <f>IF(N144="zákl. přenesená",J144,0)</f>
        <v>0</v>
      </c>
      <c r="BH144" s="152">
        <f>IF(N144="sníž. přenesená",J144,0)</f>
        <v>0</v>
      </c>
      <c r="BI144" s="152">
        <f>IF(N144="nulová",J144,0)</f>
        <v>0</v>
      </c>
      <c r="BJ144" s="17" t="s">
        <v>81</v>
      </c>
      <c r="BK144" s="152">
        <f>ROUND(I144*H144,2)</f>
        <v>0</v>
      </c>
      <c r="BL144" s="17" t="s">
        <v>135</v>
      </c>
      <c r="BM144" s="151" t="s">
        <v>175</v>
      </c>
    </row>
    <row r="145" spans="1:65" s="14" customFormat="1" ht="11.25">
      <c r="B145" s="162"/>
      <c r="D145" s="154" t="s">
        <v>155</v>
      </c>
      <c r="E145" s="163" t="s">
        <v>1</v>
      </c>
      <c r="F145" s="164" t="s">
        <v>176</v>
      </c>
      <c r="H145" s="163" t="s">
        <v>1</v>
      </c>
      <c r="I145" s="165"/>
      <c r="L145" s="162"/>
      <c r="M145" s="166"/>
      <c r="N145" s="167"/>
      <c r="O145" s="167"/>
      <c r="P145" s="167"/>
      <c r="Q145" s="167"/>
      <c r="R145" s="167"/>
      <c r="S145" s="167"/>
      <c r="T145" s="168"/>
      <c r="AT145" s="163" t="s">
        <v>155</v>
      </c>
      <c r="AU145" s="163" t="s">
        <v>85</v>
      </c>
      <c r="AV145" s="14" t="s">
        <v>81</v>
      </c>
      <c r="AW145" s="14" t="s">
        <v>32</v>
      </c>
      <c r="AX145" s="14" t="s">
        <v>76</v>
      </c>
      <c r="AY145" s="163" t="s">
        <v>128</v>
      </c>
    </row>
    <row r="146" spans="1:65" s="13" customFormat="1" ht="11.25">
      <c r="B146" s="153"/>
      <c r="D146" s="154" t="s">
        <v>155</v>
      </c>
      <c r="E146" s="155" t="s">
        <v>1</v>
      </c>
      <c r="F146" s="156" t="s">
        <v>177</v>
      </c>
      <c r="H146" s="157">
        <v>1.35</v>
      </c>
      <c r="I146" s="158"/>
      <c r="L146" s="153"/>
      <c r="M146" s="159"/>
      <c r="N146" s="160"/>
      <c r="O146" s="160"/>
      <c r="P146" s="160"/>
      <c r="Q146" s="160"/>
      <c r="R146" s="160"/>
      <c r="S146" s="160"/>
      <c r="T146" s="161"/>
      <c r="AT146" s="155" t="s">
        <v>155</v>
      </c>
      <c r="AU146" s="155" t="s">
        <v>85</v>
      </c>
      <c r="AV146" s="13" t="s">
        <v>85</v>
      </c>
      <c r="AW146" s="13" t="s">
        <v>32</v>
      </c>
      <c r="AX146" s="13" t="s">
        <v>81</v>
      </c>
      <c r="AY146" s="155" t="s">
        <v>128</v>
      </c>
    </row>
    <row r="147" spans="1:65" s="2" customFormat="1" ht="37.9" customHeight="1">
      <c r="A147" s="32"/>
      <c r="B147" s="139"/>
      <c r="C147" s="140" t="s">
        <v>178</v>
      </c>
      <c r="D147" s="140" t="s">
        <v>130</v>
      </c>
      <c r="E147" s="141" t="s">
        <v>179</v>
      </c>
      <c r="F147" s="142" t="s">
        <v>180</v>
      </c>
      <c r="G147" s="143" t="s">
        <v>160</v>
      </c>
      <c r="H147" s="144">
        <v>700</v>
      </c>
      <c r="I147" s="145"/>
      <c r="J147" s="146">
        <f>ROUND(I147*H147,2)</f>
        <v>0</v>
      </c>
      <c r="K147" s="142" t="s">
        <v>134</v>
      </c>
      <c r="L147" s="33"/>
      <c r="M147" s="147" t="s">
        <v>1</v>
      </c>
      <c r="N147" s="148" t="s">
        <v>41</v>
      </c>
      <c r="O147" s="58"/>
      <c r="P147" s="149">
        <f>O147*H147</f>
        <v>0</v>
      </c>
      <c r="Q147" s="149">
        <v>0</v>
      </c>
      <c r="R147" s="149">
        <f>Q147*H147</f>
        <v>0</v>
      </c>
      <c r="S147" s="149">
        <v>0</v>
      </c>
      <c r="T147" s="150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1" t="s">
        <v>135</v>
      </c>
      <c r="AT147" s="151" t="s">
        <v>130</v>
      </c>
      <c r="AU147" s="151" t="s">
        <v>85</v>
      </c>
      <c r="AY147" s="17" t="s">
        <v>128</v>
      </c>
      <c r="BE147" s="152">
        <f>IF(N147="základní",J147,0)</f>
        <v>0</v>
      </c>
      <c r="BF147" s="152">
        <f>IF(N147="snížená",J147,0)</f>
        <v>0</v>
      </c>
      <c r="BG147" s="152">
        <f>IF(N147="zákl. přenesená",J147,0)</f>
        <v>0</v>
      </c>
      <c r="BH147" s="152">
        <f>IF(N147="sníž. přenesená",J147,0)</f>
        <v>0</v>
      </c>
      <c r="BI147" s="152">
        <f>IF(N147="nulová",J147,0)</f>
        <v>0</v>
      </c>
      <c r="BJ147" s="17" t="s">
        <v>81</v>
      </c>
      <c r="BK147" s="152">
        <f>ROUND(I147*H147,2)</f>
        <v>0</v>
      </c>
      <c r="BL147" s="17" t="s">
        <v>135</v>
      </c>
      <c r="BM147" s="151" t="s">
        <v>181</v>
      </c>
    </row>
    <row r="148" spans="1:65" s="13" customFormat="1" ht="11.25">
      <c r="B148" s="153"/>
      <c r="D148" s="154" t="s">
        <v>155</v>
      </c>
      <c r="E148" s="155" t="s">
        <v>1</v>
      </c>
      <c r="F148" s="156" t="s">
        <v>182</v>
      </c>
      <c r="H148" s="157">
        <v>700</v>
      </c>
      <c r="I148" s="158"/>
      <c r="L148" s="153"/>
      <c r="M148" s="159"/>
      <c r="N148" s="160"/>
      <c r="O148" s="160"/>
      <c r="P148" s="160"/>
      <c r="Q148" s="160"/>
      <c r="R148" s="160"/>
      <c r="S148" s="160"/>
      <c r="T148" s="161"/>
      <c r="AT148" s="155" t="s">
        <v>155</v>
      </c>
      <c r="AU148" s="155" t="s">
        <v>85</v>
      </c>
      <c r="AV148" s="13" t="s">
        <v>85</v>
      </c>
      <c r="AW148" s="13" t="s">
        <v>32</v>
      </c>
      <c r="AX148" s="13" t="s">
        <v>81</v>
      </c>
      <c r="AY148" s="155" t="s">
        <v>128</v>
      </c>
    </row>
    <row r="149" spans="1:65" s="2" customFormat="1" ht="24.2" customHeight="1">
      <c r="A149" s="32"/>
      <c r="B149" s="139"/>
      <c r="C149" s="140" t="s">
        <v>183</v>
      </c>
      <c r="D149" s="140" t="s">
        <v>130</v>
      </c>
      <c r="E149" s="141" t="s">
        <v>184</v>
      </c>
      <c r="F149" s="142" t="s">
        <v>185</v>
      </c>
      <c r="G149" s="143" t="s">
        <v>160</v>
      </c>
      <c r="H149" s="144">
        <v>0.9</v>
      </c>
      <c r="I149" s="145"/>
      <c r="J149" s="146">
        <f>ROUND(I149*H149,2)</f>
        <v>0</v>
      </c>
      <c r="K149" s="142" t="s">
        <v>134</v>
      </c>
      <c r="L149" s="33"/>
      <c r="M149" s="147" t="s">
        <v>1</v>
      </c>
      <c r="N149" s="148" t="s">
        <v>41</v>
      </c>
      <c r="O149" s="58"/>
      <c r="P149" s="149">
        <f>O149*H149</f>
        <v>0</v>
      </c>
      <c r="Q149" s="149">
        <v>0</v>
      </c>
      <c r="R149" s="149">
        <f>Q149*H149</f>
        <v>0</v>
      </c>
      <c r="S149" s="149">
        <v>0</v>
      </c>
      <c r="T149" s="150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1" t="s">
        <v>135</v>
      </c>
      <c r="AT149" s="151" t="s">
        <v>130</v>
      </c>
      <c r="AU149" s="151" t="s">
        <v>85</v>
      </c>
      <c r="AY149" s="17" t="s">
        <v>128</v>
      </c>
      <c r="BE149" s="152">
        <f>IF(N149="základní",J149,0)</f>
        <v>0</v>
      </c>
      <c r="BF149" s="152">
        <f>IF(N149="snížená",J149,0)</f>
        <v>0</v>
      </c>
      <c r="BG149" s="152">
        <f>IF(N149="zákl. přenesená",J149,0)</f>
        <v>0</v>
      </c>
      <c r="BH149" s="152">
        <f>IF(N149="sníž. přenesená",J149,0)</f>
        <v>0</v>
      </c>
      <c r="BI149" s="152">
        <f>IF(N149="nulová",J149,0)</f>
        <v>0</v>
      </c>
      <c r="BJ149" s="17" t="s">
        <v>81</v>
      </c>
      <c r="BK149" s="152">
        <f>ROUND(I149*H149,2)</f>
        <v>0</v>
      </c>
      <c r="BL149" s="17" t="s">
        <v>135</v>
      </c>
      <c r="BM149" s="151" t="s">
        <v>186</v>
      </c>
    </row>
    <row r="150" spans="1:65" s="14" customFormat="1" ht="11.25">
      <c r="B150" s="162"/>
      <c r="D150" s="154" t="s">
        <v>155</v>
      </c>
      <c r="E150" s="163" t="s">
        <v>1</v>
      </c>
      <c r="F150" s="164" t="s">
        <v>187</v>
      </c>
      <c r="H150" s="163" t="s">
        <v>1</v>
      </c>
      <c r="I150" s="165"/>
      <c r="L150" s="162"/>
      <c r="M150" s="166"/>
      <c r="N150" s="167"/>
      <c r="O150" s="167"/>
      <c r="P150" s="167"/>
      <c r="Q150" s="167"/>
      <c r="R150" s="167"/>
      <c r="S150" s="167"/>
      <c r="T150" s="168"/>
      <c r="AT150" s="163" t="s">
        <v>155</v>
      </c>
      <c r="AU150" s="163" t="s">
        <v>85</v>
      </c>
      <c r="AV150" s="14" t="s">
        <v>81</v>
      </c>
      <c r="AW150" s="14" t="s">
        <v>32</v>
      </c>
      <c r="AX150" s="14" t="s">
        <v>76</v>
      </c>
      <c r="AY150" s="163" t="s">
        <v>128</v>
      </c>
    </row>
    <row r="151" spans="1:65" s="13" customFormat="1" ht="11.25">
      <c r="B151" s="153"/>
      <c r="D151" s="154" t="s">
        <v>155</v>
      </c>
      <c r="E151" s="155" t="s">
        <v>1</v>
      </c>
      <c r="F151" s="156" t="s">
        <v>188</v>
      </c>
      <c r="H151" s="157">
        <v>0.9</v>
      </c>
      <c r="I151" s="158"/>
      <c r="L151" s="153"/>
      <c r="M151" s="159"/>
      <c r="N151" s="160"/>
      <c r="O151" s="160"/>
      <c r="P151" s="160"/>
      <c r="Q151" s="160"/>
      <c r="R151" s="160"/>
      <c r="S151" s="160"/>
      <c r="T151" s="161"/>
      <c r="AT151" s="155" t="s">
        <v>155</v>
      </c>
      <c r="AU151" s="155" t="s">
        <v>85</v>
      </c>
      <c r="AV151" s="13" t="s">
        <v>85</v>
      </c>
      <c r="AW151" s="13" t="s">
        <v>32</v>
      </c>
      <c r="AX151" s="13" t="s">
        <v>81</v>
      </c>
      <c r="AY151" s="155" t="s">
        <v>128</v>
      </c>
    </row>
    <row r="152" spans="1:65" s="2" customFormat="1" ht="33" customHeight="1">
      <c r="A152" s="32"/>
      <c r="B152" s="139"/>
      <c r="C152" s="140" t="s">
        <v>189</v>
      </c>
      <c r="D152" s="140" t="s">
        <v>130</v>
      </c>
      <c r="E152" s="141" t="s">
        <v>190</v>
      </c>
      <c r="F152" s="142" t="s">
        <v>191</v>
      </c>
      <c r="G152" s="143" t="s">
        <v>192</v>
      </c>
      <c r="H152" s="144">
        <v>140</v>
      </c>
      <c r="I152" s="145"/>
      <c r="J152" s="146">
        <f>ROUND(I152*H152,2)</f>
        <v>0</v>
      </c>
      <c r="K152" s="142" t="s">
        <v>134</v>
      </c>
      <c r="L152" s="33"/>
      <c r="M152" s="147" t="s">
        <v>1</v>
      </c>
      <c r="N152" s="148" t="s">
        <v>41</v>
      </c>
      <c r="O152" s="58"/>
      <c r="P152" s="149">
        <f>O152*H152</f>
        <v>0</v>
      </c>
      <c r="Q152" s="149">
        <v>0</v>
      </c>
      <c r="R152" s="149">
        <f>Q152*H152</f>
        <v>0</v>
      </c>
      <c r="S152" s="149">
        <v>0</v>
      </c>
      <c r="T152" s="150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1" t="s">
        <v>135</v>
      </c>
      <c r="AT152" s="151" t="s">
        <v>130</v>
      </c>
      <c r="AU152" s="151" t="s">
        <v>85</v>
      </c>
      <c r="AY152" s="17" t="s">
        <v>128</v>
      </c>
      <c r="BE152" s="152">
        <f>IF(N152="základní",J152,0)</f>
        <v>0</v>
      </c>
      <c r="BF152" s="152">
        <f>IF(N152="snížená",J152,0)</f>
        <v>0</v>
      </c>
      <c r="BG152" s="152">
        <f>IF(N152="zákl. přenesená",J152,0)</f>
        <v>0</v>
      </c>
      <c r="BH152" s="152">
        <f>IF(N152="sníž. přenesená",J152,0)</f>
        <v>0</v>
      </c>
      <c r="BI152" s="152">
        <f>IF(N152="nulová",J152,0)</f>
        <v>0</v>
      </c>
      <c r="BJ152" s="17" t="s">
        <v>81</v>
      </c>
      <c r="BK152" s="152">
        <f>ROUND(I152*H152,2)</f>
        <v>0</v>
      </c>
      <c r="BL152" s="17" t="s">
        <v>135</v>
      </c>
      <c r="BM152" s="151" t="s">
        <v>193</v>
      </c>
    </row>
    <row r="153" spans="1:65" s="13" customFormat="1" ht="11.25">
      <c r="B153" s="153"/>
      <c r="D153" s="154" t="s">
        <v>155</v>
      </c>
      <c r="E153" s="155" t="s">
        <v>1</v>
      </c>
      <c r="F153" s="156" t="s">
        <v>194</v>
      </c>
      <c r="H153" s="157">
        <v>140</v>
      </c>
      <c r="I153" s="158"/>
      <c r="L153" s="153"/>
      <c r="M153" s="159"/>
      <c r="N153" s="160"/>
      <c r="O153" s="160"/>
      <c r="P153" s="160"/>
      <c r="Q153" s="160"/>
      <c r="R153" s="160"/>
      <c r="S153" s="160"/>
      <c r="T153" s="161"/>
      <c r="AT153" s="155" t="s">
        <v>155</v>
      </c>
      <c r="AU153" s="155" t="s">
        <v>85</v>
      </c>
      <c r="AV153" s="13" t="s">
        <v>85</v>
      </c>
      <c r="AW153" s="13" t="s">
        <v>32</v>
      </c>
      <c r="AX153" s="13" t="s">
        <v>81</v>
      </c>
      <c r="AY153" s="155" t="s">
        <v>128</v>
      </c>
    </row>
    <row r="154" spans="1:65" s="2" customFormat="1" ht="16.5" customHeight="1">
      <c r="A154" s="32"/>
      <c r="B154" s="139"/>
      <c r="C154" s="140" t="s">
        <v>195</v>
      </c>
      <c r="D154" s="140" t="s">
        <v>130</v>
      </c>
      <c r="E154" s="141" t="s">
        <v>196</v>
      </c>
      <c r="F154" s="142" t="s">
        <v>197</v>
      </c>
      <c r="G154" s="143" t="s">
        <v>160</v>
      </c>
      <c r="H154" s="144">
        <v>70</v>
      </c>
      <c r="I154" s="145"/>
      <c r="J154" s="146">
        <f>ROUND(I154*H154,2)</f>
        <v>0</v>
      </c>
      <c r="K154" s="142" t="s">
        <v>134</v>
      </c>
      <c r="L154" s="33"/>
      <c r="M154" s="147" t="s">
        <v>1</v>
      </c>
      <c r="N154" s="148" t="s">
        <v>41</v>
      </c>
      <c r="O154" s="58"/>
      <c r="P154" s="149">
        <f>O154*H154</f>
        <v>0</v>
      </c>
      <c r="Q154" s="149">
        <v>0</v>
      </c>
      <c r="R154" s="149">
        <f>Q154*H154</f>
        <v>0</v>
      </c>
      <c r="S154" s="149">
        <v>0</v>
      </c>
      <c r="T154" s="150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1" t="s">
        <v>135</v>
      </c>
      <c r="AT154" s="151" t="s">
        <v>130</v>
      </c>
      <c r="AU154" s="151" t="s">
        <v>85</v>
      </c>
      <c r="AY154" s="17" t="s">
        <v>128</v>
      </c>
      <c r="BE154" s="152">
        <f>IF(N154="základní",J154,0)</f>
        <v>0</v>
      </c>
      <c r="BF154" s="152">
        <f>IF(N154="snížená",J154,0)</f>
        <v>0</v>
      </c>
      <c r="BG154" s="152">
        <f>IF(N154="zákl. přenesená",J154,0)</f>
        <v>0</v>
      </c>
      <c r="BH154" s="152">
        <f>IF(N154="sníž. přenesená",J154,0)</f>
        <v>0</v>
      </c>
      <c r="BI154" s="152">
        <f>IF(N154="nulová",J154,0)</f>
        <v>0</v>
      </c>
      <c r="BJ154" s="17" t="s">
        <v>81</v>
      </c>
      <c r="BK154" s="152">
        <f>ROUND(I154*H154,2)</f>
        <v>0</v>
      </c>
      <c r="BL154" s="17" t="s">
        <v>135</v>
      </c>
      <c r="BM154" s="151" t="s">
        <v>198</v>
      </c>
    </row>
    <row r="155" spans="1:65" s="13" customFormat="1" ht="11.25">
      <c r="B155" s="153"/>
      <c r="D155" s="154" t="s">
        <v>155</v>
      </c>
      <c r="E155" s="155" t="s">
        <v>1</v>
      </c>
      <c r="F155" s="156" t="s">
        <v>83</v>
      </c>
      <c r="H155" s="157">
        <v>70</v>
      </c>
      <c r="I155" s="158"/>
      <c r="L155" s="153"/>
      <c r="M155" s="159"/>
      <c r="N155" s="160"/>
      <c r="O155" s="160"/>
      <c r="P155" s="160"/>
      <c r="Q155" s="160"/>
      <c r="R155" s="160"/>
      <c r="S155" s="160"/>
      <c r="T155" s="161"/>
      <c r="AT155" s="155" t="s">
        <v>155</v>
      </c>
      <c r="AU155" s="155" t="s">
        <v>85</v>
      </c>
      <c r="AV155" s="13" t="s">
        <v>85</v>
      </c>
      <c r="AW155" s="13" t="s">
        <v>32</v>
      </c>
      <c r="AX155" s="13" t="s">
        <v>81</v>
      </c>
      <c r="AY155" s="155" t="s">
        <v>128</v>
      </c>
    </row>
    <row r="156" spans="1:65" s="2" customFormat="1" ht="16.5" customHeight="1">
      <c r="A156" s="32"/>
      <c r="B156" s="139"/>
      <c r="C156" s="140" t="s">
        <v>8</v>
      </c>
      <c r="D156" s="140" t="s">
        <v>130</v>
      </c>
      <c r="E156" s="141" t="s">
        <v>196</v>
      </c>
      <c r="F156" s="142" t="s">
        <v>197</v>
      </c>
      <c r="G156" s="143" t="s">
        <v>160</v>
      </c>
      <c r="H156" s="144">
        <v>1.35</v>
      </c>
      <c r="I156" s="145"/>
      <c r="J156" s="146">
        <f>ROUND(I156*H156,2)</f>
        <v>0</v>
      </c>
      <c r="K156" s="142" t="s">
        <v>134</v>
      </c>
      <c r="L156" s="33"/>
      <c r="M156" s="147" t="s">
        <v>1</v>
      </c>
      <c r="N156" s="148" t="s">
        <v>41</v>
      </c>
      <c r="O156" s="58"/>
      <c r="P156" s="149">
        <f>O156*H156</f>
        <v>0</v>
      </c>
      <c r="Q156" s="149">
        <v>0</v>
      </c>
      <c r="R156" s="149">
        <f>Q156*H156</f>
        <v>0</v>
      </c>
      <c r="S156" s="149">
        <v>0</v>
      </c>
      <c r="T156" s="150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1" t="s">
        <v>135</v>
      </c>
      <c r="AT156" s="151" t="s">
        <v>130</v>
      </c>
      <c r="AU156" s="151" t="s">
        <v>85</v>
      </c>
      <c r="AY156" s="17" t="s">
        <v>128</v>
      </c>
      <c r="BE156" s="152">
        <f>IF(N156="základní",J156,0)</f>
        <v>0</v>
      </c>
      <c r="BF156" s="152">
        <f>IF(N156="snížená",J156,0)</f>
        <v>0</v>
      </c>
      <c r="BG156" s="152">
        <f>IF(N156="zákl. přenesená",J156,0)</f>
        <v>0</v>
      </c>
      <c r="BH156" s="152">
        <f>IF(N156="sníž. přenesená",J156,0)</f>
        <v>0</v>
      </c>
      <c r="BI156" s="152">
        <f>IF(N156="nulová",J156,0)</f>
        <v>0</v>
      </c>
      <c r="BJ156" s="17" t="s">
        <v>81</v>
      </c>
      <c r="BK156" s="152">
        <f>ROUND(I156*H156,2)</f>
        <v>0</v>
      </c>
      <c r="BL156" s="17" t="s">
        <v>135</v>
      </c>
      <c r="BM156" s="151" t="s">
        <v>199</v>
      </c>
    </row>
    <row r="157" spans="1:65" s="2" customFormat="1" ht="24.2" customHeight="1">
      <c r="A157" s="32"/>
      <c r="B157" s="139"/>
      <c r="C157" s="140" t="s">
        <v>200</v>
      </c>
      <c r="D157" s="140" t="s">
        <v>130</v>
      </c>
      <c r="E157" s="141" t="s">
        <v>201</v>
      </c>
      <c r="F157" s="142" t="s">
        <v>202</v>
      </c>
      <c r="G157" s="143" t="s">
        <v>160</v>
      </c>
      <c r="H157" s="144">
        <v>41.56</v>
      </c>
      <c r="I157" s="145"/>
      <c r="J157" s="146">
        <f>ROUND(I157*H157,2)</f>
        <v>0</v>
      </c>
      <c r="K157" s="142" t="s">
        <v>134</v>
      </c>
      <c r="L157" s="33"/>
      <c r="M157" s="147" t="s">
        <v>1</v>
      </c>
      <c r="N157" s="148" t="s">
        <v>41</v>
      </c>
      <c r="O157" s="58"/>
      <c r="P157" s="149">
        <f>O157*H157</f>
        <v>0</v>
      </c>
      <c r="Q157" s="149">
        <v>0</v>
      </c>
      <c r="R157" s="149">
        <f>Q157*H157</f>
        <v>0</v>
      </c>
      <c r="S157" s="149">
        <v>0</v>
      </c>
      <c r="T157" s="150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1" t="s">
        <v>135</v>
      </c>
      <c r="AT157" s="151" t="s">
        <v>130</v>
      </c>
      <c r="AU157" s="151" t="s">
        <v>85</v>
      </c>
      <c r="AY157" s="17" t="s">
        <v>128</v>
      </c>
      <c r="BE157" s="152">
        <f>IF(N157="základní",J157,0)</f>
        <v>0</v>
      </c>
      <c r="BF157" s="152">
        <f>IF(N157="snížená",J157,0)</f>
        <v>0</v>
      </c>
      <c r="BG157" s="152">
        <f>IF(N157="zákl. přenesená",J157,0)</f>
        <v>0</v>
      </c>
      <c r="BH157" s="152">
        <f>IF(N157="sníž. přenesená",J157,0)</f>
        <v>0</v>
      </c>
      <c r="BI157" s="152">
        <f>IF(N157="nulová",J157,0)</f>
        <v>0</v>
      </c>
      <c r="BJ157" s="17" t="s">
        <v>81</v>
      </c>
      <c r="BK157" s="152">
        <f>ROUND(I157*H157,2)</f>
        <v>0</v>
      </c>
      <c r="BL157" s="17" t="s">
        <v>135</v>
      </c>
      <c r="BM157" s="151" t="s">
        <v>203</v>
      </c>
    </row>
    <row r="158" spans="1:65" s="13" customFormat="1" ht="11.25">
      <c r="B158" s="153"/>
      <c r="D158" s="154" t="s">
        <v>155</v>
      </c>
      <c r="E158" s="155" t="s">
        <v>1</v>
      </c>
      <c r="F158" s="156" t="s">
        <v>204</v>
      </c>
      <c r="H158" s="157">
        <v>61</v>
      </c>
      <c r="I158" s="158"/>
      <c r="L158" s="153"/>
      <c r="M158" s="159"/>
      <c r="N158" s="160"/>
      <c r="O158" s="160"/>
      <c r="P158" s="160"/>
      <c r="Q158" s="160"/>
      <c r="R158" s="160"/>
      <c r="S158" s="160"/>
      <c r="T158" s="161"/>
      <c r="AT158" s="155" t="s">
        <v>155</v>
      </c>
      <c r="AU158" s="155" t="s">
        <v>85</v>
      </c>
      <c r="AV158" s="13" t="s">
        <v>85</v>
      </c>
      <c r="AW158" s="13" t="s">
        <v>32</v>
      </c>
      <c r="AX158" s="13" t="s">
        <v>76</v>
      </c>
      <c r="AY158" s="155" t="s">
        <v>128</v>
      </c>
    </row>
    <row r="159" spans="1:65" s="13" customFormat="1" ht="11.25">
      <c r="B159" s="153"/>
      <c r="D159" s="154" t="s">
        <v>155</v>
      </c>
      <c r="E159" s="155" t="s">
        <v>1</v>
      </c>
      <c r="F159" s="156" t="s">
        <v>205</v>
      </c>
      <c r="H159" s="157">
        <v>-19.440000000000001</v>
      </c>
      <c r="I159" s="158"/>
      <c r="L159" s="153"/>
      <c r="M159" s="159"/>
      <c r="N159" s="160"/>
      <c r="O159" s="160"/>
      <c r="P159" s="160"/>
      <c r="Q159" s="160"/>
      <c r="R159" s="160"/>
      <c r="S159" s="160"/>
      <c r="T159" s="161"/>
      <c r="AT159" s="155" t="s">
        <v>155</v>
      </c>
      <c r="AU159" s="155" t="s">
        <v>85</v>
      </c>
      <c r="AV159" s="13" t="s">
        <v>85</v>
      </c>
      <c r="AW159" s="13" t="s">
        <v>32</v>
      </c>
      <c r="AX159" s="13" t="s">
        <v>76</v>
      </c>
      <c r="AY159" s="155" t="s">
        <v>128</v>
      </c>
    </row>
    <row r="160" spans="1:65" s="15" customFormat="1" ht="11.25">
      <c r="B160" s="169"/>
      <c r="D160" s="154" t="s">
        <v>155</v>
      </c>
      <c r="E160" s="170" t="s">
        <v>1</v>
      </c>
      <c r="F160" s="171" t="s">
        <v>206</v>
      </c>
      <c r="H160" s="172">
        <v>41.56</v>
      </c>
      <c r="I160" s="173"/>
      <c r="L160" s="169"/>
      <c r="M160" s="174"/>
      <c r="N160" s="175"/>
      <c r="O160" s="175"/>
      <c r="P160" s="175"/>
      <c r="Q160" s="175"/>
      <c r="R160" s="175"/>
      <c r="S160" s="175"/>
      <c r="T160" s="176"/>
      <c r="AT160" s="170" t="s">
        <v>155</v>
      </c>
      <c r="AU160" s="170" t="s">
        <v>85</v>
      </c>
      <c r="AV160" s="15" t="s">
        <v>135</v>
      </c>
      <c r="AW160" s="15" t="s">
        <v>32</v>
      </c>
      <c r="AX160" s="15" t="s">
        <v>81</v>
      </c>
      <c r="AY160" s="170" t="s">
        <v>128</v>
      </c>
    </row>
    <row r="161" spans="1:65" s="2" customFormat="1" ht="16.5" customHeight="1">
      <c r="A161" s="32"/>
      <c r="B161" s="139"/>
      <c r="C161" s="177" t="s">
        <v>207</v>
      </c>
      <c r="D161" s="177" t="s">
        <v>208</v>
      </c>
      <c r="E161" s="178" t="s">
        <v>209</v>
      </c>
      <c r="F161" s="179" t="s">
        <v>210</v>
      </c>
      <c r="G161" s="180" t="s">
        <v>192</v>
      </c>
      <c r="H161" s="181">
        <v>83.12</v>
      </c>
      <c r="I161" s="182"/>
      <c r="J161" s="183">
        <f>ROUND(I161*H161,2)</f>
        <v>0</v>
      </c>
      <c r="K161" s="179" t="s">
        <v>134</v>
      </c>
      <c r="L161" s="184"/>
      <c r="M161" s="185" t="s">
        <v>1</v>
      </c>
      <c r="N161" s="186" t="s">
        <v>41</v>
      </c>
      <c r="O161" s="58"/>
      <c r="P161" s="149">
        <f>O161*H161</f>
        <v>0</v>
      </c>
      <c r="Q161" s="149">
        <v>1</v>
      </c>
      <c r="R161" s="149">
        <f>Q161*H161</f>
        <v>83.12</v>
      </c>
      <c r="S161" s="149">
        <v>0</v>
      </c>
      <c r="T161" s="150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1" t="s">
        <v>164</v>
      </c>
      <c r="AT161" s="151" t="s">
        <v>208</v>
      </c>
      <c r="AU161" s="151" t="s">
        <v>85</v>
      </c>
      <c r="AY161" s="17" t="s">
        <v>128</v>
      </c>
      <c r="BE161" s="152">
        <f>IF(N161="základní",J161,0)</f>
        <v>0</v>
      </c>
      <c r="BF161" s="152">
        <f>IF(N161="snížená",J161,0)</f>
        <v>0</v>
      </c>
      <c r="BG161" s="152">
        <f>IF(N161="zákl. přenesená",J161,0)</f>
        <v>0</v>
      </c>
      <c r="BH161" s="152">
        <f>IF(N161="sníž. přenesená",J161,0)</f>
        <v>0</v>
      </c>
      <c r="BI161" s="152">
        <f>IF(N161="nulová",J161,0)</f>
        <v>0</v>
      </c>
      <c r="BJ161" s="17" t="s">
        <v>81</v>
      </c>
      <c r="BK161" s="152">
        <f>ROUND(I161*H161,2)</f>
        <v>0</v>
      </c>
      <c r="BL161" s="17" t="s">
        <v>135</v>
      </c>
      <c r="BM161" s="151" t="s">
        <v>211</v>
      </c>
    </row>
    <row r="162" spans="1:65" s="13" customFormat="1" ht="11.25">
      <c r="B162" s="153"/>
      <c r="D162" s="154" t="s">
        <v>155</v>
      </c>
      <c r="F162" s="156" t="s">
        <v>212</v>
      </c>
      <c r="H162" s="157">
        <v>83.12</v>
      </c>
      <c r="I162" s="158"/>
      <c r="L162" s="153"/>
      <c r="M162" s="159"/>
      <c r="N162" s="160"/>
      <c r="O162" s="160"/>
      <c r="P162" s="160"/>
      <c r="Q162" s="160"/>
      <c r="R162" s="160"/>
      <c r="S162" s="160"/>
      <c r="T162" s="161"/>
      <c r="AT162" s="155" t="s">
        <v>155</v>
      </c>
      <c r="AU162" s="155" t="s">
        <v>85</v>
      </c>
      <c r="AV162" s="13" t="s">
        <v>85</v>
      </c>
      <c r="AW162" s="13" t="s">
        <v>3</v>
      </c>
      <c r="AX162" s="13" t="s">
        <v>81</v>
      </c>
      <c r="AY162" s="155" t="s">
        <v>128</v>
      </c>
    </row>
    <row r="163" spans="1:65" s="2" customFormat="1" ht="24.2" customHeight="1">
      <c r="A163" s="32"/>
      <c r="B163" s="139"/>
      <c r="C163" s="140" t="s">
        <v>213</v>
      </c>
      <c r="D163" s="140" t="s">
        <v>130</v>
      </c>
      <c r="E163" s="141" t="s">
        <v>214</v>
      </c>
      <c r="F163" s="142" t="s">
        <v>215</v>
      </c>
      <c r="G163" s="143" t="s">
        <v>133</v>
      </c>
      <c r="H163" s="144">
        <v>6</v>
      </c>
      <c r="I163" s="145"/>
      <c r="J163" s="146">
        <f>ROUND(I163*H163,2)</f>
        <v>0</v>
      </c>
      <c r="K163" s="142" t="s">
        <v>134</v>
      </c>
      <c r="L163" s="33"/>
      <c r="M163" s="147" t="s">
        <v>1</v>
      </c>
      <c r="N163" s="148" t="s">
        <v>41</v>
      </c>
      <c r="O163" s="58"/>
      <c r="P163" s="149">
        <f>O163*H163</f>
        <v>0</v>
      </c>
      <c r="Q163" s="149">
        <v>0</v>
      </c>
      <c r="R163" s="149">
        <f>Q163*H163</f>
        <v>0</v>
      </c>
      <c r="S163" s="149">
        <v>0</v>
      </c>
      <c r="T163" s="150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1" t="s">
        <v>135</v>
      </c>
      <c r="AT163" s="151" t="s">
        <v>130</v>
      </c>
      <c r="AU163" s="151" t="s">
        <v>85</v>
      </c>
      <c r="AY163" s="17" t="s">
        <v>128</v>
      </c>
      <c r="BE163" s="152">
        <f>IF(N163="základní",J163,0)</f>
        <v>0</v>
      </c>
      <c r="BF163" s="152">
        <f>IF(N163="snížená",J163,0)</f>
        <v>0</v>
      </c>
      <c r="BG163" s="152">
        <f>IF(N163="zákl. přenesená",J163,0)</f>
        <v>0</v>
      </c>
      <c r="BH163" s="152">
        <f>IF(N163="sníž. přenesená",J163,0)</f>
        <v>0</v>
      </c>
      <c r="BI163" s="152">
        <f>IF(N163="nulová",J163,0)</f>
        <v>0</v>
      </c>
      <c r="BJ163" s="17" t="s">
        <v>81</v>
      </c>
      <c r="BK163" s="152">
        <f>ROUND(I163*H163,2)</f>
        <v>0</v>
      </c>
      <c r="BL163" s="17" t="s">
        <v>135</v>
      </c>
      <c r="BM163" s="151" t="s">
        <v>216</v>
      </c>
    </row>
    <row r="164" spans="1:65" s="13" customFormat="1" ht="11.25">
      <c r="B164" s="153"/>
      <c r="D164" s="154" t="s">
        <v>155</v>
      </c>
      <c r="E164" s="155" t="s">
        <v>92</v>
      </c>
      <c r="F164" s="156" t="s">
        <v>217</v>
      </c>
      <c r="H164" s="157">
        <v>6</v>
      </c>
      <c r="I164" s="158"/>
      <c r="L164" s="153"/>
      <c r="M164" s="159"/>
      <c r="N164" s="160"/>
      <c r="O164" s="160"/>
      <c r="P164" s="160"/>
      <c r="Q164" s="160"/>
      <c r="R164" s="160"/>
      <c r="S164" s="160"/>
      <c r="T164" s="161"/>
      <c r="AT164" s="155" t="s">
        <v>155</v>
      </c>
      <c r="AU164" s="155" t="s">
        <v>85</v>
      </c>
      <c r="AV164" s="13" t="s">
        <v>85</v>
      </c>
      <c r="AW164" s="13" t="s">
        <v>32</v>
      </c>
      <c r="AX164" s="13" t="s">
        <v>81</v>
      </c>
      <c r="AY164" s="155" t="s">
        <v>128</v>
      </c>
    </row>
    <row r="165" spans="1:65" s="2" customFormat="1" ht="24.2" customHeight="1">
      <c r="A165" s="32"/>
      <c r="B165" s="139"/>
      <c r="C165" s="140" t="s">
        <v>218</v>
      </c>
      <c r="D165" s="140" t="s">
        <v>130</v>
      </c>
      <c r="E165" s="141" t="s">
        <v>219</v>
      </c>
      <c r="F165" s="142" t="s">
        <v>220</v>
      </c>
      <c r="G165" s="143" t="s">
        <v>133</v>
      </c>
      <c r="H165" s="144">
        <v>6</v>
      </c>
      <c r="I165" s="145"/>
      <c r="J165" s="146">
        <f>ROUND(I165*H165,2)</f>
        <v>0</v>
      </c>
      <c r="K165" s="142" t="s">
        <v>134</v>
      </c>
      <c r="L165" s="33"/>
      <c r="M165" s="147" t="s">
        <v>1</v>
      </c>
      <c r="N165" s="148" t="s">
        <v>41</v>
      </c>
      <c r="O165" s="58"/>
      <c r="P165" s="149">
        <f>O165*H165</f>
        <v>0</v>
      </c>
      <c r="Q165" s="149">
        <v>0</v>
      </c>
      <c r="R165" s="149">
        <f>Q165*H165</f>
        <v>0</v>
      </c>
      <c r="S165" s="149">
        <v>0</v>
      </c>
      <c r="T165" s="150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1" t="s">
        <v>135</v>
      </c>
      <c r="AT165" s="151" t="s">
        <v>130</v>
      </c>
      <c r="AU165" s="151" t="s">
        <v>85</v>
      </c>
      <c r="AY165" s="17" t="s">
        <v>128</v>
      </c>
      <c r="BE165" s="152">
        <f>IF(N165="základní",J165,0)</f>
        <v>0</v>
      </c>
      <c r="BF165" s="152">
        <f>IF(N165="snížená",J165,0)</f>
        <v>0</v>
      </c>
      <c r="BG165" s="152">
        <f>IF(N165="zákl. přenesená",J165,0)</f>
        <v>0</v>
      </c>
      <c r="BH165" s="152">
        <f>IF(N165="sníž. přenesená",J165,0)</f>
        <v>0</v>
      </c>
      <c r="BI165" s="152">
        <f>IF(N165="nulová",J165,0)</f>
        <v>0</v>
      </c>
      <c r="BJ165" s="17" t="s">
        <v>81</v>
      </c>
      <c r="BK165" s="152">
        <f>ROUND(I165*H165,2)</f>
        <v>0</v>
      </c>
      <c r="BL165" s="17" t="s">
        <v>135</v>
      </c>
      <c r="BM165" s="151" t="s">
        <v>221</v>
      </c>
    </row>
    <row r="166" spans="1:65" s="13" customFormat="1" ht="11.25">
      <c r="B166" s="153"/>
      <c r="D166" s="154" t="s">
        <v>155</v>
      </c>
      <c r="E166" s="155" t="s">
        <v>1</v>
      </c>
      <c r="F166" s="156" t="s">
        <v>92</v>
      </c>
      <c r="H166" s="157">
        <v>6</v>
      </c>
      <c r="I166" s="158"/>
      <c r="L166" s="153"/>
      <c r="M166" s="159"/>
      <c r="N166" s="160"/>
      <c r="O166" s="160"/>
      <c r="P166" s="160"/>
      <c r="Q166" s="160"/>
      <c r="R166" s="160"/>
      <c r="S166" s="160"/>
      <c r="T166" s="161"/>
      <c r="AT166" s="155" t="s">
        <v>155</v>
      </c>
      <c r="AU166" s="155" t="s">
        <v>85</v>
      </c>
      <c r="AV166" s="13" t="s">
        <v>85</v>
      </c>
      <c r="AW166" s="13" t="s">
        <v>32</v>
      </c>
      <c r="AX166" s="13" t="s">
        <v>81</v>
      </c>
      <c r="AY166" s="155" t="s">
        <v>128</v>
      </c>
    </row>
    <row r="167" spans="1:65" s="2" customFormat="1" ht="16.5" customHeight="1">
      <c r="A167" s="32"/>
      <c r="B167" s="139"/>
      <c r="C167" s="177" t="s">
        <v>222</v>
      </c>
      <c r="D167" s="177" t="s">
        <v>208</v>
      </c>
      <c r="E167" s="178" t="s">
        <v>223</v>
      </c>
      <c r="F167" s="179" t="s">
        <v>224</v>
      </c>
      <c r="G167" s="180" t="s">
        <v>225</v>
      </c>
      <c r="H167" s="181">
        <v>0.12</v>
      </c>
      <c r="I167" s="182"/>
      <c r="J167" s="183">
        <f>ROUND(I167*H167,2)</f>
        <v>0</v>
      </c>
      <c r="K167" s="179" t="s">
        <v>134</v>
      </c>
      <c r="L167" s="184"/>
      <c r="M167" s="185" t="s">
        <v>1</v>
      </c>
      <c r="N167" s="186" t="s">
        <v>41</v>
      </c>
      <c r="O167" s="58"/>
      <c r="P167" s="149">
        <f>O167*H167</f>
        <v>0</v>
      </c>
      <c r="Q167" s="149">
        <v>1E-3</v>
      </c>
      <c r="R167" s="149">
        <f>Q167*H167</f>
        <v>1.2E-4</v>
      </c>
      <c r="S167" s="149">
        <v>0</v>
      </c>
      <c r="T167" s="150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1" t="s">
        <v>164</v>
      </c>
      <c r="AT167" s="151" t="s">
        <v>208</v>
      </c>
      <c r="AU167" s="151" t="s">
        <v>85</v>
      </c>
      <c r="AY167" s="17" t="s">
        <v>128</v>
      </c>
      <c r="BE167" s="152">
        <f>IF(N167="základní",J167,0)</f>
        <v>0</v>
      </c>
      <c r="BF167" s="152">
        <f>IF(N167="snížená",J167,0)</f>
        <v>0</v>
      </c>
      <c r="BG167" s="152">
        <f>IF(N167="zákl. přenesená",J167,0)</f>
        <v>0</v>
      </c>
      <c r="BH167" s="152">
        <f>IF(N167="sníž. přenesená",J167,0)</f>
        <v>0</v>
      </c>
      <c r="BI167" s="152">
        <f>IF(N167="nulová",J167,0)</f>
        <v>0</v>
      </c>
      <c r="BJ167" s="17" t="s">
        <v>81</v>
      </c>
      <c r="BK167" s="152">
        <f>ROUND(I167*H167,2)</f>
        <v>0</v>
      </c>
      <c r="BL167" s="17" t="s">
        <v>135</v>
      </c>
      <c r="BM167" s="151" t="s">
        <v>226</v>
      </c>
    </row>
    <row r="168" spans="1:65" s="13" customFormat="1" ht="11.25">
      <c r="B168" s="153"/>
      <c r="D168" s="154" t="s">
        <v>155</v>
      </c>
      <c r="F168" s="156" t="s">
        <v>227</v>
      </c>
      <c r="H168" s="157">
        <v>0.12</v>
      </c>
      <c r="I168" s="158"/>
      <c r="L168" s="153"/>
      <c r="M168" s="159"/>
      <c r="N168" s="160"/>
      <c r="O168" s="160"/>
      <c r="P168" s="160"/>
      <c r="Q168" s="160"/>
      <c r="R168" s="160"/>
      <c r="S168" s="160"/>
      <c r="T168" s="161"/>
      <c r="AT168" s="155" t="s">
        <v>155</v>
      </c>
      <c r="AU168" s="155" t="s">
        <v>85</v>
      </c>
      <c r="AV168" s="13" t="s">
        <v>85</v>
      </c>
      <c r="AW168" s="13" t="s">
        <v>3</v>
      </c>
      <c r="AX168" s="13" t="s">
        <v>81</v>
      </c>
      <c r="AY168" s="155" t="s">
        <v>128</v>
      </c>
    </row>
    <row r="169" spans="1:65" s="2" customFormat="1" ht="21.75" customHeight="1">
      <c r="A169" s="32"/>
      <c r="B169" s="139"/>
      <c r="C169" s="140" t="s">
        <v>7</v>
      </c>
      <c r="D169" s="140" t="s">
        <v>130</v>
      </c>
      <c r="E169" s="141" t="s">
        <v>228</v>
      </c>
      <c r="F169" s="142" t="s">
        <v>229</v>
      </c>
      <c r="G169" s="143" t="s">
        <v>133</v>
      </c>
      <c r="H169" s="144">
        <v>6</v>
      </c>
      <c r="I169" s="145"/>
      <c r="J169" s="146">
        <f>ROUND(I169*H169,2)</f>
        <v>0</v>
      </c>
      <c r="K169" s="142" t="s">
        <v>134</v>
      </c>
      <c r="L169" s="33"/>
      <c r="M169" s="147" t="s">
        <v>1</v>
      </c>
      <c r="N169" s="148" t="s">
        <v>41</v>
      </c>
      <c r="O169" s="58"/>
      <c r="P169" s="149">
        <f>O169*H169</f>
        <v>0</v>
      </c>
      <c r="Q169" s="149">
        <v>0</v>
      </c>
      <c r="R169" s="149">
        <f>Q169*H169</f>
        <v>0</v>
      </c>
      <c r="S169" s="149">
        <v>0</v>
      </c>
      <c r="T169" s="150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1" t="s">
        <v>135</v>
      </c>
      <c r="AT169" s="151" t="s">
        <v>130</v>
      </c>
      <c r="AU169" s="151" t="s">
        <v>85</v>
      </c>
      <c r="AY169" s="17" t="s">
        <v>128</v>
      </c>
      <c r="BE169" s="152">
        <f>IF(N169="základní",J169,0)</f>
        <v>0</v>
      </c>
      <c r="BF169" s="152">
        <f>IF(N169="snížená",J169,0)</f>
        <v>0</v>
      </c>
      <c r="BG169" s="152">
        <f>IF(N169="zákl. přenesená",J169,0)</f>
        <v>0</v>
      </c>
      <c r="BH169" s="152">
        <f>IF(N169="sníž. přenesená",J169,0)</f>
        <v>0</v>
      </c>
      <c r="BI169" s="152">
        <f>IF(N169="nulová",J169,0)</f>
        <v>0</v>
      </c>
      <c r="BJ169" s="17" t="s">
        <v>81</v>
      </c>
      <c r="BK169" s="152">
        <f>ROUND(I169*H169,2)</f>
        <v>0</v>
      </c>
      <c r="BL169" s="17" t="s">
        <v>135</v>
      </c>
      <c r="BM169" s="151" t="s">
        <v>230</v>
      </c>
    </row>
    <row r="170" spans="1:65" s="13" customFormat="1" ht="11.25">
      <c r="B170" s="153"/>
      <c r="D170" s="154" t="s">
        <v>155</v>
      </c>
      <c r="E170" s="155" t="s">
        <v>1</v>
      </c>
      <c r="F170" s="156" t="s">
        <v>92</v>
      </c>
      <c r="H170" s="157">
        <v>6</v>
      </c>
      <c r="I170" s="158"/>
      <c r="L170" s="153"/>
      <c r="M170" s="159"/>
      <c r="N170" s="160"/>
      <c r="O170" s="160"/>
      <c r="P170" s="160"/>
      <c r="Q170" s="160"/>
      <c r="R170" s="160"/>
      <c r="S170" s="160"/>
      <c r="T170" s="161"/>
      <c r="AT170" s="155" t="s">
        <v>155</v>
      </c>
      <c r="AU170" s="155" t="s">
        <v>85</v>
      </c>
      <c r="AV170" s="13" t="s">
        <v>85</v>
      </c>
      <c r="AW170" s="13" t="s">
        <v>32</v>
      </c>
      <c r="AX170" s="13" t="s">
        <v>81</v>
      </c>
      <c r="AY170" s="155" t="s">
        <v>128</v>
      </c>
    </row>
    <row r="171" spans="1:65" s="2" customFormat="1" ht="16.5" customHeight="1">
      <c r="A171" s="32"/>
      <c r="B171" s="139"/>
      <c r="C171" s="140" t="s">
        <v>231</v>
      </c>
      <c r="D171" s="140" t="s">
        <v>130</v>
      </c>
      <c r="E171" s="141" t="s">
        <v>232</v>
      </c>
      <c r="F171" s="142" t="s">
        <v>233</v>
      </c>
      <c r="G171" s="143" t="s">
        <v>133</v>
      </c>
      <c r="H171" s="144">
        <v>6</v>
      </c>
      <c r="I171" s="145"/>
      <c r="J171" s="146">
        <f>ROUND(I171*H171,2)</f>
        <v>0</v>
      </c>
      <c r="K171" s="142" t="s">
        <v>1</v>
      </c>
      <c r="L171" s="33"/>
      <c r="M171" s="147" t="s">
        <v>1</v>
      </c>
      <c r="N171" s="148" t="s">
        <v>41</v>
      </c>
      <c r="O171" s="58"/>
      <c r="P171" s="149">
        <f>O171*H171</f>
        <v>0</v>
      </c>
      <c r="Q171" s="149">
        <v>0</v>
      </c>
      <c r="R171" s="149">
        <f>Q171*H171</f>
        <v>0</v>
      </c>
      <c r="S171" s="149">
        <v>0</v>
      </c>
      <c r="T171" s="150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1" t="s">
        <v>135</v>
      </c>
      <c r="AT171" s="151" t="s">
        <v>130</v>
      </c>
      <c r="AU171" s="151" t="s">
        <v>85</v>
      </c>
      <c r="AY171" s="17" t="s">
        <v>128</v>
      </c>
      <c r="BE171" s="152">
        <f>IF(N171="základní",J171,0)</f>
        <v>0</v>
      </c>
      <c r="BF171" s="152">
        <f>IF(N171="snížená",J171,0)</f>
        <v>0</v>
      </c>
      <c r="BG171" s="152">
        <f>IF(N171="zákl. přenesená",J171,0)</f>
        <v>0</v>
      </c>
      <c r="BH171" s="152">
        <f>IF(N171="sníž. přenesená",J171,0)</f>
        <v>0</v>
      </c>
      <c r="BI171" s="152">
        <f>IF(N171="nulová",J171,0)</f>
        <v>0</v>
      </c>
      <c r="BJ171" s="17" t="s">
        <v>81</v>
      </c>
      <c r="BK171" s="152">
        <f>ROUND(I171*H171,2)</f>
        <v>0</v>
      </c>
      <c r="BL171" s="17" t="s">
        <v>135</v>
      </c>
      <c r="BM171" s="151" t="s">
        <v>234</v>
      </c>
    </row>
    <row r="172" spans="1:65" s="13" customFormat="1" ht="11.25">
      <c r="B172" s="153"/>
      <c r="D172" s="154" t="s">
        <v>155</v>
      </c>
      <c r="E172" s="155" t="s">
        <v>1</v>
      </c>
      <c r="F172" s="156" t="s">
        <v>92</v>
      </c>
      <c r="H172" s="157">
        <v>6</v>
      </c>
      <c r="I172" s="158"/>
      <c r="L172" s="153"/>
      <c r="M172" s="159"/>
      <c r="N172" s="160"/>
      <c r="O172" s="160"/>
      <c r="P172" s="160"/>
      <c r="Q172" s="160"/>
      <c r="R172" s="160"/>
      <c r="S172" s="160"/>
      <c r="T172" s="161"/>
      <c r="AT172" s="155" t="s">
        <v>155</v>
      </c>
      <c r="AU172" s="155" t="s">
        <v>85</v>
      </c>
      <c r="AV172" s="13" t="s">
        <v>85</v>
      </c>
      <c r="AW172" s="13" t="s">
        <v>32</v>
      </c>
      <c r="AX172" s="13" t="s">
        <v>81</v>
      </c>
      <c r="AY172" s="155" t="s">
        <v>128</v>
      </c>
    </row>
    <row r="173" spans="1:65" s="12" customFormat="1" ht="22.9" customHeight="1">
      <c r="B173" s="126"/>
      <c r="D173" s="127" t="s">
        <v>75</v>
      </c>
      <c r="E173" s="137" t="s">
        <v>148</v>
      </c>
      <c r="F173" s="137" t="s">
        <v>235</v>
      </c>
      <c r="I173" s="129"/>
      <c r="J173" s="138">
        <f>BK173</f>
        <v>0</v>
      </c>
      <c r="L173" s="126"/>
      <c r="M173" s="131"/>
      <c r="N173" s="132"/>
      <c r="O173" s="132"/>
      <c r="P173" s="133">
        <f>SUM(P174:P187)</f>
        <v>0</v>
      </c>
      <c r="Q173" s="132"/>
      <c r="R173" s="133">
        <f>SUM(R174:R187)</f>
        <v>57.548520000000003</v>
      </c>
      <c r="S173" s="132"/>
      <c r="T173" s="134">
        <f>SUM(T174:T187)</f>
        <v>0</v>
      </c>
      <c r="AR173" s="127" t="s">
        <v>81</v>
      </c>
      <c r="AT173" s="135" t="s">
        <v>75</v>
      </c>
      <c r="AU173" s="135" t="s">
        <v>81</v>
      </c>
      <c r="AY173" s="127" t="s">
        <v>128</v>
      </c>
      <c r="BK173" s="136">
        <f>SUM(BK174:BK187)</f>
        <v>0</v>
      </c>
    </row>
    <row r="174" spans="1:65" s="2" customFormat="1" ht="21.75" customHeight="1">
      <c r="A174" s="32"/>
      <c r="B174" s="139"/>
      <c r="C174" s="140" t="s">
        <v>236</v>
      </c>
      <c r="D174" s="140" t="s">
        <v>130</v>
      </c>
      <c r="E174" s="141" t="s">
        <v>237</v>
      </c>
      <c r="F174" s="142" t="s">
        <v>238</v>
      </c>
      <c r="G174" s="143" t="s">
        <v>133</v>
      </c>
      <c r="H174" s="144">
        <v>2.4</v>
      </c>
      <c r="I174" s="145"/>
      <c r="J174" s="146">
        <f>ROUND(I174*H174,2)</f>
        <v>0</v>
      </c>
      <c r="K174" s="142" t="s">
        <v>134</v>
      </c>
      <c r="L174" s="33"/>
      <c r="M174" s="147" t="s">
        <v>1</v>
      </c>
      <c r="N174" s="148" t="s">
        <v>41</v>
      </c>
      <c r="O174" s="58"/>
      <c r="P174" s="149">
        <f>O174*H174</f>
        <v>0</v>
      </c>
      <c r="Q174" s="149">
        <v>0.23</v>
      </c>
      <c r="R174" s="149">
        <f>Q174*H174</f>
        <v>0.55200000000000005</v>
      </c>
      <c r="S174" s="149">
        <v>0</v>
      </c>
      <c r="T174" s="150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1" t="s">
        <v>135</v>
      </c>
      <c r="AT174" s="151" t="s">
        <v>130</v>
      </c>
      <c r="AU174" s="151" t="s">
        <v>85</v>
      </c>
      <c r="AY174" s="17" t="s">
        <v>128</v>
      </c>
      <c r="BE174" s="152">
        <f>IF(N174="základní",J174,0)</f>
        <v>0</v>
      </c>
      <c r="BF174" s="152">
        <f>IF(N174="snížená",J174,0)</f>
        <v>0</v>
      </c>
      <c r="BG174" s="152">
        <f>IF(N174="zákl. přenesená",J174,0)</f>
        <v>0</v>
      </c>
      <c r="BH174" s="152">
        <f>IF(N174="sníž. přenesená",J174,0)</f>
        <v>0</v>
      </c>
      <c r="BI174" s="152">
        <f>IF(N174="nulová",J174,0)</f>
        <v>0</v>
      </c>
      <c r="BJ174" s="17" t="s">
        <v>81</v>
      </c>
      <c r="BK174" s="152">
        <f>ROUND(I174*H174,2)</f>
        <v>0</v>
      </c>
      <c r="BL174" s="17" t="s">
        <v>135</v>
      </c>
      <c r="BM174" s="151" t="s">
        <v>239</v>
      </c>
    </row>
    <row r="175" spans="1:65" s="14" customFormat="1" ht="11.25">
      <c r="B175" s="162"/>
      <c r="D175" s="154" t="s">
        <v>155</v>
      </c>
      <c r="E175" s="163" t="s">
        <v>1</v>
      </c>
      <c r="F175" s="164" t="s">
        <v>240</v>
      </c>
      <c r="H175" s="163" t="s">
        <v>1</v>
      </c>
      <c r="I175" s="165"/>
      <c r="L175" s="162"/>
      <c r="M175" s="166"/>
      <c r="N175" s="167"/>
      <c r="O175" s="167"/>
      <c r="P175" s="167"/>
      <c r="Q175" s="167"/>
      <c r="R175" s="167"/>
      <c r="S175" s="167"/>
      <c r="T175" s="168"/>
      <c r="AT175" s="163" t="s">
        <v>155</v>
      </c>
      <c r="AU175" s="163" t="s">
        <v>85</v>
      </c>
      <c r="AV175" s="14" t="s">
        <v>81</v>
      </c>
      <c r="AW175" s="14" t="s">
        <v>32</v>
      </c>
      <c r="AX175" s="14" t="s">
        <v>76</v>
      </c>
      <c r="AY175" s="163" t="s">
        <v>128</v>
      </c>
    </row>
    <row r="176" spans="1:65" s="13" customFormat="1" ht="11.25">
      <c r="B176" s="153"/>
      <c r="D176" s="154" t="s">
        <v>155</v>
      </c>
      <c r="E176" s="155" t="s">
        <v>1</v>
      </c>
      <c r="F176" s="156" t="s">
        <v>241</v>
      </c>
      <c r="H176" s="157">
        <v>2.4</v>
      </c>
      <c r="I176" s="158"/>
      <c r="L176" s="153"/>
      <c r="M176" s="159"/>
      <c r="N176" s="160"/>
      <c r="O176" s="160"/>
      <c r="P176" s="160"/>
      <c r="Q176" s="160"/>
      <c r="R176" s="160"/>
      <c r="S176" s="160"/>
      <c r="T176" s="161"/>
      <c r="AT176" s="155" t="s">
        <v>155</v>
      </c>
      <c r="AU176" s="155" t="s">
        <v>85</v>
      </c>
      <c r="AV176" s="13" t="s">
        <v>85</v>
      </c>
      <c r="AW176" s="13" t="s">
        <v>32</v>
      </c>
      <c r="AX176" s="13" t="s">
        <v>81</v>
      </c>
      <c r="AY176" s="155" t="s">
        <v>128</v>
      </c>
    </row>
    <row r="177" spans="1:65" s="2" customFormat="1" ht="24.2" customHeight="1">
      <c r="A177" s="32"/>
      <c r="B177" s="139"/>
      <c r="C177" s="140" t="s">
        <v>242</v>
      </c>
      <c r="D177" s="140" t="s">
        <v>130</v>
      </c>
      <c r="E177" s="141" t="s">
        <v>243</v>
      </c>
      <c r="F177" s="142" t="s">
        <v>244</v>
      </c>
      <c r="G177" s="143" t="s">
        <v>133</v>
      </c>
      <c r="H177" s="144">
        <v>50</v>
      </c>
      <c r="I177" s="145"/>
      <c r="J177" s="146">
        <f>ROUND(I177*H177,2)</f>
        <v>0</v>
      </c>
      <c r="K177" s="142" t="s">
        <v>134</v>
      </c>
      <c r="L177" s="33"/>
      <c r="M177" s="147" t="s">
        <v>1</v>
      </c>
      <c r="N177" s="148" t="s">
        <v>41</v>
      </c>
      <c r="O177" s="58"/>
      <c r="P177" s="149">
        <f>O177*H177</f>
        <v>0</v>
      </c>
      <c r="Q177" s="149">
        <v>0.46</v>
      </c>
      <c r="R177" s="149">
        <f>Q177*H177</f>
        <v>23</v>
      </c>
      <c r="S177" s="149">
        <v>0</v>
      </c>
      <c r="T177" s="150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51" t="s">
        <v>135</v>
      </c>
      <c r="AT177" s="151" t="s">
        <v>130</v>
      </c>
      <c r="AU177" s="151" t="s">
        <v>85</v>
      </c>
      <c r="AY177" s="17" t="s">
        <v>128</v>
      </c>
      <c r="BE177" s="152">
        <f>IF(N177="základní",J177,0)</f>
        <v>0</v>
      </c>
      <c r="BF177" s="152">
        <f>IF(N177="snížená",J177,0)</f>
        <v>0</v>
      </c>
      <c r="BG177" s="152">
        <f>IF(N177="zákl. přenesená",J177,0)</f>
        <v>0</v>
      </c>
      <c r="BH177" s="152">
        <f>IF(N177="sníž. přenesená",J177,0)</f>
        <v>0</v>
      </c>
      <c r="BI177" s="152">
        <f>IF(N177="nulová",J177,0)</f>
        <v>0</v>
      </c>
      <c r="BJ177" s="17" t="s">
        <v>81</v>
      </c>
      <c r="BK177" s="152">
        <f>ROUND(I177*H177,2)</f>
        <v>0</v>
      </c>
      <c r="BL177" s="17" t="s">
        <v>135</v>
      </c>
      <c r="BM177" s="151" t="s">
        <v>245</v>
      </c>
    </row>
    <row r="178" spans="1:65" s="2" customFormat="1" ht="24.2" customHeight="1">
      <c r="A178" s="32"/>
      <c r="B178" s="139"/>
      <c r="C178" s="140" t="s">
        <v>246</v>
      </c>
      <c r="D178" s="140" t="s">
        <v>130</v>
      </c>
      <c r="E178" s="141" t="s">
        <v>247</v>
      </c>
      <c r="F178" s="142" t="s">
        <v>248</v>
      </c>
      <c r="G178" s="143" t="s">
        <v>133</v>
      </c>
      <c r="H178" s="144">
        <v>50</v>
      </c>
      <c r="I178" s="145"/>
      <c r="J178" s="146">
        <f>ROUND(I178*H178,2)</f>
        <v>0</v>
      </c>
      <c r="K178" s="142" t="s">
        <v>1</v>
      </c>
      <c r="L178" s="33"/>
      <c r="M178" s="147" t="s">
        <v>1</v>
      </c>
      <c r="N178" s="148" t="s">
        <v>41</v>
      </c>
      <c r="O178" s="58"/>
      <c r="P178" s="149">
        <f>O178*H178</f>
        <v>0</v>
      </c>
      <c r="Q178" s="149">
        <v>0.46</v>
      </c>
      <c r="R178" s="149">
        <f>Q178*H178</f>
        <v>23</v>
      </c>
      <c r="S178" s="149">
        <v>0</v>
      </c>
      <c r="T178" s="150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1" t="s">
        <v>135</v>
      </c>
      <c r="AT178" s="151" t="s">
        <v>130</v>
      </c>
      <c r="AU178" s="151" t="s">
        <v>85</v>
      </c>
      <c r="AY178" s="17" t="s">
        <v>128</v>
      </c>
      <c r="BE178" s="152">
        <f>IF(N178="základní",J178,0)</f>
        <v>0</v>
      </c>
      <c r="BF178" s="152">
        <f>IF(N178="snížená",J178,0)</f>
        <v>0</v>
      </c>
      <c r="BG178" s="152">
        <f>IF(N178="zákl. přenesená",J178,0)</f>
        <v>0</v>
      </c>
      <c r="BH178" s="152">
        <f>IF(N178="sníž. přenesená",J178,0)</f>
        <v>0</v>
      </c>
      <c r="BI178" s="152">
        <f>IF(N178="nulová",J178,0)</f>
        <v>0</v>
      </c>
      <c r="BJ178" s="17" t="s">
        <v>81</v>
      </c>
      <c r="BK178" s="152">
        <f>ROUND(I178*H178,2)</f>
        <v>0</v>
      </c>
      <c r="BL178" s="17" t="s">
        <v>135</v>
      </c>
      <c r="BM178" s="151" t="s">
        <v>249</v>
      </c>
    </row>
    <row r="179" spans="1:65" s="2" customFormat="1" ht="55.5" customHeight="1">
      <c r="A179" s="32"/>
      <c r="B179" s="139"/>
      <c r="C179" s="140" t="s">
        <v>250</v>
      </c>
      <c r="D179" s="140" t="s">
        <v>130</v>
      </c>
      <c r="E179" s="141" t="s">
        <v>251</v>
      </c>
      <c r="F179" s="142" t="s">
        <v>252</v>
      </c>
      <c r="G179" s="143" t="s">
        <v>133</v>
      </c>
      <c r="H179" s="144">
        <v>50</v>
      </c>
      <c r="I179" s="145"/>
      <c r="J179" s="146">
        <f>ROUND(I179*H179,2)</f>
        <v>0</v>
      </c>
      <c r="K179" s="142" t="s">
        <v>134</v>
      </c>
      <c r="L179" s="33"/>
      <c r="M179" s="147" t="s">
        <v>1</v>
      </c>
      <c r="N179" s="148" t="s">
        <v>41</v>
      </c>
      <c r="O179" s="58"/>
      <c r="P179" s="149">
        <f>O179*H179</f>
        <v>0</v>
      </c>
      <c r="Q179" s="149">
        <v>0.1837</v>
      </c>
      <c r="R179" s="149">
        <f>Q179*H179</f>
        <v>9.1850000000000005</v>
      </c>
      <c r="S179" s="149">
        <v>0</v>
      </c>
      <c r="T179" s="150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1" t="s">
        <v>135</v>
      </c>
      <c r="AT179" s="151" t="s">
        <v>130</v>
      </c>
      <c r="AU179" s="151" t="s">
        <v>85</v>
      </c>
      <c r="AY179" s="17" t="s">
        <v>128</v>
      </c>
      <c r="BE179" s="152">
        <f>IF(N179="základní",J179,0)</f>
        <v>0</v>
      </c>
      <c r="BF179" s="152">
        <f>IF(N179="snížená",J179,0)</f>
        <v>0</v>
      </c>
      <c r="BG179" s="152">
        <f>IF(N179="zákl. přenesená",J179,0)</f>
        <v>0</v>
      </c>
      <c r="BH179" s="152">
        <f>IF(N179="sníž. přenesená",J179,0)</f>
        <v>0</v>
      </c>
      <c r="BI179" s="152">
        <f>IF(N179="nulová",J179,0)</f>
        <v>0</v>
      </c>
      <c r="BJ179" s="17" t="s">
        <v>81</v>
      </c>
      <c r="BK179" s="152">
        <f>ROUND(I179*H179,2)</f>
        <v>0</v>
      </c>
      <c r="BL179" s="17" t="s">
        <v>135</v>
      </c>
      <c r="BM179" s="151" t="s">
        <v>253</v>
      </c>
    </row>
    <row r="180" spans="1:65" s="14" customFormat="1" ht="11.25">
      <c r="B180" s="162"/>
      <c r="D180" s="154" t="s">
        <v>155</v>
      </c>
      <c r="E180" s="163" t="s">
        <v>1</v>
      </c>
      <c r="F180" s="164" t="s">
        <v>254</v>
      </c>
      <c r="H180" s="163" t="s">
        <v>1</v>
      </c>
      <c r="I180" s="165"/>
      <c r="L180" s="162"/>
      <c r="M180" s="166"/>
      <c r="N180" s="167"/>
      <c r="O180" s="167"/>
      <c r="P180" s="167"/>
      <c r="Q180" s="167"/>
      <c r="R180" s="167"/>
      <c r="S180" s="167"/>
      <c r="T180" s="168"/>
      <c r="AT180" s="163" t="s">
        <v>155</v>
      </c>
      <c r="AU180" s="163" t="s">
        <v>85</v>
      </c>
      <c r="AV180" s="14" t="s">
        <v>81</v>
      </c>
      <c r="AW180" s="14" t="s">
        <v>32</v>
      </c>
      <c r="AX180" s="14" t="s">
        <v>76</v>
      </c>
      <c r="AY180" s="163" t="s">
        <v>128</v>
      </c>
    </row>
    <row r="181" spans="1:65" s="13" customFormat="1" ht="11.25">
      <c r="B181" s="153"/>
      <c r="D181" s="154" t="s">
        <v>155</v>
      </c>
      <c r="E181" s="155" t="s">
        <v>1</v>
      </c>
      <c r="F181" s="156" t="s">
        <v>255</v>
      </c>
      <c r="H181" s="157">
        <v>42</v>
      </c>
      <c r="I181" s="158"/>
      <c r="L181" s="153"/>
      <c r="M181" s="159"/>
      <c r="N181" s="160"/>
      <c r="O181" s="160"/>
      <c r="P181" s="160"/>
      <c r="Q181" s="160"/>
      <c r="R181" s="160"/>
      <c r="S181" s="160"/>
      <c r="T181" s="161"/>
      <c r="AT181" s="155" t="s">
        <v>155</v>
      </c>
      <c r="AU181" s="155" t="s">
        <v>85</v>
      </c>
      <c r="AV181" s="13" t="s">
        <v>85</v>
      </c>
      <c r="AW181" s="13" t="s">
        <v>32</v>
      </c>
      <c r="AX181" s="13" t="s">
        <v>76</v>
      </c>
      <c r="AY181" s="155" t="s">
        <v>128</v>
      </c>
    </row>
    <row r="182" spans="1:65" s="14" customFormat="1" ht="11.25">
      <c r="B182" s="162"/>
      <c r="D182" s="154" t="s">
        <v>155</v>
      </c>
      <c r="E182" s="163" t="s">
        <v>1</v>
      </c>
      <c r="F182" s="164" t="s">
        <v>256</v>
      </c>
      <c r="H182" s="163" t="s">
        <v>1</v>
      </c>
      <c r="I182" s="165"/>
      <c r="L182" s="162"/>
      <c r="M182" s="166"/>
      <c r="N182" s="167"/>
      <c r="O182" s="167"/>
      <c r="P182" s="167"/>
      <c r="Q182" s="167"/>
      <c r="R182" s="167"/>
      <c r="S182" s="167"/>
      <c r="T182" s="168"/>
      <c r="AT182" s="163" t="s">
        <v>155</v>
      </c>
      <c r="AU182" s="163" t="s">
        <v>85</v>
      </c>
      <c r="AV182" s="14" t="s">
        <v>81</v>
      </c>
      <c r="AW182" s="14" t="s">
        <v>32</v>
      </c>
      <c r="AX182" s="14" t="s">
        <v>76</v>
      </c>
      <c r="AY182" s="163" t="s">
        <v>128</v>
      </c>
    </row>
    <row r="183" spans="1:65" s="13" customFormat="1" ht="11.25">
      <c r="B183" s="153"/>
      <c r="D183" s="154" t="s">
        <v>155</v>
      </c>
      <c r="E183" s="155" t="s">
        <v>1</v>
      </c>
      <c r="F183" s="156" t="s">
        <v>257</v>
      </c>
      <c r="H183" s="157">
        <v>8</v>
      </c>
      <c r="I183" s="158"/>
      <c r="L183" s="153"/>
      <c r="M183" s="159"/>
      <c r="N183" s="160"/>
      <c r="O183" s="160"/>
      <c r="P183" s="160"/>
      <c r="Q183" s="160"/>
      <c r="R183" s="160"/>
      <c r="S183" s="160"/>
      <c r="T183" s="161"/>
      <c r="AT183" s="155" t="s">
        <v>155</v>
      </c>
      <c r="AU183" s="155" t="s">
        <v>85</v>
      </c>
      <c r="AV183" s="13" t="s">
        <v>85</v>
      </c>
      <c r="AW183" s="13" t="s">
        <v>32</v>
      </c>
      <c r="AX183" s="13" t="s">
        <v>76</v>
      </c>
      <c r="AY183" s="155" t="s">
        <v>128</v>
      </c>
    </row>
    <row r="184" spans="1:65" s="15" customFormat="1" ht="11.25">
      <c r="B184" s="169"/>
      <c r="D184" s="154" t="s">
        <v>155</v>
      </c>
      <c r="E184" s="170" t="s">
        <v>1</v>
      </c>
      <c r="F184" s="171" t="s">
        <v>206</v>
      </c>
      <c r="H184" s="172">
        <v>50</v>
      </c>
      <c r="I184" s="173"/>
      <c r="L184" s="169"/>
      <c r="M184" s="174"/>
      <c r="N184" s="175"/>
      <c r="O184" s="175"/>
      <c r="P184" s="175"/>
      <c r="Q184" s="175"/>
      <c r="R184" s="175"/>
      <c r="S184" s="175"/>
      <c r="T184" s="176"/>
      <c r="AT184" s="170" t="s">
        <v>155</v>
      </c>
      <c r="AU184" s="170" t="s">
        <v>85</v>
      </c>
      <c r="AV184" s="15" t="s">
        <v>135</v>
      </c>
      <c r="AW184" s="15" t="s">
        <v>32</v>
      </c>
      <c r="AX184" s="15" t="s">
        <v>81</v>
      </c>
      <c r="AY184" s="170" t="s">
        <v>128</v>
      </c>
    </row>
    <row r="185" spans="1:65" s="2" customFormat="1" ht="16.5" customHeight="1">
      <c r="A185" s="32"/>
      <c r="B185" s="139"/>
      <c r="C185" s="177" t="s">
        <v>258</v>
      </c>
      <c r="D185" s="177" t="s">
        <v>208</v>
      </c>
      <c r="E185" s="178" t="s">
        <v>259</v>
      </c>
      <c r="F185" s="179" t="s">
        <v>260</v>
      </c>
      <c r="G185" s="180" t="s">
        <v>133</v>
      </c>
      <c r="H185" s="181">
        <v>8.16</v>
      </c>
      <c r="I185" s="182"/>
      <c r="J185" s="183">
        <f>ROUND(I185*H185,2)</f>
        <v>0</v>
      </c>
      <c r="K185" s="179" t="s">
        <v>134</v>
      </c>
      <c r="L185" s="184"/>
      <c r="M185" s="185" t="s">
        <v>1</v>
      </c>
      <c r="N185" s="186" t="s">
        <v>41</v>
      </c>
      <c r="O185" s="58"/>
      <c r="P185" s="149">
        <f>O185*H185</f>
        <v>0</v>
      </c>
      <c r="Q185" s="149">
        <v>0.222</v>
      </c>
      <c r="R185" s="149">
        <f>Q185*H185</f>
        <v>1.81152</v>
      </c>
      <c r="S185" s="149">
        <v>0</v>
      </c>
      <c r="T185" s="150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51" t="s">
        <v>164</v>
      </c>
      <c r="AT185" s="151" t="s">
        <v>208</v>
      </c>
      <c r="AU185" s="151" t="s">
        <v>85</v>
      </c>
      <c r="AY185" s="17" t="s">
        <v>128</v>
      </c>
      <c r="BE185" s="152">
        <f>IF(N185="základní",J185,0)</f>
        <v>0</v>
      </c>
      <c r="BF185" s="152">
        <f>IF(N185="snížená",J185,0)</f>
        <v>0</v>
      </c>
      <c r="BG185" s="152">
        <f>IF(N185="zákl. přenesená",J185,0)</f>
        <v>0</v>
      </c>
      <c r="BH185" s="152">
        <f>IF(N185="sníž. přenesená",J185,0)</f>
        <v>0</v>
      </c>
      <c r="BI185" s="152">
        <f>IF(N185="nulová",J185,0)</f>
        <v>0</v>
      </c>
      <c r="BJ185" s="17" t="s">
        <v>81</v>
      </c>
      <c r="BK185" s="152">
        <f>ROUND(I185*H185,2)</f>
        <v>0</v>
      </c>
      <c r="BL185" s="17" t="s">
        <v>135</v>
      </c>
      <c r="BM185" s="151" t="s">
        <v>261</v>
      </c>
    </row>
    <row r="186" spans="1:65" s="13" customFormat="1" ht="11.25">
      <c r="B186" s="153"/>
      <c r="D186" s="154" t="s">
        <v>155</v>
      </c>
      <c r="E186" s="155" t="s">
        <v>1</v>
      </c>
      <c r="F186" s="156" t="s">
        <v>164</v>
      </c>
      <c r="H186" s="157">
        <v>8</v>
      </c>
      <c r="I186" s="158"/>
      <c r="L186" s="153"/>
      <c r="M186" s="159"/>
      <c r="N186" s="160"/>
      <c r="O186" s="160"/>
      <c r="P186" s="160"/>
      <c r="Q186" s="160"/>
      <c r="R186" s="160"/>
      <c r="S186" s="160"/>
      <c r="T186" s="161"/>
      <c r="AT186" s="155" t="s">
        <v>155</v>
      </c>
      <c r="AU186" s="155" t="s">
        <v>85</v>
      </c>
      <c r="AV186" s="13" t="s">
        <v>85</v>
      </c>
      <c r="AW186" s="13" t="s">
        <v>32</v>
      </c>
      <c r="AX186" s="13" t="s">
        <v>81</v>
      </c>
      <c r="AY186" s="155" t="s">
        <v>128</v>
      </c>
    </row>
    <row r="187" spans="1:65" s="13" customFormat="1" ht="11.25">
      <c r="B187" s="153"/>
      <c r="D187" s="154" t="s">
        <v>155</v>
      </c>
      <c r="F187" s="156" t="s">
        <v>262</v>
      </c>
      <c r="H187" s="157">
        <v>8.16</v>
      </c>
      <c r="I187" s="158"/>
      <c r="L187" s="153"/>
      <c r="M187" s="159"/>
      <c r="N187" s="160"/>
      <c r="O187" s="160"/>
      <c r="P187" s="160"/>
      <c r="Q187" s="160"/>
      <c r="R187" s="160"/>
      <c r="S187" s="160"/>
      <c r="T187" s="161"/>
      <c r="AT187" s="155" t="s">
        <v>155</v>
      </c>
      <c r="AU187" s="155" t="s">
        <v>85</v>
      </c>
      <c r="AV187" s="13" t="s">
        <v>85</v>
      </c>
      <c r="AW187" s="13" t="s">
        <v>3</v>
      </c>
      <c r="AX187" s="13" t="s">
        <v>81</v>
      </c>
      <c r="AY187" s="155" t="s">
        <v>128</v>
      </c>
    </row>
    <row r="188" spans="1:65" s="12" customFormat="1" ht="22.9" customHeight="1">
      <c r="B188" s="126"/>
      <c r="D188" s="127" t="s">
        <v>75</v>
      </c>
      <c r="E188" s="137" t="s">
        <v>93</v>
      </c>
      <c r="F188" s="137" t="s">
        <v>263</v>
      </c>
      <c r="I188" s="129"/>
      <c r="J188" s="138">
        <f>BK188</f>
        <v>0</v>
      </c>
      <c r="L188" s="126"/>
      <c r="M188" s="131"/>
      <c r="N188" s="132"/>
      <c r="O188" s="132"/>
      <c r="P188" s="133">
        <f>SUM(P189:P200)</f>
        <v>0</v>
      </c>
      <c r="Q188" s="132"/>
      <c r="R188" s="133">
        <f>SUM(R189:R200)</f>
        <v>15.257891819999999</v>
      </c>
      <c r="S188" s="132"/>
      <c r="T188" s="134">
        <f>SUM(T189:T200)</f>
        <v>0</v>
      </c>
      <c r="AR188" s="127" t="s">
        <v>81</v>
      </c>
      <c r="AT188" s="135" t="s">
        <v>75</v>
      </c>
      <c r="AU188" s="135" t="s">
        <v>81</v>
      </c>
      <c r="AY188" s="127" t="s">
        <v>128</v>
      </c>
      <c r="BK188" s="136">
        <f>SUM(BK189:BK200)</f>
        <v>0</v>
      </c>
    </row>
    <row r="189" spans="1:65" s="2" customFormat="1" ht="33" customHeight="1">
      <c r="A189" s="32"/>
      <c r="B189" s="139"/>
      <c r="C189" s="140" t="s">
        <v>264</v>
      </c>
      <c r="D189" s="140" t="s">
        <v>130</v>
      </c>
      <c r="E189" s="141" t="s">
        <v>265</v>
      </c>
      <c r="F189" s="142" t="s">
        <v>266</v>
      </c>
      <c r="G189" s="143" t="s">
        <v>160</v>
      </c>
      <c r="H189" s="144">
        <v>1.9359999999999999</v>
      </c>
      <c r="I189" s="145"/>
      <c r="J189" s="146">
        <f>ROUND(I189*H189,2)</f>
        <v>0</v>
      </c>
      <c r="K189" s="142" t="s">
        <v>134</v>
      </c>
      <c r="L189" s="33"/>
      <c r="M189" s="147" t="s">
        <v>1</v>
      </c>
      <c r="N189" s="148" t="s">
        <v>41</v>
      </c>
      <c r="O189" s="58"/>
      <c r="P189" s="149">
        <f>O189*H189</f>
        <v>0</v>
      </c>
      <c r="Q189" s="149">
        <v>2.3010199999999998</v>
      </c>
      <c r="R189" s="149">
        <f>Q189*H189</f>
        <v>4.4547747199999996</v>
      </c>
      <c r="S189" s="149">
        <v>0</v>
      </c>
      <c r="T189" s="150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51" t="s">
        <v>135</v>
      </c>
      <c r="AT189" s="151" t="s">
        <v>130</v>
      </c>
      <c r="AU189" s="151" t="s">
        <v>85</v>
      </c>
      <c r="AY189" s="17" t="s">
        <v>128</v>
      </c>
      <c r="BE189" s="152">
        <f>IF(N189="základní",J189,0)</f>
        <v>0</v>
      </c>
      <c r="BF189" s="152">
        <f>IF(N189="snížená",J189,0)</f>
        <v>0</v>
      </c>
      <c r="BG189" s="152">
        <f>IF(N189="zákl. přenesená",J189,0)</f>
        <v>0</v>
      </c>
      <c r="BH189" s="152">
        <f>IF(N189="sníž. přenesená",J189,0)</f>
        <v>0</v>
      </c>
      <c r="BI189" s="152">
        <f>IF(N189="nulová",J189,0)</f>
        <v>0</v>
      </c>
      <c r="BJ189" s="17" t="s">
        <v>81</v>
      </c>
      <c r="BK189" s="152">
        <f>ROUND(I189*H189,2)</f>
        <v>0</v>
      </c>
      <c r="BL189" s="17" t="s">
        <v>135</v>
      </c>
      <c r="BM189" s="151" t="s">
        <v>267</v>
      </c>
    </row>
    <row r="190" spans="1:65" s="14" customFormat="1" ht="11.25">
      <c r="B190" s="162"/>
      <c r="D190" s="154" t="s">
        <v>155</v>
      </c>
      <c r="E190" s="163" t="s">
        <v>1</v>
      </c>
      <c r="F190" s="164" t="s">
        <v>268</v>
      </c>
      <c r="H190" s="163" t="s">
        <v>1</v>
      </c>
      <c r="I190" s="165"/>
      <c r="L190" s="162"/>
      <c r="M190" s="166"/>
      <c r="N190" s="167"/>
      <c r="O190" s="167"/>
      <c r="P190" s="167"/>
      <c r="Q190" s="167"/>
      <c r="R190" s="167"/>
      <c r="S190" s="167"/>
      <c r="T190" s="168"/>
      <c r="AT190" s="163" t="s">
        <v>155</v>
      </c>
      <c r="AU190" s="163" t="s">
        <v>85</v>
      </c>
      <c r="AV190" s="14" t="s">
        <v>81</v>
      </c>
      <c r="AW190" s="14" t="s">
        <v>32</v>
      </c>
      <c r="AX190" s="14" t="s">
        <v>76</v>
      </c>
      <c r="AY190" s="163" t="s">
        <v>128</v>
      </c>
    </row>
    <row r="191" spans="1:65" s="13" customFormat="1" ht="11.25">
      <c r="B191" s="153"/>
      <c r="D191" s="154" t="s">
        <v>155</v>
      </c>
      <c r="E191" s="155" t="s">
        <v>1</v>
      </c>
      <c r="F191" s="156" t="s">
        <v>269</v>
      </c>
      <c r="H191" s="157">
        <v>1.9359999999999999</v>
      </c>
      <c r="I191" s="158"/>
      <c r="L191" s="153"/>
      <c r="M191" s="159"/>
      <c r="N191" s="160"/>
      <c r="O191" s="160"/>
      <c r="P191" s="160"/>
      <c r="Q191" s="160"/>
      <c r="R191" s="160"/>
      <c r="S191" s="160"/>
      <c r="T191" s="161"/>
      <c r="AT191" s="155" t="s">
        <v>155</v>
      </c>
      <c r="AU191" s="155" t="s">
        <v>85</v>
      </c>
      <c r="AV191" s="13" t="s">
        <v>85</v>
      </c>
      <c r="AW191" s="13" t="s">
        <v>32</v>
      </c>
      <c r="AX191" s="13" t="s">
        <v>81</v>
      </c>
      <c r="AY191" s="155" t="s">
        <v>128</v>
      </c>
    </row>
    <row r="192" spans="1:65" s="2" customFormat="1" ht="33" customHeight="1">
      <c r="A192" s="32"/>
      <c r="B192" s="139"/>
      <c r="C192" s="140" t="s">
        <v>270</v>
      </c>
      <c r="D192" s="140" t="s">
        <v>130</v>
      </c>
      <c r="E192" s="141" t="s">
        <v>271</v>
      </c>
      <c r="F192" s="142" t="s">
        <v>272</v>
      </c>
      <c r="G192" s="143" t="s">
        <v>160</v>
      </c>
      <c r="H192" s="144">
        <v>4</v>
      </c>
      <c r="I192" s="145"/>
      <c r="J192" s="146">
        <f>ROUND(I192*H192,2)</f>
        <v>0</v>
      </c>
      <c r="K192" s="142" t="s">
        <v>134</v>
      </c>
      <c r="L192" s="33"/>
      <c r="M192" s="147" t="s">
        <v>1</v>
      </c>
      <c r="N192" s="148" t="s">
        <v>41</v>
      </c>
      <c r="O192" s="58"/>
      <c r="P192" s="149">
        <f>O192*H192</f>
        <v>0</v>
      </c>
      <c r="Q192" s="149">
        <v>2.5018699999999998</v>
      </c>
      <c r="R192" s="149">
        <f>Q192*H192</f>
        <v>10.007479999999999</v>
      </c>
      <c r="S192" s="149">
        <v>0</v>
      </c>
      <c r="T192" s="150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1" t="s">
        <v>135</v>
      </c>
      <c r="AT192" s="151" t="s">
        <v>130</v>
      </c>
      <c r="AU192" s="151" t="s">
        <v>85</v>
      </c>
      <c r="AY192" s="17" t="s">
        <v>128</v>
      </c>
      <c r="BE192" s="152">
        <f>IF(N192="základní",J192,0)</f>
        <v>0</v>
      </c>
      <c r="BF192" s="152">
        <f>IF(N192="snížená",J192,0)</f>
        <v>0</v>
      </c>
      <c r="BG192" s="152">
        <f>IF(N192="zákl. přenesená",J192,0)</f>
        <v>0</v>
      </c>
      <c r="BH192" s="152">
        <f>IF(N192="sníž. přenesená",J192,0)</f>
        <v>0</v>
      </c>
      <c r="BI192" s="152">
        <f>IF(N192="nulová",J192,0)</f>
        <v>0</v>
      </c>
      <c r="BJ192" s="17" t="s">
        <v>81</v>
      </c>
      <c r="BK192" s="152">
        <f>ROUND(I192*H192,2)</f>
        <v>0</v>
      </c>
      <c r="BL192" s="17" t="s">
        <v>135</v>
      </c>
      <c r="BM192" s="151" t="s">
        <v>273</v>
      </c>
    </row>
    <row r="193" spans="1:65" s="14" customFormat="1" ht="11.25">
      <c r="B193" s="162"/>
      <c r="D193" s="154" t="s">
        <v>155</v>
      </c>
      <c r="E193" s="163" t="s">
        <v>1</v>
      </c>
      <c r="F193" s="164" t="s">
        <v>274</v>
      </c>
      <c r="H193" s="163" t="s">
        <v>1</v>
      </c>
      <c r="I193" s="165"/>
      <c r="L193" s="162"/>
      <c r="M193" s="166"/>
      <c r="N193" s="167"/>
      <c r="O193" s="167"/>
      <c r="P193" s="167"/>
      <c r="Q193" s="167"/>
      <c r="R193" s="167"/>
      <c r="S193" s="167"/>
      <c r="T193" s="168"/>
      <c r="AT193" s="163" t="s">
        <v>155</v>
      </c>
      <c r="AU193" s="163" t="s">
        <v>85</v>
      </c>
      <c r="AV193" s="14" t="s">
        <v>81</v>
      </c>
      <c r="AW193" s="14" t="s">
        <v>32</v>
      </c>
      <c r="AX193" s="14" t="s">
        <v>76</v>
      </c>
      <c r="AY193" s="163" t="s">
        <v>128</v>
      </c>
    </row>
    <row r="194" spans="1:65" s="13" customFormat="1" ht="11.25">
      <c r="B194" s="153"/>
      <c r="D194" s="154" t="s">
        <v>155</v>
      </c>
      <c r="E194" s="155" t="s">
        <v>1</v>
      </c>
      <c r="F194" s="156" t="s">
        <v>275</v>
      </c>
      <c r="H194" s="157">
        <v>4</v>
      </c>
      <c r="I194" s="158"/>
      <c r="L194" s="153"/>
      <c r="M194" s="159"/>
      <c r="N194" s="160"/>
      <c r="O194" s="160"/>
      <c r="P194" s="160"/>
      <c r="Q194" s="160"/>
      <c r="R194" s="160"/>
      <c r="S194" s="160"/>
      <c r="T194" s="161"/>
      <c r="AT194" s="155" t="s">
        <v>155</v>
      </c>
      <c r="AU194" s="155" t="s">
        <v>85</v>
      </c>
      <c r="AV194" s="13" t="s">
        <v>85</v>
      </c>
      <c r="AW194" s="13" t="s">
        <v>32</v>
      </c>
      <c r="AX194" s="13" t="s">
        <v>81</v>
      </c>
      <c r="AY194" s="155" t="s">
        <v>128</v>
      </c>
    </row>
    <row r="195" spans="1:65" s="2" customFormat="1" ht="24.2" customHeight="1">
      <c r="A195" s="32"/>
      <c r="B195" s="139"/>
      <c r="C195" s="140" t="s">
        <v>276</v>
      </c>
      <c r="D195" s="140" t="s">
        <v>130</v>
      </c>
      <c r="E195" s="141" t="s">
        <v>277</v>
      </c>
      <c r="F195" s="142" t="s">
        <v>278</v>
      </c>
      <c r="G195" s="143" t="s">
        <v>160</v>
      </c>
      <c r="H195" s="144">
        <v>4</v>
      </c>
      <c r="I195" s="145"/>
      <c r="J195" s="146">
        <f>ROUND(I195*H195,2)</f>
        <v>0</v>
      </c>
      <c r="K195" s="142" t="s">
        <v>134</v>
      </c>
      <c r="L195" s="33"/>
      <c r="M195" s="147" t="s">
        <v>1</v>
      </c>
      <c r="N195" s="148" t="s">
        <v>41</v>
      </c>
      <c r="O195" s="58"/>
      <c r="P195" s="149">
        <f>O195*H195</f>
        <v>0</v>
      </c>
      <c r="Q195" s="149">
        <v>0</v>
      </c>
      <c r="R195" s="149">
        <f>Q195*H195</f>
        <v>0</v>
      </c>
      <c r="S195" s="149">
        <v>0</v>
      </c>
      <c r="T195" s="150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51" t="s">
        <v>135</v>
      </c>
      <c r="AT195" s="151" t="s">
        <v>130</v>
      </c>
      <c r="AU195" s="151" t="s">
        <v>85</v>
      </c>
      <c r="AY195" s="17" t="s">
        <v>128</v>
      </c>
      <c r="BE195" s="152">
        <f>IF(N195="základní",J195,0)</f>
        <v>0</v>
      </c>
      <c r="BF195" s="152">
        <f>IF(N195="snížená",J195,0)</f>
        <v>0</v>
      </c>
      <c r="BG195" s="152">
        <f>IF(N195="zákl. přenesená",J195,0)</f>
        <v>0</v>
      </c>
      <c r="BH195" s="152">
        <f>IF(N195="sníž. přenesená",J195,0)</f>
        <v>0</v>
      </c>
      <c r="BI195" s="152">
        <f>IF(N195="nulová",J195,0)</f>
        <v>0</v>
      </c>
      <c r="BJ195" s="17" t="s">
        <v>81</v>
      </c>
      <c r="BK195" s="152">
        <f>ROUND(I195*H195,2)</f>
        <v>0</v>
      </c>
      <c r="BL195" s="17" t="s">
        <v>135</v>
      </c>
      <c r="BM195" s="151" t="s">
        <v>279</v>
      </c>
    </row>
    <row r="196" spans="1:65" s="2" customFormat="1" ht="33" customHeight="1">
      <c r="A196" s="32"/>
      <c r="B196" s="139"/>
      <c r="C196" s="140" t="s">
        <v>280</v>
      </c>
      <c r="D196" s="140" t="s">
        <v>130</v>
      </c>
      <c r="E196" s="141" t="s">
        <v>281</v>
      </c>
      <c r="F196" s="142" t="s">
        <v>282</v>
      </c>
      <c r="G196" s="143" t="s">
        <v>160</v>
      </c>
      <c r="H196" s="144">
        <v>8</v>
      </c>
      <c r="I196" s="145"/>
      <c r="J196" s="146">
        <f>ROUND(I196*H196,2)</f>
        <v>0</v>
      </c>
      <c r="K196" s="142" t="s">
        <v>134</v>
      </c>
      <c r="L196" s="33"/>
      <c r="M196" s="147" t="s">
        <v>1</v>
      </c>
      <c r="N196" s="148" t="s">
        <v>41</v>
      </c>
      <c r="O196" s="58"/>
      <c r="P196" s="149">
        <f>O196*H196</f>
        <v>0</v>
      </c>
      <c r="Q196" s="149">
        <v>0</v>
      </c>
      <c r="R196" s="149">
        <f>Q196*H196</f>
        <v>0</v>
      </c>
      <c r="S196" s="149">
        <v>0</v>
      </c>
      <c r="T196" s="150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51" t="s">
        <v>135</v>
      </c>
      <c r="AT196" s="151" t="s">
        <v>130</v>
      </c>
      <c r="AU196" s="151" t="s">
        <v>85</v>
      </c>
      <c r="AY196" s="17" t="s">
        <v>128</v>
      </c>
      <c r="BE196" s="152">
        <f>IF(N196="základní",J196,0)</f>
        <v>0</v>
      </c>
      <c r="BF196" s="152">
        <f>IF(N196="snížená",J196,0)</f>
        <v>0</v>
      </c>
      <c r="BG196" s="152">
        <f>IF(N196="zákl. přenesená",J196,0)</f>
        <v>0</v>
      </c>
      <c r="BH196" s="152">
        <f>IF(N196="sníž. přenesená",J196,0)</f>
        <v>0</v>
      </c>
      <c r="BI196" s="152">
        <f>IF(N196="nulová",J196,0)</f>
        <v>0</v>
      </c>
      <c r="BJ196" s="17" t="s">
        <v>81</v>
      </c>
      <c r="BK196" s="152">
        <f>ROUND(I196*H196,2)</f>
        <v>0</v>
      </c>
      <c r="BL196" s="17" t="s">
        <v>135</v>
      </c>
      <c r="BM196" s="151" t="s">
        <v>283</v>
      </c>
    </row>
    <row r="197" spans="1:65" s="13" customFormat="1" ht="11.25">
      <c r="B197" s="153"/>
      <c r="D197" s="154" t="s">
        <v>155</v>
      </c>
      <c r="E197" s="155" t="s">
        <v>1</v>
      </c>
      <c r="F197" s="156" t="s">
        <v>284</v>
      </c>
      <c r="H197" s="157">
        <v>8</v>
      </c>
      <c r="I197" s="158"/>
      <c r="L197" s="153"/>
      <c r="M197" s="159"/>
      <c r="N197" s="160"/>
      <c r="O197" s="160"/>
      <c r="P197" s="160"/>
      <c r="Q197" s="160"/>
      <c r="R197" s="160"/>
      <c r="S197" s="160"/>
      <c r="T197" s="161"/>
      <c r="AT197" s="155" t="s">
        <v>155</v>
      </c>
      <c r="AU197" s="155" t="s">
        <v>85</v>
      </c>
      <c r="AV197" s="13" t="s">
        <v>85</v>
      </c>
      <c r="AW197" s="13" t="s">
        <v>32</v>
      </c>
      <c r="AX197" s="13" t="s">
        <v>81</v>
      </c>
      <c r="AY197" s="155" t="s">
        <v>128</v>
      </c>
    </row>
    <row r="198" spans="1:65" s="2" customFormat="1" ht="16.5" customHeight="1">
      <c r="A198" s="32"/>
      <c r="B198" s="139"/>
      <c r="C198" s="140" t="s">
        <v>285</v>
      </c>
      <c r="D198" s="140" t="s">
        <v>130</v>
      </c>
      <c r="E198" s="141" t="s">
        <v>286</v>
      </c>
      <c r="F198" s="142" t="s">
        <v>287</v>
      </c>
      <c r="G198" s="143" t="s">
        <v>192</v>
      </c>
      <c r="H198" s="144">
        <v>0.23</v>
      </c>
      <c r="I198" s="145"/>
      <c r="J198" s="146">
        <f>ROUND(I198*H198,2)</f>
        <v>0</v>
      </c>
      <c r="K198" s="142" t="s">
        <v>134</v>
      </c>
      <c r="L198" s="33"/>
      <c r="M198" s="147" t="s">
        <v>1</v>
      </c>
      <c r="N198" s="148" t="s">
        <v>41</v>
      </c>
      <c r="O198" s="58"/>
      <c r="P198" s="149">
        <f>O198*H198</f>
        <v>0</v>
      </c>
      <c r="Q198" s="149">
        <v>1.06277</v>
      </c>
      <c r="R198" s="149">
        <f>Q198*H198</f>
        <v>0.24443710000000002</v>
      </c>
      <c r="S198" s="149">
        <v>0</v>
      </c>
      <c r="T198" s="150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1" t="s">
        <v>135</v>
      </c>
      <c r="AT198" s="151" t="s">
        <v>130</v>
      </c>
      <c r="AU198" s="151" t="s">
        <v>85</v>
      </c>
      <c r="AY198" s="17" t="s">
        <v>128</v>
      </c>
      <c r="BE198" s="152">
        <f>IF(N198="základní",J198,0)</f>
        <v>0</v>
      </c>
      <c r="BF198" s="152">
        <f>IF(N198="snížená",J198,0)</f>
        <v>0</v>
      </c>
      <c r="BG198" s="152">
        <f>IF(N198="zákl. přenesená",J198,0)</f>
        <v>0</v>
      </c>
      <c r="BH198" s="152">
        <f>IF(N198="sníž. přenesená",J198,0)</f>
        <v>0</v>
      </c>
      <c r="BI198" s="152">
        <f>IF(N198="nulová",J198,0)</f>
        <v>0</v>
      </c>
      <c r="BJ198" s="17" t="s">
        <v>81</v>
      </c>
      <c r="BK198" s="152">
        <f>ROUND(I198*H198,2)</f>
        <v>0</v>
      </c>
      <c r="BL198" s="17" t="s">
        <v>135</v>
      </c>
      <c r="BM198" s="151" t="s">
        <v>288</v>
      </c>
    </row>
    <row r="199" spans="1:65" s="13" customFormat="1" ht="11.25">
      <c r="B199" s="153"/>
      <c r="D199" s="154" t="s">
        <v>155</v>
      </c>
      <c r="E199" s="155" t="s">
        <v>1</v>
      </c>
      <c r="F199" s="156" t="s">
        <v>289</v>
      </c>
      <c r="H199" s="157">
        <v>0.23</v>
      </c>
      <c r="I199" s="158"/>
      <c r="L199" s="153"/>
      <c r="M199" s="159"/>
      <c r="N199" s="160"/>
      <c r="O199" s="160"/>
      <c r="P199" s="160"/>
      <c r="Q199" s="160"/>
      <c r="R199" s="160"/>
      <c r="S199" s="160"/>
      <c r="T199" s="161"/>
      <c r="AT199" s="155" t="s">
        <v>155</v>
      </c>
      <c r="AU199" s="155" t="s">
        <v>85</v>
      </c>
      <c r="AV199" s="13" t="s">
        <v>85</v>
      </c>
      <c r="AW199" s="13" t="s">
        <v>32</v>
      </c>
      <c r="AX199" s="13" t="s">
        <v>81</v>
      </c>
      <c r="AY199" s="155" t="s">
        <v>128</v>
      </c>
    </row>
    <row r="200" spans="1:65" s="2" customFormat="1" ht="21.75" customHeight="1">
      <c r="A200" s="32"/>
      <c r="B200" s="139"/>
      <c r="C200" s="140" t="s">
        <v>290</v>
      </c>
      <c r="D200" s="140" t="s">
        <v>130</v>
      </c>
      <c r="E200" s="141" t="s">
        <v>291</v>
      </c>
      <c r="F200" s="142" t="s">
        <v>292</v>
      </c>
      <c r="G200" s="143" t="s">
        <v>133</v>
      </c>
      <c r="H200" s="144">
        <v>2</v>
      </c>
      <c r="I200" s="145"/>
      <c r="J200" s="146">
        <f>ROUND(I200*H200,2)</f>
        <v>0</v>
      </c>
      <c r="K200" s="142" t="s">
        <v>134</v>
      </c>
      <c r="L200" s="33"/>
      <c r="M200" s="147" t="s">
        <v>1</v>
      </c>
      <c r="N200" s="148" t="s">
        <v>41</v>
      </c>
      <c r="O200" s="58"/>
      <c r="P200" s="149">
        <f>O200*H200</f>
        <v>0</v>
      </c>
      <c r="Q200" s="149">
        <v>0.27560000000000001</v>
      </c>
      <c r="R200" s="149">
        <f>Q200*H200</f>
        <v>0.55120000000000002</v>
      </c>
      <c r="S200" s="149">
        <v>0</v>
      </c>
      <c r="T200" s="150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51" t="s">
        <v>135</v>
      </c>
      <c r="AT200" s="151" t="s">
        <v>130</v>
      </c>
      <c r="AU200" s="151" t="s">
        <v>85</v>
      </c>
      <c r="AY200" s="17" t="s">
        <v>128</v>
      </c>
      <c r="BE200" s="152">
        <f>IF(N200="základní",J200,0)</f>
        <v>0</v>
      </c>
      <c r="BF200" s="152">
        <f>IF(N200="snížená",J200,0)</f>
        <v>0</v>
      </c>
      <c r="BG200" s="152">
        <f>IF(N200="zákl. přenesená",J200,0)</f>
        <v>0</v>
      </c>
      <c r="BH200" s="152">
        <f>IF(N200="sníž. přenesená",J200,0)</f>
        <v>0</v>
      </c>
      <c r="BI200" s="152">
        <f>IF(N200="nulová",J200,0)</f>
        <v>0</v>
      </c>
      <c r="BJ200" s="17" t="s">
        <v>81</v>
      </c>
      <c r="BK200" s="152">
        <f>ROUND(I200*H200,2)</f>
        <v>0</v>
      </c>
      <c r="BL200" s="17" t="s">
        <v>135</v>
      </c>
      <c r="BM200" s="151" t="s">
        <v>293</v>
      </c>
    </row>
    <row r="201" spans="1:65" s="12" customFormat="1" ht="22.9" customHeight="1">
      <c r="B201" s="126"/>
      <c r="D201" s="127" t="s">
        <v>75</v>
      </c>
      <c r="E201" s="137" t="s">
        <v>164</v>
      </c>
      <c r="F201" s="137" t="s">
        <v>294</v>
      </c>
      <c r="I201" s="129"/>
      <c r="J201" s="138">
        <f>BK201</f>
        <v>0</v>
      </c>
      <c r="L201" s="126"/>
      <c r="M201" s="131"/>
      <c r="N201" s="132"/>
      <c r="O201" s="132"/>
      <c r="P201" s="133">
        <f>SUM(P202:P203)</f>
        <v>0</v>
      </c>
      <c r="Q201" s="132"/>
      <c r="R201" s="133">
        <f>SUM(R202:R203)</f>
        <v>7.05032528</v>
      </c>
      <c r="S201" s="132"/>
      <c r="T201" s="134">
        <f>SUM(T202:T203)</f>
        <v>0</v>
      </c>
      <c r="AR201" s="127" t="s">
        <v>81</v>
      </c>
      <c r="AT201" s="135" t="s">
        <v>75</v>
      </c>
      <c r="AU201" s="135" t="s">
        <v>81</v>
      </c>
      <c r="AY201" s="127" t="s">
        <v>128</v>
      </c>
      <c r="BK201" s="136">
        <f>SUM(BK202:BK203)</f>
        <v>0</v>
      </c>
    </row>
    <row r="202" spans="1:65" s="2" customFormat="1" ht="24.2" customHeight="1">
      <c r="A202" s="32"/>
      <c r="B202" s="139"/>
      <c r="C202" s="140" t="s">
        <v>295</v>
      </c>
      <c r="D202" s="140" t="s">
        <v>130</v>
      </c>
      <c r="E202" s="141" t="s">
        <v>296</v>
      </c>
      <c r="F202" s="142" t="s">
        <v>297</v>
      </c>
      <c r="G202" s="143" t="s">
        <v>160</v>
      </c>
      <c r="H202" s="144">
        <v>3.0640000000000001</v>
      </c>
      <c r="I202" s="145"/>
      <c r="J202" s="146">
        <f>ROUND(I202*H202,2)</f>
        <v>0</v>
      </c>
      <c r="K202" s="142" t="s">
        <v>134</v>
      </c>
      <c r="L202" s="33"/>
      <c r="M202" s="147" t="s">
        <v>1</v>
      </c>
      <c r="N202" s="148" t="s">
        <v>41</v>
      </c>
      <c r="O202" s="58"/>
      <c r="P202" s="149">
        <f>O202*H202</f>
        <v>0</v>
      </c>
      <c r="Q202" s="149">
        <v>2.3010199999999998</v>
      </c>
      <c r="R202" s="149">
        <f>Q202*H202</f>
        <v>7.05032528</v>
      </c>
      <c r="S202" s="149">
        <v>0</v>
      </c>
      <c r="T202" s="150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51" t="s">
        <v>135</v>
      </c>
      <c r="AT202" s="151" t="s">
        <v>130</v>
      </c>
      <c r="AU202" s="151" t="s">
        <v>85</v>
      </c>
      <c r="AY202" s="17" t="s">
        <v>128</v>
      </c>
      <c r="BE202" s="152">
        <f>IF(N202="základní",J202,0)</f>
        <v>0</v>
      </c>
      <c r="BF202" s="152">
        <f>IF(N202="snížená",J202,0)</f>
        <v>0</v>
      </c>
      <c r="BG202" s="152">
        <f>IF(N202="zákl. přenesená",J202,0)</f>
        <v>0</v>
      </c>
      <c r="BH202" s="152">
        <f>IF(N202="sníž. přenesená",J202,0)</f>
        <v>0</v>
      </c>
      <c r="BI202" s="152">
        <f>IF(N202="nulová",J202,0)</f>
        <v>0</v>
      </c>
      <c r="BJ202" s="17" t="s">
        <v>81</v>
      </c>
      <c r="BK202" s="152">
        <f>ROUND(I202*H202,2)</f>
        <v>0</v>
      </c>
      <c r="BL202" s="17" t="s">
        <v>135</v>
      </c>
      <c r="BM202" s="151" t="s">
        <v>298</v>
      </c>
    </row>
    <row r="203" spans="1:65" s="13" customFormat="1" ht="11.25">
      <c r="B203" s="153"/>
      <c r="D203" s="154" t="s">
        <v>155</v>
      </c>
      <c r="E203" s="155" t="s">
        <v>1</v>
      </c>
      <c r="F203" s="156" t="s">
        <v>299</v>
      </c>
      <c r="H203" s="157">
        <v>3.0640000000000001</v>
      </c>
      <c r="I203" s="158"/>
      <c r="L203" s="153"/>
      <c r="M203" s="159"/>
      <c r="N203" s="160"/>
      <c r="O203" s="160"/>
      <c r="P203" s="160"/>
      <c r="Q203" s="160"/>
      <c r="R203" s="160"/>
      <c r="S203" s="160"/>
      <c r="T203" s="161"/>
      <c r="AT203" s="155" t="s">
        <v>155</v>
      </c>
      <c r="AU203" s="155" t="s">
        <v>85</v>
      </c>
      <c r="AV203" s="13" t="s">
        <v>85</v>
      </c>
      <c r="AW203" s="13" t="s">
        <v>32</v>
      </c>
      <c r="AX203" s="13" t="s">
        <v>81</v>
      </c>
      <c r="AY203" s="155" t="s">
        <v>128</v>
      </c>
    </row>
    <row r="204" spans="1:65" s="12" customFormat="1" ht="22.9" customHeight="1">
      <c r="B204" s="126"/>
      <c r="D204" s="127" t="s">
        <v>75</v>
      </c>
      <c r="E204" s="137" t="s">
        <v>170</v>
      </c>
      <c r="F204" s="137" t="s">
        <v>300</v>
      </c>
      <c r="I204" s="129"/>
      <c r="J204" s="138">
        <f>BK204</f>
        <v>0</v>
      </c>
      <c r="L204" s="126"/>
      <c r="M204" s="131"/>
      <c r="N204" s="132"/>
      <c r="O204" s="132"/>
      <c r="P204" s="133">
        <f>SUM(P205:P213)</f>
        <v>0</v>
      </c>
      <c r="Q204" s="132"/>
      <c r="R204" s="133">
        <f>SUM(R205:R213)</f>
        <v>2.5169415999999996</v>
      </c>
      <c r="S204" s="132"/>
      <c r="T204" s="134">
        <f>SUM(T205:T213)</f>
        <v>0</v>
      </c>
      <c r="AR204" s="127" t="s">
        <v>81</v>
      </c>
      <c r="AT204" s="135" t="s">
        <v>75</v>
      </c>
      <c r="AU204" s="135" t="s">
        <v>81</v>
      </c>
      <c r="AY204" s="127" t="s">
        <v>128</v>
      </c>
      <c r="BK204" s="136">
        <f>SUM(BK205:BK213)</f>
        <v>0</v>
      </c>
    </row>
    <row r="205" spans="1:65" s="2" customFormat="1" ht="16.5" customHeight="1">
      <c r="A205" s="32"/>
      <c r="B205" s="139"/>
      <c r="C205" s="140" t="s">
        <v>301</v>
      </c>
      <c r="D205" s="140" t="s">
        <v>130</v>
      </c>
      <c r="E205" s="141" t="s">
        <v>302</v>
      </c>
      <c r="F205" s="142" t="s">
        <v>303</v>
      </c>
      <c r="G205" s="143" t="s">
        <v>304</v>
      </c>
      <c r="H205" s="144">
        <v>3</v>
      </c>
      <c r="I205" s="145"/>
      <c r="J205" s="146">
        <f>ROUND(I205*H205,2)</f>
        <v>0</v>
      </c>
      <c r="K205" s="142" t="s">
        <v>134</v>
      </c>
      <c r="L205" s="33"/>
      <c r="M205" s="147" t="s">
        <v>1</v>
      </c>
      <c r="N205" s="148" t="s">
        <v>41</v>
      </c>
      <c r="O205" s="58"/>
      <c r="P205" s="149">
        <f>O205*H205</f>
        <v>0</v>
      </c>
      <c r="Q205" s="149">
        <v>6.0000000000000001E-3</v>
      </c>
      <c r="R205" s="149">
        <f>Q205*H205</f>
        <v>1.8000000000000002E-2</v>
      </c>
      <c r="S205" s="149">
        <v>0</v>
      </c>
      <c r="T205" s="150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51" t="s">
        <v>135</v>
      </c>
      <c r="AT205" s="151" t="s">
        <v>130</v>
      </c>
      <c r="AU205" s="151" t="s">
        <v>85</v>
      </c>
      <c r="AY205" s="17" t="s">
        <v>128</v>
      </c>
      <c r="BE205" s="152">
        <f>IF(N205="základní",J205,0)</f>
        <v>0</v>
      </c>
      <c r="BF205" s="152">
        <f>IF(N205="snížená",J205,0)</f>
        <v>0</v>
      </c>
      <c r="BG205" s="152">
        <f>IF(N205="zákl. přenesená",J205,0)</f>
        <v>0</v>
      </c>
      <c r="BH205" s="152">
        <f>IF(N205="sníž. přenesená",J205,0)</f>
        <v>0</v>
      </c>
      <c r="BI205" s="152">
        <f>IF(N205="nulová",J205,0)</f>
        <v>0</v>
      </c>
      <c r="BJ205" s="17" t="s">
        <v>81</v>
      </c>
      <c r="BK205" s="152">
        <f>ROUND(I205*H205,2)</f>
        <v>0</v>
      </c>
      <c r="BL205" s="17" t="s">
        <v>135</v>
      </c>
      <c r="BM205" s="151" t="s">
        <v>305</v>
      </c>
    </row>
    <row r="206" spans="1:65" s="2" customFormat="1" ht="24.2" customHeight="1">
      <c r="A206" s="32"/>
      <c r="B206" s="139"/>
      <c r="C206" s="177" t="s">
        <v>306</v>
      </c>
      <c r="D206" s="177" t="s">
        <v>208</v>
      </c>
      <c r="E206" s="178" t="s">
        <v>307</v>
      </c>
      <c r="F206" s="179" t="s">
        <v>308</v>
      </c>
      <c r="G206" s="180" t="s">
        <v>304</v>
      </c>
      <c r="H206" s="181">
        <v>3</v>
      </c>
      <c r="I206" s="182"/>
      <c r="J206" s="183">
        <f>ROUND(I206*H206,2)</f>
        <v>0</v>
      </c>
      <c r="K206" s="179" t="s">
        <v>1</v>
      </c>
      <c r="L206" s="184"/>
      <c r="M206" s="185" t="s">
        <v>1</v>
      </c>
      <c r="N206" s="186" t="s">
        <v>41</v>
      </c>
      <c r="O206" s="58"/>
      <c r="P206" s="149">
        <f>O206*H206</f>
        <v>0</v>
      </c>
      <c r="Q206" s="149">
        <v>5.3999999999999999E-2</v>
      </c>
      <c r="R206" s="149">
        <f>Q206*H206</f>
        <v>0.16200000000000001</v>
      </c>
      <c r="S206" s="149">
        <v>0</v>
      </c>
      <c r="T206" s="150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51" t="s">
        <v>164</v>
      </c>
      <c r="AT206" s="151" t="s">
        <v>208</v>
      </c>
      <c r="AU206" s="151" t="s">
        <v>85</v>
      </c>
      <c r="AY206" s="17" t="s">
        <v>128</v>
      </c>
      <c r="BE206" s="152">
        <f>IF(N206="základní",J206,0)</f>
        <v>0</v>
      </c>
      <c r="BF206" s="152">
        <f>IF(N206="snížená",J206,0)</f>
        <v>0</v>
      </c>
      <c r="BG206" s="152">
        <f>IF(N206="zákl. přenesená",J206,0)</f>
        <v>0</v>
      </c>
      <c r="BH206" s="152">
        <f>IF(N206="sníž. přenesená",J206,0)</f>
        <v>0</v>
      </c>
      <c r="BI206" s="152">
        <f>IF(N206="nulová",J206,0)</f>
        <v>0</v>
      </c>
      <c r="BJ206" s="17" t="s">
        <v>81</v>
      </c>
      <c r="BK206" s="152">
        <f>ROUND(I206*H206,2)</f>
        <v>0</v>
      </c>
      <c r="BL206" s="17" t="s">
        <v>135</v>
      </c>
      <c r="BM206" s="151" t="s">
        <v>309</v>
      </c>
    </row>
    <row r="207" spans="1:65" s="2" customFormat="1" ht="24.2" customHeight="1">
      <c r="A207" s="32"/>
      <c r="B207" s="139"/>
      <c r="C207" s="140" t="s">
        <v>310</v>
      </c>
      <c r="D207" s="140" t="s">
        <v>130</v>
      </c>
      <c r="E207" s="141" t="s">
        <v>311</v>
      </c>
      <c r="F207" s="142" t="s">
        <v>312</v>
      </c>
      <c r="G207" s="143" t="s">
        <v>143</v>
      </c>
      <c r="H207" s="144">
        <v>8</v>
      </c>
      <c r="I207" s="145"/>
      <c r="J207" s="146">
        <f>ROUND(I207*H207,2)</f>
        <v>0</v>
      </c>
      <c r="K207" s="142" t="s">
        <v>134</v>
      </c>
      <c r="L207" s="33"/>
      <c r="M207" s="147" t="s">
        <v>1</v>
      </c>
      <c r="N207" s="148" t="s">
        <v>41</v>
      </c>
      <c r="O207" s="58"/>
      <c r="P207" s="149">
        <f>O207*H207</f>
        <v>0</v>
      </c>
      <c r="Q207" s="149">
        <v>0.14066999999999999</v>
      </c>
      <c r="R207" s="149">
        <f>Q207*H207</f>
        <v>1.1253599999999999</v>
      </c>
      <c r="S207" s="149">
        <v>0</v>
      </c>
      <c r="T207" s="150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51" t="s">
        <v>135</v>
      </c>
      <c r="AT207" s="151" t="s">
        <v>130</v>
      </c>
      <c r="AU207" s="151" t="s">
        <v>85</v>
      </c>
      <c r="AY207" s="17" t="s">
        <v>128</v>
      </c>
      <c r="BE207" s="152">
        <f>IF(N207="základní",J207,0)</f>
        <v>0</v>
      </c>
      <c r="BF207" s="152">
        <f>IF(N207="snížená",J207,0)</f>
        <v>0</v>
      </c>
      <c r="BG207" s="152">
        <f>IF(N207="zákl. přenesená",J207,0)</f>
        <v>0</v>
      </c>
      <c r="BH207" s="152">
        <f>IF(N207="sníž. přenesená",J207,0)</f>
        <v>0</v>
      </c>
      <c r="BI207" s="152">
        <f>IF(N207="nulová",J207,0)</f>
        <v>0</v>
      </c>
      <c r="BJ207" s="17" t="s">
        <v>81</v>
      </c>
      <c r="BK207" s="152">
        <f>ROUND(I207*H207,2)</f>
        <v>0</v>
      </c>
      <c r="BL207" s="17" t="s">
        <v>135</v>
      </c>
      <c r="BM207" s="151" t="s">
        <v>313</v>
      </c>
    </row>
    <row r="208" spans="1:65" s="2" customFormat="1" ht="16.5" customHeight="1">
      <c r="A208" s="32"/>
      <c r="B208" s="139"/>
      <c r="C208" s="177" t="s">
        <v>314</v>
      </c>
      <c r="D208" s="177" t="s">
        <v>208</v>
      </c>
      <c r="E208" s="178" t="s">
        <v>315</v>
      </c>
      <c r="F208" s="179" t="s">
        <v>316</v>
      </c>
      <c r="G208" s="180" t="s">
        <v>143</v>
      </c>
      <c r="H208" s="181">
        <v>8.16</v>
      </c>
      <c r="I208" s="182"/>
      <c r="J208" s="183">
        <f>ROUND(I208*H208,2)</f>
        <v>0</v>
      </c>
      <c r="K208" s="179" t="s">
        <v>134</v>
      </c>
      <c r="L208" s="184"/>
      <c r="M208" s="185" t="s">
        <v>1</v>
      </c>
      <c r="N208" s="186" t="s">
        <v>41</v>
      </c>
      <c r="O208" s="58"/>
      <c r="P208" s="149">
        <f>O208*H208</f>
        <v>0</v>
      </c>
      <c r="Q208" s="149">
        <v>8.2000000000000003E-2</v>
      </c>
      <c r="R208" s="149">
        <f>Q208*H208</f>
        <v>0.66912000000000005</v>
      </c>
      <c r="S208" s="149">
        <v>0</v>
      </c>
      <c r="T208" s="150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51" t="s">
        <v>164</v>
      </c>
      <c r="AT208" s="151" t="s">
        <v>208</v>
      </c>
      <c r="AU208" s="151" t="s">
        <v>85</v>
      </c>
      <c r="AY208" s="17" t="s">
        <v>128</v>
      </c>
      <c r="BE208" s="152">
        <f>IF(N208="základní",J208,0)</f>
        <v>0</v>
      </c>
      <c r="BF208" s="152">
        <f>IF(N208="snížená",J208,0)</f>
        <v>0</v>
      </c>
      <c r="BG208" s="152">
        <f>IF(N208="zákl. přenesená",J208,0)</f>
        <v>0</v>
      </c>
      <c r="BH208" s="152">
        <f>IF(N208="sníž. přenesená",J208,0)</f>
        <v>0</v>
      </c>
      <c r="BI208" s="152">
        <f>IF(N208="nulová",J208,0)</f>
        <v>0</v>
      </c>
      <c r="BJ208" s="17" t="s">
        <v>81</v>
      </c>
      <c r="BK208" s="152">
        <f>ROUND(I208*H208,2)</f>
        <v>0</v>
      </c>
      <c r="BL208" s="17" t="s">
        <v>135</v>
      </c>
      <c r="BM208" s="151" t="s">
        <v>317</v>
      </c>
    </row>
    <row r="209" spans="1:65" s="13" customFormat="1" ht="11.25">
      <c r="B209" s="153"/>
      <c r="D209" s="154" t="s">
        <v>155</v>
      </c>
      <c r="F209" s="156" t="s">
        <v>262</v>
      </c>
      <c r="H209" s="157">
        <v>8.16</v>
      </c>
      <c r="I209" s="158"/>
      <c r="L209" s="153"/>
      <c r="M209" s="159"/>
      <c r="N209" s="160"/>
      <c r="O209" s="160"/>
      <c r="P209" s="160"/>
      <c r="Q209" s="160"/>
      <c r="R209" s="160"/>
      <c r="S209" s="160"/>
      <c r="T209" s="161"/>
      <c r="AT209" s="155" t="s">
        <v>155</v>
      </c>
      <c r="AU209" s="155" t="s">
        <v>85</v>
      </c>
      <c r="AV209" s="13" t="s">
        <v>85</v>
      </c>
      <c r="AW209" s="13" t="s">
        <v>3</v>
      </c>
      <c r="AX209" s="13" t="s">
        <v>81</v>
      </c>
      <c r="AY209" s="155" t="s">
        <v>128</v>
      </c>
    </row>
    <row r="210" spans="1:65" s="2" customFormat="1" ht="24.2" customHeight="1">
      <c r="A210" s="32"/>
      <c r="B210" s="139"/>
      <c r="C210" s="140" t="s">
        <v>318</v>
      </c>
      <c r="D210" s="140" t="s">
        <v>130</v>
      </c>
      <c r="E210" s="141" t="s">
        <v>319</v>
      </c>
      <c r="F210" s="142" t="s">
        <v>320</v>
      </c>
      <c r="G210" s="143" t="s">
        <v>160</v>
      </c>
      <c r="H210" s="144">
        <v>0.24</v>
      </c>
      <c r="I210" s="145"/>
      <c r="J210" s="146">
        <f>ROUND(I210*H210,2)</f>
        <v>0</v>
      </c>
      <c r="K210" s="142" t="s">
        <v>134</v>
      </c>
      <c r="L210" s="33"/>
      <c r="M210" s="147" t="s">
        <v>1</v>
      </c>
      <c r="N210" s="148" t="s">
        <v>41</v>
      </c>
      <c r="O210" s="58"/>
      <c r="P210" s="149">
        <f>O210*H210</f>
        <v>0</v>
      </c>
      <c r="Q210" s="149">
        <v>2.2563399999999998</v>
      </c>
      <c r="R210" s="149">
        <f>Q210*H210</f>
        <v>0.54152159999999994</v>
      </c>
      <c r="S210" s="149">
        <v>0</v>
      </c>
      <c r="T210" s="150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51" t="s">
        <v>135</v>
      </c>
      <c r="AT210" s="151" t="s">
        <v>130</v>
      </c>
      <c r="AU210" s="151" t="s">
        <v>85</v>
      </c>
      <c r="AY210" s="17" t="s">
        <v>128</v>
      </c>
      <c r="BE210" s="152">
        <f>IF(N210="základní",J210,0)</f>
        <v>0</v>
      </c>
      <c r="BF210" s="152">
        <f>IF(N210="snížená",J210,0)</f>
        <v>0</v>
      </c>
      <c r="BG210" s="152">
        <f>IF(N210="zákl. přenesená",J210,0)</f>
        <v>0</v>
      </c>
      <c r="BH210" s="152">
        <f>IF(N210="sníž. přenesená",J210,0)</f>
        <v>0</v>
      </c>
      <c r="BI210" s="152">
        <f>IF(N210="nulová",J210,0)</f>
        <v>0</v>
      </c>
      <c r="BJ210" s="17" t="s">
        <v>81</v>
      </c>
      <c r="BK210" s="152">
        <f>ROUND(I210*H210,2)</f>
        <v>0</v>
      </c>
      <c r="BL210" s="17" t="s">
        <v>135</v>
      </c>
      <c r="BM210" s="151" t="s">
        <v>321</v>
      </c>
    </row>
    <row r="211" spans="1:65" s="13" customFormat="1" ht="11.25">
      <c r="B211" s="153"/>
      <c r="D211" s="154" t="s">
        <v>155</v>
      </c>
      <c r="E211" s="155" t="s">
        <v>1</v>
      </c>
      <c r="F211" s="156" t="s">
        <v>322</v>
      </c>
      <c r="H211" s="157">
        <v>0.24</v>
      </c>
      <c r="I211" s="158"/>
      <c r="L211" s="153"/>
      <c r="M211" s="159"/>
      <c r="N211" s="160"/>
      <c r="O211" s="160"/>
      <c r="P211" s="160"/>
      <c r="Q211" s="160"/>
      <c r="R211" s="160"/>
      <c r="S211" s="160"/>
      <c r="T211" s="161"/>
      <c r="AT211" s="155" t="s">
        <v>155</v>
      </c>
      <c r="AU211" s="155" t="s">
        <v>85</v>
      </c>
      <c r="AV211" s="13" t="s">
        <v>85</v>
      </c>
      <c r="AW211" s="13" t="s">
        <v>32</v>
      </c>
      <c r="AX211" s="13" t="s">
        <v>81</v>
      </c>
      <c r="AY211" s="155" t="s">
        <v>128</v>
      </c>
    </row>
    <row r="212" spans="1:65" s="2" customFormat="1" ht="24.2" customHeight="1">
      <c r="A212" s="32"/>
      <c r="B212" s="139"/>
      <c r="C212" s="140" t="s">
        <v>323</v>
      </c>
      <c r="D212" s="140" t="s">
        <v>130</v>
      </c>
      <c r="E212" s="141" t="s">
        <v>324</v>
      </c>
      <c r="F212" s="142" t="s">
        <v>325</v>
      </c>
      <c r="G212" s="143" t="s">
        <v>133</v>
      </c>
      <c r="H212" s="144">
        <v>2</v>
      </c>
      <c r="I212" s="145"/>
      <c r="J212" s="146">
        <f>ROUND(I212*H212,2)</f>
        <v>0</v>
      </c>
      <c r="K212" s="142" t="s">
        <v>134</v>
      </c>
      <c r="L212" s="33"/>
      <c r="M212" s="147" t="s">
        <v>1</v>
      </c>
      <c r="N212" s="148" t="s">
        <v>41</v>
      </c>
      <c r="O212" s="58"/>
      <c r="P212" s="149">
        <f>O212*H212</f>
        <v>0</v>
      </c>
      <c r="Q212" s="149">
        <v>4.6999999999999999E-4</v>
      </c>
      <c r="R212" s="149">
        <f>Q212*H212</f>
        <v>9.3999999999999997E-4</v>
      </c>
      <c r="S212" s="149">
        <v>0</v>
      </c>
      <c r="T212" s="150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51" t="s">
        <v>135</v>
      </c>
      <c r="AT212" s="151" t="s">
        <v>130</v>
      </c>
      <c r="AU212" s="151" t="s">
        <v>85</v>
      </c>
      <c r="AY212" s="17" t="s">
        <v>128</v>
      </c>
      <c r="BE212" s="152">
        <f>IF(N212="základní",J212,0)</f>
        <v>0</v>
      </c>
      <c r="BF212" s="152">
        <f>IF(N212="snížená",J212,0)</f>
        <v>0</v>
      </c>
      <c r="BG212" s="152">
        <f>IF(N212="zákl. přenesená",J212,0)</f>
        <v>0</v>
      </c>
      <c r="BH212" s="152">
        <f>IF(N212="sníž. přenesená",J212,0)</f>
        <v>0</v>
      </c>
      <c r="BI212" s="152">
        <f>IF(N212="nulová",J212,0)</f>
        <v>0</v>
      </c>
      <c r="BJ212" s="17" t="s">
        <v>81</v>
      </c>
      <c r="BK212" s="152">
        <f>ROUND(I212*H212,2)</f>
        <v>0</v>
      </c>
      <c r="BL212" s="17" t="s">
        <v>135</v>
      </c>
      <c r="BM212" s="151" t="s">
        <v>326</v>
      </c>
    </row>
    <row r="213" spans="1:65" s="2" customFormat="1" ht="24.2" customHeight="1">
      <c r="A213" s="32"/>
      <c r="B213" s="139"/>
      <c r="C213" s="140" t="s">
        <v>327</v>
      </c>
      <c r="D213" s="140" t="s">
        <v>130</v>
      </c>
      <c r="E213" s="141" t="s">
        <v>328</v>
      </c>
      <c r="F213" s="142" t="s">
        <v>329</v>
      </c>
      <c r="G213" s="143" t="s">
        <v>304</v>
      </c>
      <c r="H213" s="144">
        <v>4</v>
      </c>
      <c r="I213" s="145"/>
      <c r="J213" s="146">
        <f>ROUND(I213*H213,2)</f>
        <v>0</v>
      </c>
      <c r="K213" s="142" t="s">
        <v>1</v>
      </c>
      <c r="L213" s="33"/>
      <c r="M213" s="147" t="s">
        <v>1</v>
      </c>
      <c r="N213" s="148" t="s">
        <v>41</v>
      </c>
      <c r="O213" s="58"/>
      <c r="P213" s="149">
        <f>O213*H213</f>
        <v>0</v>
      </c>
      <c r="Q213" s="149">
        <v>0</v>
      </c>
      <c r="R213" s="149">
        <f>Q213*H213</f>
        <v>0</v>
      </c>
      <c r="S213" s="149">
        <v>0</v>
      </c>
      <c r="T213" s="150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51" t="s">
        <v>135</v>
      </c>
      <c r="AT213" s="151" t="s">
        <v>130</v>
      </c>
      <c r="AU213" s="151" t="s">
        <v>85</v>
      </c>
      <c r="AY213" s="17" t="s">
        <v>128</v>
      </c>
      <c r="BE213" s="152">
        <f>IF(N213="základní",J213,0)</f>
        <v>0</v>
      </c>
      <c r="BF213" s="152">
        <f>IF(N213="snížená",J213,0)</f>
        <v>0</v>
      </c>
      <c r="BG213" s="152">
        <f>IF(N213="zákl. přenesená",J213,0)</f>
        <v>0</v>
      </c>
      <c r="BH213" s="152">
        <f>IF(N213="sníž. přenesená",J213,0)</f>
        <v>0</v>
      </c>
      <c r="BI213" s="152">
        <f>IF(N213="nulová",J213,0)</f>
        <v>0</v>
      </c>
      <c r="BJ213" s="17" t="s">
        <v>81</v>
      </c>
      <c r="BK213" s="152">
        <f>ROUND(I213*H213,2)</f>
        <v>0</v>
      </c>
      <c r="BL213" s="17" t="s">
        <v>135</v>
      </c>
      <c r="BM213" s="151" t="s">
        <v>330</v>
      </c>
    </row>
    <row r="214" spans="1:65" s="12" customFormat="1" ht="22.9" customHeight="1">
      <c r="B214" s="126"/>
      <c r="D214" s="127" t="s">
        <v>75</v>
      </c>
      <c r="E214" s="137" t="s">
        <v>331</v>
      </c>
      <c r="F214" s="137" t="s">
        <v>332</v>
      </c>
      <c r="I214" s="129"/>
      <c r="J214" s="138">
        <f>BK214</f>
        <v>0</v>
      </c>
      <c r="L214" s="126"/>
      <c r="M214" s="131"/>
      <c r="N214" s="132"/>
      <c r="O214" s="132"/>
      <c r="P214" s="133">
        <f>SUM(P215:P228)</f>
        <v>0</v>
      </c>
      <c r="Q214" s="132"/>
      <c r="R214" s="133">
        <f>SUM(R215:R228)</f>
        <v>0</v>
      </c>
      <c r="S214" s="132"/>
      <c r="T214" s="134">
        <f>SUM(T215:T228)</f>
        <v>0</v>
      </c>
      <c r="AR214" s="127" t="s">
        <v>81</v>
      </c>
      <c r="AT214" s="135" t="s">
        <v>75</v>
      </c>
      <c r="AU214" s="135" t="s">
        <v>81</v>
      </c>
      <c r="AY214" s="127" t="s">
        <v>128</v>
      </c>
      <c r="BK214" s="136">
        <f>SUM(BK215:BK228)</f>
        <v>0</v>
      </c>
    </row>
    <row r="215" spans="1:65" s="2" customFormat="1" ht="21.75" customHeight="1">
      <c r="A215" s="32"/>
      <c r="B215" s="139"/>
      <c r="C215" s="140" t="s">
        <v>333</v>
      </c>
      <c r="D215" s="140" t="s">
        <v>130</v>
      </c>
      <c r="E215" s="141" t="s">
        <v>334</v>
      </c>
      <c r="F215" s="142" t="s">
        <v>335</v>
      </c>
      <c r="G215" s="143" t="s">
        <v>192</v>
      </c>
      <c r="H215" s="144">
        <v>31.32</v>
      </c>
      <c r="I215" s="145"/>
      <c r="J215" s="146">
        <f>ROUND(I215*H215,2)</f>
        <v>0</v>
      </c>
      <c r="K215" s="142" t="s">
        <v>134</v>
      </c>
      <c r="L215" s="33"/>
      <c r="M215" s="147" t="s">
        <v>1</v>
      </c>
      <c r="N215" s="148" t="s">
        <v>41</v>
      </c>
      <c r="O215" s="58"/>
      <c r="P215" s="149">
        <f>O215*H215</f>
        <v>0</v>
      </c>
      <c r="Q215" s="149">
        <v>0</v>
      </c>
      <c r="R215" s="149">
        <f>Q215*H215</f>
        <v>0</v>
      </c>
      <c r="S215" s="149">
        <v>0</v>
      </c>
      <c r="T215" s="150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51" t="s">
        <v>135</v>
      </c>
      <c r="AT215" s="151" t="s">
        <v>130</v>
      </c>
      <c r="AU215" s="151" t="s">
        <v>85</v>
      </c>
      <c r="AY215" s="17" t="s">
        <v>128</v>
      </c>
      <c r="BE215" s="152">
        <f>IF(N215="základní",J215,0)</f>
        <v>0</v>
      </c>
      <c r="BF215" s="152">
        <f>IF(N215="snížená",J215,0)</f>
        <v>0</v>
      </c>
      <c r="BG215" s="152">
        <f>IF(N215="zákl. přenesená",J215,0)</f>
        <v>0</v>
      </c>
      <c r="BH215" s="152">
        <f>IF(N215="sníž. přenesená",J215,0)</f>
        <v>0</v>
      </c>
      <c r="BI215" s="152">
        <f>IF(N215="nulová",J215,0)</f>
        <v>0</v>
      </c>
      <c r="BJ215" s="17" t="s">
        <v>81</v>
      </c>
      <c r="BK215" s="152">
        <f>ROUND(I215*H215,2)</f>
        <v>0</v>
      </c>
      <c r="BL215" s="17" t="s">
        <v>135</v>
      </c>
      <c r="BM215" s="151" t="s">
        <v>336</v>
      </c>
    </row>
    <row r="216" spans="1:65" s="13" customFormat="1" ht="11.25">
      <c r="B216" s="153"/>
      <c r="D216" s="154" t="s">
        <v>155</v>
      </c>
      <c r="E216" s="155" t="s">
        <v>86</v>
      </c>
      <c r="F216" s="156" t="s">
        <v>87</v>
      </c>
      <c r="H216" s="157">
        <v>31.32</v>
      </c>
      <c r="I216" s="158"/>
      <c r="L216" s="153"/>
      <c r="M216" s="159"/>
      <c r="N216" s="160"/>
      <c r="O216" s="160"/>
      <c r="P216" s="160"/>
      <c r="Q216" s="160"/>
      <c r="R216" s="160"/>
      <c r="S216" s="160"/>
      <c r="T216" s="161"/>
      <c r="AT216" s="155" t="s">
        <v>155</v>
      </c>
      <c r="AU216" s="155" t="s">
        <v>85</v>
      </c>
      <c r="AV216" s="13" t="s">
        <v>85</v>
      </c>
      <c r="AW216" s="13" t="s">
        <v>32</v>
      </c>
      <c r="AX216" s="13" t="s">
        <v>81</v>
      </c>
      <c r="AY216" s="155" t="s">
        <v>128</v>
      </c>
    </row>
    <row r="217" spans="1:65" s="2" customFormat="1" ht="24.2" customHeight="1">
      <c r="A217" s="32"/>
      <c r="B217" s="139"/>
      <c r="C217" s="140" t="s">
        <v>337</v>
      </c>
      <c r="D217" s="140" t="s">
        <v>130</v>
      </c>
      <c r="E217" s="141" t="s">
        <v>338</v>
      </c>
      <c r="F217" s="142" t="s">
        <v>339</v>
      </c>
      <c r="G217" s="143" t="s">
        <v>192</v>
      </c>
      <c r="H217" s="144">
        <v>595.08000000000004</v>
      </c>
      <c r="I217" s="145"/>
      <c r="J217" s="146">
        <f>ROUND(I217*H217,2)</f>
        <v>0</v>
      </c>
      <c r="K217" s="142" t="s">
        <v>134</v>
      </c>
      <c r="L217" s="33"/>
      <c r="M217" s="147" t="s">
        <v>1</v>
      </c>
      <c r="N217" s="148" t="s">
        <v>41</v>
      </c>
      <c r="O217" s="58"/>
      <c r="P217" s="149">
        <f>O217*H217</f>
        <v>0</v>
      </c>
      <c r="Q217" s="149">
        <v>0</v>
      </c>
      <c r="R217" s="149">
        <f>Q217*H217</f>
        <v>0</v>
      </c>
      <c r="S217" s="149">
        <v>0</v>
      </c>
      <c r="T217" s="150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51" t="s">
        <v>135</v>
      </c>
      <c r="AT217" s="151" t="s">
        <v>130</v>
      </c>
      <c r="AU217" s="151" t="s">
        <v>85</v>
      </c>
      <c r="AY217" s="17" t="s">
        <v>128</v>
      </c>
      <c r="BE217" s="152">
        <f>IF(N217="základní",J217,0)</f>
        <v>0</v>
      </c>
      <c r="BF217" s="152">
        <f>IF(N217="snížená",J217,0)</f>
        <v>0</v>
      </c>
      <c r="BG217" s="152">
        <f>IF(N217="zákl. přenesená",J217,0)</f>
        <v>0</v>
      </c>
      <c r="BH217" s="152">
        <f>IF(N217="sníž. přenesená",J217,0)</f>
        <v>0</v>
      </c>
      <c r="BI217" s="152">
        <f>IF(N217="nulová",J217,0)</f>
        <v>0</v>
      </c>
      <c r="BJ217" s="17" t="s">
        <v>81</v>
      </c>
      <c r="BK217" s="152">
        <f>ROUND(I217*H217,2)</f>
        <v>0</v>
      </c>
      <c r="BL217" s="17" t="s">
        <v>135</v>
      </c>
      <c r="BM217" s="151" t="s">
        <v>340</v>
      </c>
    </row>
    <row r="218" spans="1:65" s="13" customFormat="1" ht="11.25">
      <c r="B218" s="153"/>
      <c r="D218" s="154" t="s">
        <v>155</v>
      </c>
      <c r="E218" s="155" t="s">
        <v>1</v>
      </c>
      <c r="F218" s="156" t="s">
        <v>341</v>
      </c>
      <c r="H218" s="157">
        <v>595.08000000000004</v>
      </c>
      <c r="I218" s="158"/>
      <c r="L218" s="153"/>
      <c r="M218" s="159"/>
      <c r="N218" s="160"/>
      <c r="O218" s="160"/>
      <c r="P218" s="160"/>
      <c r="Q218" s="160"/>
      <c r="R218" s="160"/>
      <c r="S218" s="160"/>
      <c r="T218" s="161"/>
      <c r="AT218" s="155" t="s">
        <v>155</v>
      </c>
      <c r="AU218" s="155" t="s">
        <v>85</v>
      </c>
      <c r="AV218" s="13" t="s">
        <v>85</v>
      </c>
      <c r="AW218" s="13" t="s">
        <v>32</v>
      </c>
      <c r="AX218" s="13" t="s">
        <v>81</v>
      </c>
      <c r="AY218" s="155" t="s">
        <v>128</v>
      </c>
    </row>
    <row r="219" spans="1:65" s="2" customFormat="1" ht="21.75" customHeight="1">
      <c r="A219" s="32"/>
      <c r="B219" s="139"/>
      <c r="C219" s="140" t="s">
        <v>342</v>
      </c>
      <c r="D219" s="140" t="s">
        <v>130</v>
      </c>
      <c r="E219" s="141" t="s">
        <v>343</v>
      </c>
      <c r="F219" s="142" t="s">
        <v>344</v>
      </c>
      <c r="G219" s="143" t="s">
        <v>192</v>
      </c>
      <c r="H219" s="144">
        <v>1.0249999999999999</v>
      </c>
      <c r="I219" s="145"/>
      <c r="J219" s="146">
        <f>ROUND(I219*H219,2)</f>
        <v>0</v>
      </c>
      <c r="K219" s="142" t="s">
        <v>134</v>
      </c>
      <c r="L219" s="33"/>
      <c r="M219" s="147" t="s">
        <v>1</v>
      </c>
      <c r="N219" s="148" t="s">
        <v>41</v>
      </c>
      <c r="O219" s="58"/>
      <c r="P219" s="149">
        <f>O219*H219</f>
        <v>0</v>
      </c>
      <c r="Q219" s="149">
        <v>0</v>
      </c>
      <c r="R219" s="149">
        <f>Q219*H219</f>
        <v>0</v>
      </c>
      <c r="S219" s="149">
        <v>0</v>
      </c>
      <c r="T219" s="150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51" t="s">
        <v>135</v>
      </c>
      <c r="AT219" s="151" t="s">
        <v>130</v>
      </c>
      <c r="AU219" s="151" t="s">
        <v>85</v>
      </c>
      <c r="AY219" s="17" t="s">
        <v>128</v>
      </c>
      <c r="BE219" s="152">
        <f>IF(N219="základní",J219,0)</f>
        <v>0</v>
      </c>
      <c r="BF219" s="152">
        <f>IF(N219="snížená",J219,0)</f>
        <v>0</v>
      </c>
      <c r="BG219" s="152">
        <f>IF(N219="zákl. přenesená",J219,0)</f>
        <v>0</v>
      </c>
      <c r="BH219" s="152">
        <f>IF(N219="sníž. přenesená",J219,0)</f>
        <v>0</v>
      </c>
      <c r="BI219" s="152">
        <f>IF(N219="nulová",J219,0)</f>
        <v>0</v>
      </c>
      <c r="BJ219" s="17" t="s">
        <v>81</v>
      </c>
      <c r="BK219" s="152">
        <f>ROUND(I219*H219,2)</f>
        <v>0</v>
      </c>
      <c r="BL219" s="17" t="s">
        <v>135</v>
      </c>
      <c r="BM219" s="151" t="s">
        <v>345</v>
      </c>
    </row>
    <row r="220" spans="1:65" s="13" customFormat="1" ht="11.25">
      <c r="B220" s="153"/>
      <c r="D220" s="154" t="s">
        <v>155</v>
      </c>
      <c r="E220" s="155" t="s">
        <v>90</v>
      </c>
      <c r="F220" s="156" t="s">
        <v>91</v>
      </c>
      <c r="H220" s="157">
        <v>1.0249999999999999</v>
      </c>
      <c r="I220" s="158"/>
      <c r="L220" s="153"/>
      <c r="M220" s="159"/>
      <c r="N220" s="160"/>
      <c r="O220" s="160"/>
      <c r="P220" s="160"/>
      <c r="Q220" s="160"/>
      <c r="R220" s="160"/>
      <c r="S220" s="160"/>
      <c r="T220" s="161"/>
      <c r="AT220" s="155" t="s">
        <v>155</v>
      </c>
      <c r="AU220" s="155" t="s">
        <v>85</v>
      </c>
      <c r="AV220" s="13" t="s">
        <v>85</v>
      </c>
      <c r="AW220" s="13" t="s">
        <v>32</v>
      </c>
      <c r="AX220" s="13" t="s">
        <v>81</v>
      </c>
      <c r="AY220" s="155" t="s">
        <v>128</v>
      </c>
    </row>
    <row r="221" spans="1:65" s="2" customFormat="1" ht="24.2" customHeight="1">
      <c r="A221" s="32"/>
      <c r="B221" s="139"/>
      <c r="C221" s="140" t="s">
        <v>346</v>
      </c>
      <c r="D221" s="140" t="s">
        <v>130</v>
      </c>
      <c r="E221" s="141" t="s">
        <v>347</v>
      </c>
      <c r="F221" s="142" t="s">
        <v>348</v>
      </c>
      <c r="G221" s="143" t="s">
        <v>192</v>
      </c>
      <c r="H221" s="144">
        <v>19.475000000000001</v>
      </c>
      <c r="I221" s="145"/>
      <c r="J221" s="146">
        <f>ROUND(I221*H221,2)</f>
        <v>0</v>
      </c>
      <c r="K221" s="142" t="s">
        <v>134</v>
      </c>
      <c r="L221" s="33"/>
      <c r="M221" s="147" t="s">
        <v>1</v>
      </c>
      <c r="N221" s="148" t="s">
        <v>41</v>
      </c>
      <c r="O221" s="58"/>
      <c r="P221" s="149">
        <f>O221*H221</f>
        <v>0</v>
      </c>
      <c r="Q221" s="149">
        <v>0</v>
      </c>
      <c r="R221" s="149">
        <f>Q221*H221</f>
        <v>0</v>
      </c>
      <c r="S221" s="149">
        <v>0</v>
      </c>
      <c r="T221" s="150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51" t="s">
        <v>135</v>
      </c>
      <c r="AT221" s="151" t="s">
        <v>130</v>
      </c>
      <c r="AU221" s="151" t="s">
        <v>85</v>
      </c>
      <c r="AY221" s="17" t="s">
        <v>128</v>
      </c>
      <c r="BE221" s="152">
        <f>IF(N221="základní",J221,0)</f>
        <v>0</v>
      </c>
      <c r="BF221" s="152">
        <f>IF(N221="snížená",J221,0)</f>
        <v>0</v>
      </c>
      <c r="BG221" s="152">
        <f>IF(N221="zákl. přenesená",J221,0)</f>
        <v>0</v>
      </c>
      <c r="BH221" s="152">
        <f>IF(N221="sníž. přenesená",J221,0)</f>
        <v>0</v>
      </c>
      <c r="BI221" s="152">
        <f>IF(N221="nulová",J221,0)</f>
        <v>0</v>
      </c>
      <c r="BJ221" s="17" t="s">
        <v>81</v>
      </c>
      <c r="BK221" s="152">
        <f>ROUND(I221*H221,2)</f>
        <v>0</v>
      </c>
      <c r="BL221" s="17" t="s">
        <v>135</v>
      </c>
      <c r="BM221" s="151" t="s">
        <v>349</v>
      </c>
    </row>
    <row r="222" spans="1:65" s="13" customFormat="1" ht="11.25">
      <c r="B222" s="153"/>
      <c r="D222" s="154" t="s">
        <v>155</v>
      </c>
      <c r="E222" s="155" t="s">
        <v>1</v>
      </c>
      <c r="F222" s="156" t="s">
        <v>350</v>
      </c>
      <c r="H222" s="157">
        <v>19.475000000000001</v>
      </c>
      <c r="I222" s="158"/>
      <c r="L222" s="153"/>
      <c r="M222" s="159"/>
      <c r="N222" s="160"/>
      <c r="O222" s="160"/>
      <c r="P222" s="160"/>
      <c r="Q222" s="160"/>
      <c r="R222" s="160"/>
      <c r="S222" s="160"/>
      <c r="T222" s="161"/>
      <c r="AT222" s="155" t="s">
        <v>155</v>
      </c>
      <c r="AU222" s="155" t="s">
        <v>85</v>
      </c>
      <c r="AV222" s="13" t="s">
        <v>85</v>
      </c>
      <c r="AW222" s="13" t="s">
        <v>32</v>
      </c>
      <c r="AX222" s="13" t="s">
        <v>81</v>
      </c>
      <c r="AY222" s="155" t="s">
        <v>128</v>
      </c>
    </row>
    <row r="223" spans="1:65" s="2" customFormat="1" ht="24.2" customHeight="1">
      <c r="A223" s="32"/>
      <c r="B223" s="139"/>
      <c r="C223" s="140" t="s">
        <v>351</v>
      </c>
      <c r="D223" s="140" t="s">
        <v>130</v>
      </c>
      <c r="E223" s="141" t="s">
        <v>352</v>
      </c>
      <c r="F223" s="142" t="s">
        <v>353</v>
      </c>
      <c r="G223" s="143" t="s">
        <v>192</v>
      </c>
      <c r="H223" s="144">
        <v>32.344999999999999</v>
      </c>
      <c r="I223" s="145"/>
      <c r="J223" s="146">
        <f>ROUND(I223*H223,2)</f>
        <v>0</v>
      </c>
      <c r="K223" s="142" t="s">
        <v>134</v>
      </c>
      <c r="L223" s="33"/>
      <c r="M223" s="147" t="s">
        <v>1</v>
      </c>
      <c r="N223" s="148" t="s">
        <v>41</v>
      </c>
      <c r="O223" s="58"/>
      <c r="P223" s="149">
        <f>O223*H223</f>
        <v>0</v>
      </c>
      <c r="Q223" s="149">
        <v>0</v>
      </c>
      <c r="R223" s="149">
        <f>Q223*H223</f>
        <v>0</v>
      </c>
      <c r="S223" s="149">
        <v>0</v>
      </c>
      <c r="T223" s="150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51" t="s">
        <v>135</v>
      </c>
      <c r="AT223" s="151" t="s">
        <v>130</v>
      </c>
      <c r="AU223" s="151" t="s">
        <v>85</v>
      </c>
      <c r="AY223" s="17" t="s">
        <v>128</v>
      </c>
      <c r="BE223" s="152">
        <f>IF(N223="základní",J223,0)</f>
        <v>0</v>
      </c>
      <c r="BF223" s="152">
        <f>IF(N223="snížená",J223,0)</f>
        <v>0</v>
      </c>
      <c r="BG223" s="152">
        <f>IF(N223="zákl. přenesená",J223,0)</f>
        <v>0</v>
      </c>
      <c r="BH223" s="152">
        <f>IF(N223="sníž. přenesená",J223,0)</f>
        <v>0</v>
      </c>
      <c r="BI223" s="152">
        <f>IF(N223="nulová",J223,0)</f>
        <v>0</v>
      </c>
      <c r="BJ223" s="17" t="s">
        <v>81</v>
      </c>
      <c r="BK223" s="152">
        <f>ROUND(I223*H223,2)</f>
        <v>0</v>
      </c>
      <c r="BL223" s="17" t="s">
        <v>135</v>
      </c>
      <c r="BM223" s="151" t="s">
        <v>354</v>
      </c>
    </row>
    <row r="224" spans="1:65" s="13" customFormat="1" ht="11.25">
      <c r="B224" s="153"/>
      <c r="D224" s="154" t="s">
        <v>155</v>
      </c>
      <c r="E224" s="155" t="s">
        <v>1</v>
      </c>
      <c r="F224" s="156" t="s">
        <v>355</v>
      </c>
      <c r="H224" s="157">
        <v>32.344999999999999</v>
      </c>
      <c r="I224" s="158"/>
      <c r="L224" s="153"/>
      <c r="M224" s="159"/>
      <c r="N224" s="160"/>
      <c r="O224" s="160"/>
      <c r="P224" s="160"/>
      <c r="Q224" s="160"/>
      <c r="R224" s="160"/>
      <c r="S224" s="160"/>
      <c r="T224" s="161"/>
      <c r="AT224" s="155" t="s">
        <v>155</v>
      </c>
      <c r="AU224" s="155" t="s">
        <v>85</v>
      </c>
      <c r="AV224" s="13" t="s">
        <v>85</v>
      </c>
      <c r="AW224" s="13" t="s">
        <v>32</v>
      </c>
      <c r="AX224" s="13" t="s">
        <v>81</v>
      </c>
      <c r="AY224" s="155" t="s">
        <v>128</v>
      </c>
    </row>
    <row r="225" spans="1:65" s="2" customFormat="1" ht="33" customHeight="1">
      <c r="A225" s="32"/>
      <c r="B225" s="139"/>
      <c r="C225" s="140" t="s">
        <v>356</v>
      </c>
      <c r="D225" s="140" t="s">
        <v>130</v>
      </c>
      <c r="E225" s="141" t="s">
        <v>357</v>
      </c>
      <c r="F225" s="142" t="s">
        <v>358</v>
      </c>
      <c r="G225" s="143" t="s">
        <v>192</v>
      </c>
      <c r="H225" s="144">
        <v>1.0249999999999999</v>
      </c>
      <c r="I225" s="145"/>
      <c r="J225" s="146">
        <f>ROUND(I225*H225,2)</f>
        <v>0</v>
      </c>
      <c r="K225" s="142" t="s">
        <v>134</v>
      </c>
      <c r="L225" s="33"/>
      <c r="M225" s="147" t="s">
        <v>1</v>
      </c>
      <c r="N225" s="148" t="s">
        <v>41</v>
      </c>
      <c r="O225" s="58"/>
      <c r="P225" s="149">
        <f>O225*H225</f>
        <v>0</v>
      </c>
      <c r="Q225" s="149">
        <v>0</v>
      </c>
      <c r="R225" s="149">
        <f>Q225*H225</f>
        <v>0</v>
      </c>
      <c r="S225" s="149">
        <v>0</v>
      </c>
      <c r="T225" s="150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51" t="s">
        <v>135</v>
      </c>
      <c r="AT225" s="151" t="s">
        <v>130</v>
      </c>
      <c r="AU225" s="151" t="s">
        <v>85</v>
      </c>
      <c r="AY225" s="17" t="s">
        <v>128</v>
      </c>
      <c r="BE225" s="152">
        <f>IF(N225="základní",J225,0)</f>
        <v>0</v>
      </c>
      <c r="BF225" s="152">
        <f>IF(N225="snížená",J225,0)</f>
        <v>0</v>
      </c>
      <c r="BG225" s="152">
        <f>IF(N225="zákl. přenesená",J225,0)</f>
        <v>0</v>
      </c>
      <c r="BH225" s="152">
        <f>IF(N225="sníž. přenesená",J225,0)</f>
        <v>0</v>
      </c>
      <c r="BI225" s="152">
        <f>IF(N225="nulová",J225,0)</f>
        <v>0</v>
      </c>
      <c r="BJ225" s="17" t="s">
        <v>81</v>
      </c>
      <c r="BK225" s="152">
        <f>ROUND(I225*H225,2)</f>
        <v>0</v>
      </c>
      <c r="BL225" s="17" t="s">
        <v>135</v>
      </c>
      <c r="BM225" s="151" t="s">
        <v>359</v>
      </c>
    </row>
    <row r="226" spans="1:65" s="13" customFormat="1" ht="11.25">
      <c r="B226" s="153"/>
      <c r="D226" s="154" t="s">
        <v>155</v>
      </c>
      <c r="E226" s="155" t="s">
        <v>1</v>
      </c>
      <c r="F226" s="156" t="s">
        <v>90</v>
      </c>
      <c r="H226" s="157">
        <v>1.0249999999999999</v>
      </c>
      <c r="I226" s="158"/>
      <c r="L226" s="153"/>
      <c r="M226" s="159"/>
      <c r="N226" s="160"/>
      <c r="O226" s="160"/>
      <c r="P226" s="160"/>
      <c r="Q226" s="160"/>
      <c r="R226" s="160"/>
      <c r="S226" s="160"/>
      <c r="T226" s="161"/>
      <c r="AT226" s="155" t="s">
        <v>155</v>
      </c>
      <c r="AU226" s="155" t="s">
        <v>85</v>
      </c>
      <c r="AV226" s="13" t="s">
        <v>85</v>
      </c>
      <c r="AW226" s="13" t="s">
        <v>32</v>
      </c>
      <c r="AX226" s="13" t="s">
        <v>81</v>
      </c>
      <c r="AY226" s="155" t="s">
        <v>128</v>
      </c>
    </row>
    <row r="227" spans="1:65" s="2" customFormat="1" ht="44.25" customHeight="1">
      <c r="A227" s="32"/>
      <c r="B227" s="139"/>
      <c r="C227" s="140" t="s">
        <v>360</v>
      </c>
      <c r="D227" s="140" t="s">
        <v>130</v>
      </c>
      <c r="E227" s="141" t="s">
        <v>361</v>
      </c>
      <c r="F227" s="142" t="s">
        <v>362</v>
      </c>
      <c r="G227" s="143" t="s">
        <v>192</v>
      </c>
      <c r="H227" s="144">
        <v>31.32</v>
      </c>
      <c r="I227" s="145"/>
      <c r="J227" s="146">
        <f>ROUND(I227*H227,2)</f>
        <v>0</v>
      </c>
      <c r="K227" s="142" t="s">
        <v>134</v>
      </c>
      <c r="L227" s="33"/>
      <c r="M227" s="147" t="s">
        <v>1</v>
      </c>
      <c r="N227" s="148" t="s">
        <v>41</v>
      </c>
      <c r="O227" s="58"/>
      <c r="P227" s="149">
        <f>O227*H227</f>
        <v>0</v>
      </c>
      <c r="Q227" s="149">
        <v>0</v>
      </c>
      <c r="R227" s="149">
        <f>Q227*H227</f>
        <v>0</v>
      </c>
      <c r="S227" s="149">
        <v>0</v>
      </c>
      <c r="T227" s="150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51" t="s">
        <v>135</v>
      </c>
      <c r="AT227" s="151" t="s">
        <v>130</v>
      </c>
      <c r="AU227" s="151" t="s">
        <v>85</v>
      </c>
      <c r="AY227" s="17" t="s">
        <v>128</v>
      </c>
      <c r="BE227" s="152">
        <f>IF(N227="základní",J227,0)</f>
        <v>0</v>
      </c>
      <c r="BF227" s="152">
        <f>IF(N227="snížená",J227,0)</f>
        <v>0</v>
      </c>
      <c r="BG227" s="152">
        <f>IF(N227="zákl. přenesená",J227,0)</f>
        <v>0</v>
      </c>
      <c r="BH227" s="152">
        <f>IF(N227="sníž. přenesená",J227,0)</f>
        <v>0</v>
      </c>
      <c r="BI227" s="152">
        <f>IF(N227="nulová",J227,0)</f>
        <v>0</v>
      </c>
      <c r="BJ227" s="17" t="s">
        <v>81</v>
      </c>
      <c r="BK227" s="152">
        <f>ROUND(I227*H227,2)</f>
        <v>0</v>
      </c>
      <c r="BL227" s="17" t="s">
        <v>135</v>
      </c>
      <c r="BM227" s="151" t="s">
        <v>363</v>
      </c>
    </row>
    <row r="228" spans="1:65" s="13" customFormat="1" ht="11.25">
      <c r="B228" s="153"/>
      <c r="D228" s="154" t="s">
        <v>155</v>
      </c>
      <c r="E228" s="155" t="s">
        <v>1</v>
      </c>
      <c r="F228" s="156" t="s">
        <v>86</v>
      </c>
      <c r="H228" s="157">
        <v>31.32</v>
      </c>
      <c r="I228" s="158"/>
      <c r="L228" s="153"/>
      <c r="M228" s="159"/>
      <c r="N228" s="160"/>
      <c r="O228" s="160"/>
      <c r="P228" s="160"/>
      <c r="Q228" s="160"/>
      <c r="R228" s="160"/>
      <c r="S228" s="160"/>
      <c r="T228" s="161"/>
      <c r="AT228" s="155" t="s">
        <v>155</v>
      </c>
      <c r="AU228" s="155" t="s">
        <v>85</v>
      </c>
      <c r="AV228" s="13" t="s">
        <v>85</v>
      </c>
      <c r="AW228" s="13" t="s">
        <v>32</v>
      </c>
      <c r="AX228" s="13" t="s">
        <v>81</v>
      </c>
      <c r="AY228" s="155" t="s">
        <v>128</v>
      </c>
    </row>
    <row r="229" spans="1:65" s="12" customFormat="1" ht="22.9" customHeight="1">
      <c r="B229" s="126"/>
      <c r="D229" s="127" t="s">
        <v>75</v>
      </c>
      <c r="E229" s="137" t="s">
        <v>364</v>
      </c>
      <c r="F229" s="137" t="s">
        <v>365</v>
      </c>
      <c r="I229" s="129"/>
      <c r="J229" s="138">
        <f>BK229</f>
        <v>0</v>
      </c>
      <c r="L229" s="126"/>
      <c r="M229" s="131"/>
      <c r="N229" s="132"/>
      <c r="O229" s="132"/>
      <c r="P229" s="133">
        <f>P230</f>
        <v>0</v>
      </c>
      <c r="Q229" s="132"/>
      <c r="R229" s="133">
        <f>R230</f>
        <v>0</v>
      </c>
      <c r="S229" s="132"/>
      <c r="T229" s="134">
        <f>T230</f>
        <v>0</v>
      </c>
      <c r="AR229" s="127" t="s">
        <v>81</v>
      </c>
      <c r="AT229" s="135" t="s">
        <v>75</v>
      </c>
      <c r="AU229" s="135" t="s">
        <v>81</v>
      </c>
      <c r="AY229" s="127" t="s">
        <v>128</v>
      </c>
      <c r="BK229" s="136">
        <f>BK230</f>
        <v>0</v>
      </c>
    </row>
    <row r="230" spans="1:65" s="2" customFormat="1" ht="24.2" customHeight="1">
      <c r="A230" s="32"/>
      <c r="B230" s="139"/>
      <c r="C230" s="140" t="s">
        <v>366</v>
      </c>
      <c r="D230" s="140" t="s">
        <v>130</v>
      </c>
      <c r="E230" s="141" t="s">
        <v>367</v>
      </c>
      <c r="F230" s="142" t="s">
        <v>368</v>
      </c>
      <c r="G230" s="143" t="s">
        <v>192</v>
      </c>
      <c r="H230" s="144">
        <v>165.501</v>
      </c>
      <c r="I230" s="145"/>
      <c r="J230" s="146">
        <f>ROUND(I230*H230,2)</f>
        <v>0</v>
      </c>
      <c r="K230" s="142" t="s">
        <v>134</v>
      </c>
      <c r="L230" s="33"/>
      <c r="M230" s="147" t="s">
        <v>1</v>
      </c>
      <c r="N230" s="148" t="s">
        <v>41</v>
      </c>
      <c r="O230" s="58"/>
      <c r="P230" s="149">
        <f>O230*H230</f>
        <v>0</v>
      </c>
      <c r="Q230" s="149">
        <v>0</v>
      </c>
      <c r="R230" s="149">
        <f>Q230*H230</f>
        <v>0</v>
      </c>
      <c r="S230" s="149">
        <v>0</v>
      </c>
      <c r="T230" s="150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51" t="s">
        <v>135</v>
      </c>
      <c r="AT230" s="151" t="s">
        <v>130</v>
      </c>
      <c r="AU230" s="151" t="s">
        <v>85</v>
      </c>
      <c r="AY230" s="17" t="s">
        <v>128</v>
      </c>
      <c r="BE230" s="152">
        <f>IF(N230="základní",J230,0)</f>
        <v>0</v>
      </c>
      <c r="BF230" s="152">
        <f>IF(N230="snížená",J230,0)</f>
        <v>0</v>
      </c>
      <c r="BG230" s="152">
        <f>IF(N230="zákl. přenesená",J230,0)</f>
        <v>0</v>
      </c>
      <c r="BH230" s="152">
        <f>IF(N230="sníž. přenesená",J230,0)</f>
        <v>0</v>
      </c>
      <c r="BI230" s="152">
        <f>IF(N230="nulová",J230,0)</f>
        <v>0</v>
      </c>
      <c r="BJ230" s="17" t="s">
        <v>81</v>
      </c>
      <c r="BK230" s="152">
        <f>ROUND(I230*H230,2)</f>
        <v>0</v>
      </c>
      <c r="BL230" s="17" t="s">
        <v>135</v>
      </c>
      <c r="BM230" s="151" t="s">
        <v>369</v>
      </c>
    </row>
    <row r="231" spans="1:65" s="12" customFormat="1" ht="25.9" customHeight="1">
      <c r="B231" s="126"/>
      <c r="D231" s="127" t="s">
        <v>75</v>
      </c>
      <c r="E231" s="128" t="s">
        <v>370</v>
      </c>
      <c r="F231" s="128" t="s">
        <v>371</v>
      </c>
      <c r="I231" s="129"/>
      <c r="J231" s="130">
        <f>BK231</f>
        <v>0</v>
      </c>
      <c r="L231" s="126"/>
      <c r="M231" s="131"/>
      <c r="N231" s="132"/>
      <c r="O231" s="132"/>
      <c r="P231" s="133">
        <f>P232</f>
        <v>0</v>
      </c>
      <c r="Q231" s="132"/>
      <c r="R231" s="133">
        <f>R232</f>
        <v>2.1779999999999999</v>
      </c>
      <c r="S231" s="132"/>
      <c r="T231" s="134">
        <f>T232</f>
        <v>0</v>
      </c>
      <c r="AR231" s="127" t="s">
        <v>85</v>
      </c>
      <c r="AT231" s="135" t="s">
        <v>75</v>
      </c>
      <c r="AU231" s="135" t="s">
        <v>76</v>
      </c>
      <c r="AY231" s="127" t="s">
        <v>128</v>
      </c>
      <c r="BK231" s="136">
        <f>BK232</f>
        <v>0</v>
      </c>
    </row>
    <row r="232" spans="1:65" s="12" customFormat="1" ht="22.9" customHeight="1">
      <c r="B232" s="126"/>
      <c r="D232" s="127" t="s">
        <v>75</v>
      </c>
      <c r="E232" s="137" t="s">
        <v>372</v>
      </c>
      <c r="F232" s="137" t="s">
        <v>373</v>
      </c>
      <c r="I232" s="129"/>
      <c r="J232" s="138">
        <f>BK232</f>
        <v>0</v>
      </c>
      <c r="L232" s="126"/>
      <c r="M232" s="131"/>
      <c r="N232" s="132"/>
      <c r="O232" s="132"/>
      <c r="P232" s="133">
        <f>SUM(P233:P238)</f>
        <v>0</v>
      </c>
      <c r="Q232" s="132"/>
      <c r="R232" s="133">
        <f>SUM(R233:R238)</f>
        <v>2.1779999999999999</v>
      </c>
      <c r="S232" s="132"/>
      <c r="T232" s="134">
        <f>SUM(T233:T238)</f>
        <v>0</v>
      </c>
      <c r="AR232" s="127" t="s">
        <v>85</v>
      </c>
      <c r="AT232" s="135" t="s">
        <v>75</v>
      </c>
      <c r="AU232" s="135" t="s">
        <v>81</v>
      </c>
      <c r="AY232" s="127" t="s">
        <v>128</v>
      </c>
      <c r="BK232" s="136">
        <f>SUM(BK233:BK238)</f>
        <v>0</v>
      </c>
    </row>
    <row r="233" spans="1:65" s="2" customFormat="1" ht="24.2" customHeight="1">
      <c r="A233" s="32"/>
      <c r="B233" s="139"/>
      <c r="C233" s="140" t="s">
        <v>374</v>
      </c>
      <c r="D233" s="140" t="s">
        <v>130</v>
      </c>
      <c r="E233" s="141" t="s">
        <v>375</v>
      </c>
      <c r="F233" s="142" t="s">
        <v>376</v>
      </c>
      <c r="G233" s="143" t="s">
        <v>133</v>
      </c>
      <c r="H233" s="144">
        <v>15</v>
      </c>
      <c r="I233" s="145"/>
      <c r="J233" s="146">
        <f>ROUND(I233*H233,2)</f>
        <v>0</v>
      </c>
      <c r="K233" s="142" t="s">
        <v>1</v>
      </c>
      <c r="L233" s="33"/>
      <c r="M233" s="147" t="s">
        <v>1</v>
      </c>
      <c r="N233" s="148" t="s">
        <v>41</v>
      </c>
      <c r="O233" s="58"/>
      <c r="P233" s="149">
        <f>O233*H233</f>
        <v>0</v>
      </c>
      <c r="Q233" s="149">
        <v>9.4999999999999998E-3</v>
      </c>
      <c r="R233" s="149">
        <f>Q233*H233</f>
        <v>0.14249999999999999</v>
      </c>
      <c r="S233" s="149">
        <v>0</v>
      </c>
      <c r="T233" s="150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51" t="s">
        <v>200</v>
      </c>
      <c r="AT233" s="151" t="s">
        <v>130</v>
      </c>
      <c r="AU233" s="151" t="s">
        <v>85</v>
      </c>
      <c r="AY233" s="17" t="s">
        <v>128</v>
      </c>
      <c r="BE233" s="152">
        <f>IF(N233="základní",J233,0)</f>
        <v>0</v>
      </c>
      <c r="BF233" s="152">
        <f>IF(N233="snížená",J233,0)</f>
        <v>0</v>
      </c>
      <c r="BG233" s="152">
        <f>IF(N233="zákl. přenesená",J233,0)</f>
        <v>0</v>
      </c>
      <c r="BH233" s="152">
        <f>IF(N233="sníž. přenesená",J233,0)</f>
        <v>0</v>
      </c>
      <c r="BI233" s="152">
        <f>IF(N233="nulová",J233,0)</f>
        <v>0</v>
      </c>
      <c r="BJ233" s="17" t="s">
        <v>81</v>
      </c>
      <c r="BK233" s="152">
        <f>ROUND(I233*H233,2)</f>
        <v>0</v>
      </c>
      <c r="BL233" s="17" t="s">
        <v>200</v>
      </c>
      <c r="BM233" s="151" t="s">
        <v>377</v>
      </c>
    </row>
    <row r="234" spans="1:65" s="14" customFormat="1" ht="11.25">
      <c r="B234" s="162"/>
      <c r="D234" s="154" t="s">
        <v>155</v>
      </c>
      <c r="E234" s="163" t="s">
        <v>1</v>
      </c>
      <c r="F234" s="164" t="s">
        <v>378</v>
      </c>
      <c r="H234" s="163" t="s">
        <v>1</v>
      </c>
      <c r="I234" s="165"/>
      <c r="L234" s="162"/>
      <c r="M234" s="166"/>
      <c r="N234" s="167"/>
      <c r="O234" s="167"/>
      <c r="P234" s="167"/>
      <c r="Q234" s="167"/>
      <c r="R234" s="167"/>
      <c r="S234" s="167"/>
      <c r="T234" s="168"/>
      <c r="AT234" s="163" t="s">
        <v>155</v>
      </c>
      <c r="AU234" s="163" t="s">
        <v>85</v>
      </c>
      <c r="AV234" s="14" t="s">
        <v>81</v>
      </c>
      <c r="AW234" s="14" t="s">
        <v>32</v>
      </c>
      <c r="AX234" s="14" t="s">
        <v>76</v>
      </c>
      <c r="AY234" s="163" t="s">
        <v>128</v>
      </c>
    </row>
    <row r="235" spans="1:65" s="13" customFormat="1" ht="11.25">
      <c r="B235" s="153"/>
      <c r="D235" s="154" t="s">
        <v>155</v>
      </c>
      <c r="E235" s="155" t="s">
        <v>1</v>
      </c>
      <c r="F235" s="156" t="s">
        <v>156</v>
      </c>
      <c r="H235" s="157">
        <v>15</v>
      </c>
      <c r="I235" s="158"/>
      <c r="L235" s="153"/>
      <c r="M235" s="159"/>
      <c r="N235" s="160"/>
      <c r="O235" s="160"/>
      <c r="P235" s="160"/>
      <c r="Q235" s="160"/>
      <c r="R235" s="160"/>
      <c r="S235" s="160"/>
      <c r="T235" s="161"/>
      <c r="AT235" s="155" t="s">
        <v>155</v>
      </c>
      <c r="AU235" s="155" t="s">
        <v>85</v>
      </c>
      <c r="AV235" s="13" t="s">
        <v>85</v>
      </c>
      <c r="AW235" s="13" t="s">
        <v>32</v>
      </c>
      <c r="AX235" s="13" t="s">
        <v>81</v>
      </c>
      <c r="AY235" s="155" t="s">
        <v>128</v>
      </c>
    </row>
    <row r="236" spans="1:65" s="2" customFormat="1" ht="16.5" customHeight="1">
      <c r="A236" s="32"/>
      <c r="B236" s="139"/>
      <c r="C236" s="177" t="s">
        <v>379</v>
      </c>
      <c r="D236" s="177" t="s">
        <v>208</v>
      </c>
      <c r="E236" s="178" t="s">
        <v>380</v>
      </c>
      <c r="F236" s="179" t="s">
        <v>381</v>
      </c>
      <c r="G236" s="180" t="s">
        <v>133</v>
      </c>
      <c r="H236" s="181">
        <v>17.25</v>
      </c>
      <c r="I236" s="182"/>
      <c r="J236" s="183">
        <f>ROUND(I236*H236,2)</f>
        <v>0</v>
      </c>
      <c r="K236" s="179" t="s">
        <v>1</v>
      </c>
      <c r="L236" s="184"/>
      <c r="M236" s="185" t="s">
        <v>1</v>
      </c>
      <c r="N236" s="186" t="s">
        <v>41</v>
      </c>
      <c r="O236" s="58"/>
      <c r="P236" s="149">
        <f>O236*H236</f>
        <v>0</v>
      </c>
      <c r="Q236" s="149">
        <v>0.11799999999999999</v>
      </c>
      <c r="R236" s="149">
        <f>Q236*H236</f>
        <v>2.0354999999999999</v>
      </c>
      <c r="S236" s="149">
        <v>0</v>
      </c>
      <c r="T236" s="150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51" t="s">
        <v>285</v>
      </c>
      <c r="AT236" s="151" t="s">
        <v>208</v>
      </c>
      <c r="AU236" s="151" t="s">
        <v>85</v>
      </c>
      <c r="AY236" s="17" t="s">
        <v>128</v>
      </c>
      <c r="BE236" s="152">
        <f>IF(N236="základní",J236,0)</f>
        <v>0</v>
      </c>
      <c r="BF236" s="152">
        <f>IF(N236="snížená",J236,0)</f>
        <v>0</v>
      </c>
      <c r="BG236" s="152">
        <f>IF(N236="zákl. přenesená",J236,0)</f>
        <v>0</v>
      </c>
      <c r="BH236" s="152">
        <f>IF(N236="sníž. přenesená",J236,0)</f>
        <v>0</v>
      </c>
      <c r="BI236" s="152">
        <f>IF(N236="nulová",J236,0)</f>
        <v>0</v>
      </c>
      <c r="BJ236" s="17" t="s">
        <v>81</v>
      </c>
      <c r="BK236" s="152">
        <f>ROUND(I236*H236,2)</f>
        <v>0</v>
      </c>
      <c r="BL236" s="17" t="s">
        <v>200</v>
      </c>
      <c r="BM236" s="151" t="s">
        <v>382</v>
      </c>
    </row>
    <row r="237" spans="1:65" s="13" customFormat="1" ht="11.25">
      <c r="B237" s="153"/>
      <c r="D237" s="154" t="s">
        <v>155</v>
      </c>
      <c r="F237" s="156" t="s">
        <v>383</v>
      </c>
      <c r="H237" s="157">
        <v>17.25</v>
      </c>
      <c r="I237" s="158"/>
      <c r="L237" s="153"/>
      <c r="M237" s="159"/>
      <c r="N237" s="160"/>
      <c r="O237" s="160"/>
      <c r="P237" s="160"/>
      <c r="Q237" s="160"/>
      <c r="R237" s="160"/>
      <c r="S237" s="160"/>
      <c r="T237" s="161"/>
      <c r="AT237" s="155" t="s">
        <v>155</v>
      </c>
      <c r="AU237" s="155" t="s">
        <v>85</v>
      </c>
      <c r="AV237" s="13" t="s">
        <v>85</v>
      </c>
      <c r="AW237" s="13" t="s">
        <v>3</v>
      </c>
      <c r="AX237" s="13" t="s">
        <v>81</v>
      </c>
      <c r="AY237" s="155" t="s">
        <v>128</v>
      </c>
    </row>
    <row r="238" spans="1:65" s="2" customFormat="1" ht="24.2" customHeight="1">
      <c r="A238" s="32"/>
      <c r="B238" s="139"/>
      <c r="C238" s="140" t="s">
        <v>384</v>
      </c>
      <c r="D238" s="140" t="s">
        <v>130</v>
      </c>
      <c r="E238" s="141" t="s">
        <v>385</v>
      </c>
      <c r="F238" s="142" t="s">
        <v>386</v>
      </c>
      <c r="G238" s="143" t="s">
        <v>387</v>
      </c>
      <c r="H238" s="187"/>
      <c r="I238" s="145"/>
      <c r="J238" s="146">
        <f>ROUND(I238*H238,2)</f>
        <v>0</v>
      </c>
      <c r="K238" s="142" t="s">
        <v>134</v>
      </c>
      <c r="L238" s="33"/>
      <c r="M238" s="147" t="s">
        <v>1</v>
      </c>
      <c r="N238" s="148" t="s">
        <v>41</v>
      </c>
      <c r="O238" s="58"/>
      <c r="P238" s="149">
        <f>O238*H238</f>
        <v>0</v>
      </c>
      <c r="Q238" s="149">
        <v>0</v>
      </c>
      <c r="R238" s="149">
        <f>Q238*H238</f>
        <v>0</v>
      </c>
      <c r="S238" s="149">
        <v>0</v>
      </c>
      <c r="T238" s="150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51" t="s">
        <v>200</v>
      </c>
      <c r="AT238" s="151" t="s">
        <v>130</v>
      </c>
      <c r="AU238" s="151" t="s">
        <v>85</v>
      </c>
      <c r="AY238" s="17" t="s">
        <v>128</v>
      </c>
      <c r="BE238" s="152">
        <f>IF(N238="základní",J238,0)</f>
        <v>0</v>
      </c>
      <c r="BF238" s="152">
        <f>IF(N238="snížená",J238,0)</f>
        <v>0</v>
      </c>
      <c r="BG238" s="152">
        <f>IF(N238="zákl. přenesená",J238,0)</f>
        <v>0</v>
      </c>
      <c r="BH238" s="152">
        <f>IF(N238="sníž. přenesená",J238,0)</f>
        <v>0</v>
      </c>
      <c r="BI238" s="152">
        <f>IF(N238="nulová",J238,0)</f>
        <v>0</v>
      </c>
      <c r="BJ238" s="17" t="s">
        <v>81</v>
      </c>
      <c r="BK238" s="152">
        <f>ROUND(I238*H238,2)</f>
        <v>0</v>
      </c>
      <c r="BL238" s="17" t="s">
        <v>200</v>
      </c>
      <c r="BM238" s="151" t="s">
        <v>388</v>
      </c>
    </row>
    <row r="239" spans="1:65" s="12" customFormat="1" ht="25.9" customHeight="1">
      <c r="B239" s="126"/>
      <c r="D239" s="127" t="s">
        <v>75</v>
      </c>
      <c r="E239" s="128" t="s">
        <v>389</v>
      </c>
      <c r="F239" s="128" t="s">
        <v>390</v>
      </c>
      <c r="I239" s="129"/>
      <c r="J239" s="130">
        <f>BK239</f>
        <v>0</v>
      </c>
      <c r="L239" s="126"/>
      <c r="M239" s="131"/>
      <c r="N239" s="132"/>
      <c r="O239" s="132"/>
      <c r="P239" s="133">
        <f>P240+P244+P246</f>
        <v>0</v>
      </c>
      <c r="Q239" s="132"/>
      <c r="R239" s="133">
        <f>R240+R244+R246</f>
        <v>0</v>
      </c>
      <c r="S239" s="132"/>
      <c r="T239" s="134">
        <f>T240+T244+T246</f>
        <v>0</v>
      </c>
      <c r="AR239" s="127" t="s">
        <v>148</v>
      </c>
      <c r="AT239" s="135" t="s">
        <v>75</v>
      </c>
      <c r="AU239" s="135" t="s">
        <v>76</v>
      </c>
      <c r="AY239" s="127" t="s">
        <v>128</v>
      </c>
      <c r="BK239" s="136">
        <f>BK240+BK244+BK246</f>
        <v>0</v>
      </c>
    </row>
    <row r="240" spans="1:65" s="12" customFormat="1" ht="22.9" customHeight="1">
      <c r="B240" s="126"/>
      <c r="D240" s="127" t="s">
        <v>75</v>
      </c>
      <c r="E240" s="137" t="s">
        <v>391</v>
      </c>
      <c r="F240" s="137" t="s">
        <v>392</v>
      </c>
      <c r="I240" s="129"/>
      <c r="J240" s="138">
        <f>BK240</f>
        <v>0</v>
      </c>
      <c r="L240" s="126"/>
      <c r="M240" s="131"/>
      <c r="N240" s="132"/>
      <c r="O240" s="132"/>
      <c r="P240" s="133">
        <f>SUM(P241:P243)</f>
        <v>0</v>
      </c>
      <c r="Q240" s="132"/>
      <c r="R240" s="133">
        <f>SUM(R241:R243)</f>
        <v>0</v>
      </c>
      <c r="S240" s="132"/>
      <c r="T240" s="134">
        <f>SUM(T241:T243)</f>
        <v>0</v>
      </c>
      <c r="AR240" s="127" t="s">
        <v>148</v>
      </c>
      <c r="AT240" s="135" t="s">
        <v>75</v>
      </c>
      <c r="AU240" s="135" t="s">
        <v>81</v>
      </c>
      <c r="AY240" s="127" t="s">
        <v>128</v>
      </c>
      <c r="BK240" s="136">
        <f>SUM(BK241:BK243)</f>
        <v>0</v>
      </c>
    </row>
    <row r="241" spans="1:65" s="2" customFormat="1" ht="16.5" customHeight="1">
      <c r="A241" s="32"/>
      <c r="B241" s="139"/>
      <c r="C241" s="140" t="s">
        <v>393</v>
      </c>
      <c r="D241" s="140" t="s">
        <v>130</v>
      </c>
      <c r="E241" s="141" t="s">
        <v>394</v>
      </c>
      <c r="F241" s="142" t="s">
        <v>395</v>
      </c>
      <c r="G241" s="143" t="s">
        <v>396</v>
      </c>
      <c r="H241" s="144">
        <v>1</v>
      </c>
      <c r="I241" s="145"/>
      <c r="J241" s="146">
        <f>ROUND(I241*H241,2)</f>
        <v>0</v>
      </c>
      <c r="K241" s="142" t="s">
        <v>134</v>
      </c>
      <c r="L241" s="33"/>
      <c r="M241" s="147" t="s">
        <v>1</v>
      </c>
      <c r="N241" s="148" t="s">
        <v>41</v>
      </c>
      <c r="O241" s="58"/>
      <c r="P241" s="149">
        <f>O241*H241</f>
        <v>0</v>
      </c>
      <c r="Q241" s="149">
        <v>0</v>
      </c>
      <c r="R241" s="149">
        <f>Q241*H241</f>
        <v>0</v>
      </c>
      <c r="S241" s="149">
        <v>0</v>
      </c>
      <c r="T241" s="150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51" t="s">
        <v>397</v>
      </c>
      <c r="AT241" s="151" t="s">
        <v>130</v>
      </c>
      <c r="AU241" s="151" t="s">
        <v>85</v>
      </c>
      <c r="AY241" s="17" t="s">
        <v>128</v>
      </c>
      <c r="BE241" s="152">
        <f>IF(N241="základní",J241,0)</f>
        <v>0</v>
      </c>
      <c r="BF241" s="152">
        <f>IF(N241="snížená",J241,0)</f>
        <v>0</v>
      </c>
      <c r="BG241" s="152">
        <f>IF(N241="zákl. přenesená",J241,0)</f>
        <v>0</v>
      </c>
      <c r="BH241" s="152">
        <f>IF(N241="sníž. přenesená",J241,0)</f>
        <v>0</v>
      </c>
      <c r="BI241" s="152">
        <f>IF(N241="nulová",J241,0)</f>
        <v>0</v>
      </c>
      <c r="BJ241" s="17" t="s">
        <v>81</v>
      </c>
      <c r="BK241" s="152">
        <f>ROUND(I241*H241,2)</f>
        <v>0</v>
      </c>
      <c r="BL241" s="17" t="s">
        <v>397</v>
      </c>
      <c r="BM241" s="151" t="s">
        <v>398</v>
      </c>
    </row>
    <row r="242" spans="1:65" s="2" customFormat="1" ht="16.5" customHeight="1">
      <c r="A242" s="32"/>
      <c r="B242" s="139"/>
      <c r="C242" s="140" t="s">
        <v>399</v>
      </c>
      <c r="D242" s="140" t="s">
        <v>130</v>
      </c>
      <c r="E242" s="141" t="s">
        <v>400</v>
      </c>
      <c r="F242" s="142" t="s">
        <v>401</v>
      </c>
      <c r="G242" s="143" t="s">
        <v>396</v>
      </c>
      <c r="H242" s="144">
        <v>1</v>
      </c>
      <c r="I242" s="145"/>
      <c r="J242" s="146">
        <f>ROUND(I242*H242,2)</f>
        <v>0</v>
      </c>
      <c r="K242" s="142" t="s">
        <v>134</v>
      </c>
      <c r="L242" s="33"/>
      <c r="M242" s="147" t="s">
        <v>1</v>
      </c>
      <c r="N242" s="148" t="s">
        <v>41</v>
      </c>
      <c r="O242" s="58"/>
      <c r="P242" s="149">
        <f>O242*H242</f>
        <v>0</v>
      </c>
      <c r="Q242" s="149">
        <v>0</v>
      </c>
      <c r="R242" s="149">
        <f>Q242*H242</f>
        <v>0</v>
      </c>
      <c r="S242" s="149">
        <v>0</v>
      </c>
      <c r="T242" s="150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51" t="s">
        <v>397</v>
      </c>
      <c r="AT242" s="151" t="s">
        <v>130</v>
      </c>
      <c r="AU242" s="151" t="s">
        <v>85</v>
      </c>
      <c r="AY242" s="17" t="s">
        <v>128</v>
      </c>
      <c r="BE242" s="152">
        <f>IF(N242="základní",J242,0)</f>
        <v>0</v>
      </c>
      <c r="BF242" s="152">
        <f>IF(N242="snížená",J242,0)</f>
        <v>0</v>
      </c>
      <c r="BG242" s="152">
        <f>IF(N242="zákl. přenesená",J242,0)</f>
        <v>0</v>
      </c>
      <c r="BH242" s="152">
        <f>IF(N242="sníž. přenesená",J242,0)</f>
        <v>0</v>
      </c>
      <c r="BI242" s="152">
        <f>IF(N242="nulová",J242,0)</f>
        <v>0</v>
      </c>
      <c r="BJ242" s="17" t="s">
        <v>81</v>
      </c>
      <c r="BK242" s="152">
        <f>ROUND(I242*H242,2)</f>
        <v>0</v>
      </c>
      <c r="BL242" s="17" t="s">
        <v>397</v>
      </c>
      <c r="BM242" s="151" t="s">
        <v>402</v>
      </c>
    </row>
    <row r="243" spans="1:65" s="2" customFormat="1" ht="16.5" customHeight="1">
      <c r="A243" s="32"/>
      <c r="B243" s="139"/>
      <c r="C243" s="140" t="s">
        <v>403</v>
      </c>
      <c r="D243" s="140" t="s">
        <v>130</v>
      </c>
      <c r="E243" s="141" t="s">
        <v>404</v>
      </c>
      <c r="F243" s="142" t="s">
        <v>405</v>
      </c>
      <c r="G243" s="143" t="s">
        <v>396</v>
      </c>
      <c r="H243" s="144">
        <v>1</v>
      </c>
      <c r="I243" s="145"/>
      <c r="J243" s="146">
        <f>ROUND(I243*H243,2)</f>
        <v>0</v>
      </c>
      <c r="K243" s="142" t="s">
        <v>134</v>
      </c>
      <c r="L243" s="33"/>
      <c r="M243" s="147" t="s">
        <v>1</v>
      </c>
      <c r="N243" s="148" t="s">
        <v>41</v>
      </c>
      <c r="O243" s="58"/>
      <c r="P243" s="149">
        <f>O243*H243</f>
        <v>0</v>
      </c>
      <c r="Q243" s="149">
        <v>0</v>
      </c>
      <c r="R243" s="149">
        <f>Q243*H243</f>
        <v>0</v>
      </c>
      <c r="S243" s="149">
        <v>0</v>
      </c>
      <c r="T243" s="150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51" t="s">
        <v>397</v>
      </c>
      <c r="AT243" s="151" t="s">
        <v>130</v>
      </c>
      <c r="AU243" s="151" t="s">
        <v>85</v>
      </c>
      <c r="AY243" s="17" t="s">
        <v>128</v>
      </c>
      <c r="BE243" s="152">
        <f>IF(N243="základní",J243,0)</f>
        <v>0</v>
      </c>
      <c r="BF243" s="152">
        <f>IF(N243="snížená",J243,0)</f>
        <v>0</v>
      </c>
      <c r="BG243" s="152">
        <f>IF(N243="zákl. přenesená",J243,0)</f>
        <v>0</v>
      </c>
      <c r="BH243" s="152">
        <f>IF(N243="sníž. přenesená",J243,0)</f>
        <v>0</v>
      </c>
      <c r="BI243" s="152">
        <f>IF(N243="nulová",J243,0)</f>
        <v>0</v>
      </c>
      <c r="BJ243" s="17" t="s">
        <v>81</v>
      </c>
      <c r="BK243" s="152">
        <f>ROUND(I243*H243,2)</f>
        <v>0</v>
      </c>
      <c r="BL243" s="17" t="s">
        <v>397</v>
      </c>
      <c r="BM243" s="151" t="s">
        <v>406</v>
      </c>
    </row>
    <row r="244" spans="1:65" s="12" customFormat="1" ht="22.9" customHeight="1">
      <c r="B244" s="126"/>
      <c r="D244" s="127" t="s">
        <v>75</v>
      </c>
      <c r="E244" s="137" t="s">
        <v>407</v>
      </c>
      <c r="F244" s="137" t="s">
        <v>408</v>
      </c>
      <c r="I244" s="129"/>
      <c r="J244" s="138">
        <f>BK244</f>
        <v>0</v>
      </c>
      <c r="L244" s="126"/>
      <c r="M244" s="131"/>
      <c r="N244" s="132"/>
      <c r="O244" s="132"/>
      <c r="P244" s="133">
        <f>P245</f>
        <v>0</v>
      </c>
      <c r="Q244" s="132"/>
      <c r="R244" s="133">
        <f>R245</f>
        <v>0</v>
      </c>
      <c r="S244" s="132"/>
      <c r="T244" s="134">
        <f>T245</f>
        <v>0</v>
      </c>
      <c r="AR244" s="127" t="s">
        <v>148</v>
      </c>
      <c r="AT244" s="135" t="s">
        <v>75</v>
      </c>
      <c r="AU244" s="135" t="s">
        <v>81</v>
      </c>
      <c r="AY244" s="127" t="s">
        <v>128</v>
      </c>
      <c r="BK244" s="136">
        <f>BK245</f>
        <v>0</v>
      </c>
    </row>
    <row r="245" spans="1:65" s="2" customFormat="1" ht="16.5" customHeight="1">
      <c r="A245" s="32"/>
      <c r="B245" s="139"/>
      <c r="C245" s="140" t="s">
        <v>409</v>
      </c>
      <c r="D245" s="140" t="s">
        <v>130</v>
      </c>
      <c r="E245" s="141" t="s">
        <v>410</v>
      </c>
      <c r="F245" s="142" t="s">
        <v>408</v>
      </c>
      <c r="G245" s="143" t="s">
        <v>396</v>
      </c>
      <c r="H245" s="144">
        <v>1</v>
      </c>
      <c r="I245" s="145"/>
      <c r="J245" s="146">
        <f>ROUND(I245*H245,2)</f>
        <v>0</v>
      </c>
      <c r="K245" s="142" t="s">
        <v>134</v>
      </c>
      <c r="L245" s="33"/>
      <c r="M245" s="147" t="s">
        <v>1</v>
      </c>
      <c r="N245" s="148" t="s">
        <v>41</v>
      </c>
      <c r="O245" s="58"/>
      <c r="P245" s="149">
        <f>O245*H245</f>
        <v>0</v>
      </c>
      <c r="Q245" s="149">
        <v>0</v>
      </c>
      <c r="R245" s="149">
        <f>Q245*H245</f>
        <v>0</v>
      </c>
      <c r="S245" s="149">
        <v>0</v>
      </c>
      <c r="T245" s="150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51" t="s">
        <v>397</v>
      </c>
      <c r="AT245" s="151" t="s">
        <v>130</v>
      </c>
      <c r="AU245" s="151" t="s">
        <v>85</v>
      </c>
      <c r="AY245" s="17" t="s">
        <v>128</v>
      </c>
      <c r="BE245" s="152">
        <f>IF(N245="základní",J245,0)</f>
        <v>0</v>
      </c>
      <c r="BF245" s="152">
        <f>IF(N245="snížená",J245,0)</f>
        <v>0</v>
      </c>
      <c r="BG245" s="152">
        <f>IF(N245="zákl. přenesená",J245,0)</f>
        <v>0</v>
      </c>
      <c r="BH245" s="152">
        <f>IF(N245="sníž. přenesená",J245,0)</f>
        <v>0</v>
      </c>
      <c r="BI245" s="152">
        <f>IF(N245="nulová",J245,0)</f>
        <v>0</v>
      </c>
      <c r="BJ245" s="17" t="s">
        <v>81</v>
      </c>
      <c r="BK245" s="152">
        <f>ROUND(I245*H245,2)</f>
        <v>0</v>
      </c>
      <c r="BL245" s="17" t="s">
        <v>397</v>
      </c>
      <c r="BM245" s="151" t="s">
        <v>411</v>
      </c>
    </row>
    <row r="246" spans="1:65" s="12" customFormat="1" ht="22.9" customHeight="1">
      <c r="B246" s="126"/>
      <c r="D246" s="127" t="s">
        <v>75</v>
      </c>
      <c r="E246" s="137" t="s">
        <v>412</v>
      </c>
      <c r="F246" s="137" t="s">
        <v>413</v>
      </c>
      <c r="I246" s="129"/>
      <c r="J246" s="138">
        <f>BK246</f>
        <v>0</v>
      </c>
      <c r="L246" s="126"/>
      <c r="M246" s="131"/>
      <c r="N246" s="132"/>
      <c r="O246" s="132"/>
      <c r="P246" s="133">
        <f>SUM(P247:P248)</f>
        <v>0</v>
      </c>
      <c r="Q246" s="132"/>
      <c r="R246" s="133">
        <f>SUM(R247:R248)</f>
        <v>0</v>
      </c>
      <c r="S246" s="132"/>
      <c r="T246" s="134">
        <f>SUM(T247:T248)</f>
        <v>0</v>
      </c>
      <c r="AR246" s="127" t="s">
        <v>148</v>
      </c>
      <c r="AT246" s="135" t="s">
        <v>75</v>
      </c>
      <c r="AU246" s="135" t="s">
        <v>81</v>
      </c>
      <c r="AY246" s="127" t="s">
        <v>128</v>
      </c>
      <c r="BK246" s="136">
        <f>SUM(BK247:BK248)</f>
        <v>0</v>
      </c>
    </row>
    <row r="247" spans="1:65" s="2" customFormat="1" ht="16.5" customHeight="1">
      <c r="A247" s="32"/>
      <c r="B247" s="139"/>
      <c r="C247" s="140" t="s">
        <v>414</v>
      </c>
      <c r="D247" s="140" t="s">
        <v>130</v>
      </c>
      <c r="E247" s="141" t="s">
        <v>415</v>
      </c>
      <c r="F247" s="142" t="s">
        <v>413</v>
      </c>
      <c r="G247" s="143" t="s">
        <v>396</v>
      </c>
      <c r="H247" s="144">
        <v>1</v>
      </c>
      <c r="I247" s="145"/>
      <c r="J247" s="146">
        <f>ROUND(I247*H247,2)</f>
        <v>0</v>
      </c>
      <c r="K247" s="142" t="s">
        <v>134</v>
      </c>
      <c r="L247" s="33"/>
      <c r="M247" s="147" t="s">
        <v>1</v>
      </c>
      <c r="N247" s="148" t="s">
        <v>41</v>
      </c>
      <c r="O247" s="58"/>
      <c r="P247" s="149">
        <f>O247*H247</f>
        <v>0</v>
      </c>
      <c r="Q247" s="149">
        <v>0</v>
      </c>
      <c r="R247" s="149">
        <f>Q247*H247</f>
        <v>0</v>
      </c>
      <c r="S247" s="149">
        <v>0</v>
      </c>
      <c r="T247" s="150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51" t="s">
        <v>397</v>
      </c>
      <c r="AT247" s="151" t="s">
        <v>130</v>
      </c>
      <c r="AU247" s="151" t="s">
        <v>85</v>
      </c>
      <c r="AY247" s="17" t="s">
        <v>128</v>
      </c>
      <c r="BE247" s="152">
        <f>IF(N247="základní",J247,0)</f>
        <v>0</v>
      </c>
      <c r="BF247" s="152">
        <f>IF(N247="snížená",J247,0)</f>
        <v>0</v>
      </c>
      <c r="BG247" s="152">
        <f>IF(N247="zákl. přenesená",J247,0)</f>
        <v>0</v>
      </c>
      <c r="BH247" s="152">
        <f>IF(N247="sníž. přenesená",J247,0)</f>
        <v>0</v>
      </c>
      <c r="BI247" s="152">
        <f>IF(N247="nulová",J247,0)</f>
        <v>0</v>
      </c>
      <c r="BJ247" s="17" t="s">
        <v>81</v>
      </c>
      <c r="BK247" s="152">
        <f>ROUND(I247*H247,2)</f>
        <v>0</v>
      </c>
      <c r="BL247" s="17" t="s">
        <v>397</v>
      </c>
      <c r="BM247" s="151" t="s">
        <v>416</v>
      </c>
    </row>
    <row r="248" spans="1:65" s="2" customFormat="1" ht="16.5" customHeight="1">
      <c r="A248" s="32"/>
      <c r="B248" s="139"/>
      <c r="C248" s="140" t="s">
        <v>417</v>
      </c>
      <c r="D248" s="140" t="s">
        <v>130</v>
      </c>
      <c r="E248" s="141" t="s">
        <v>418</v>
      </c>
      <c r="F248" s="142" t="s">
        <v>419</v>
      </c>
      <c r="G248" s="143" t="s">
        <v>396</v>
      </c>
      <c r="H248" s="144">
        <v>1</v>
      </c>
      <c r="I248" s="145"/>
      <c r="J248" s="146">
        <f>ROUND(I248*H248,2)</f>
        <v>0</v>
      </c>
      <c r="K248" s="142" t="s">
        <v>134</v>
      </c>
      <c r="L248" s="33"/>
      <c r="M248" s="188" t="s">
        <v>1</v>
      </c>
      <c r="N248" s="189" t="s">
        <v>41</v>
      </c>
      <c r="O248" s="190"/>
      <c r="P248" s="191">
        <f>O248*H248</f>
        <v>0</v>
      </c>
      <c r="Q248" s="191">
        <v>0</v>
      </c>
      <c r="R248" s="191">
        <f>Q248*H248</f>
        <v>0</v>
      </c>
      <c r="S248" s="191">
        <v>0</v>
      </c>
      <c r="T248" s="192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51" t="s">
        <v>397</v>
      </c>
      <c r="AT248" s="151" t="s">
        <v>130</v>
      </c>
      <c r="AU248" s="151" t="s">
        <v>85</v>
      </c>
      <c r="AY248" s="17" t="s">
        <v>128</v>
      </c>
      <c r="BE248" s="152">
        <f>IF(N248="základní",J248,0)</f>
        <v>0</v>
      </c>
      <c r="BF248" s="152">
        <f>IF(N248="snížená",J248,0)</f>
        <v>0</v>
      </c>
      <c r="BG248" s="152">
        <f>IF(N248="zákl. přenesená",J248,0)</f>
        <v>0</v>
      </c>
      <c r="BH248" s="152">
        <f>IF(N248="sníž. přenesená",J248,0)</f>
        <v>0</v>
      </c>
      <c r="BI248" s="152">
        <f>IF(N248="nulová",J248,0)</f>
        <v>0</v>
      </c>
      <c r="BJ248" s="17" t="s">
        <v>81</v>
      </c>
      <c r="BK248" s="152">
        <f>ROUND(I248*H248,2)</f>
        <v>0</v>
      </c>
      <c r="BL248" s="17" t="s">
        <v>397</v>
      </c>
      <c r="BM248" s="151" t="s">
        <v>420</v>
      </c>
    </row>
    <row r="249" spans="1:65" s="2" customFormat="1" ht="6.95" customHeight="1">
      <c r="A249" s="32"/>
      <c r="B249" s="47"/>
      <c r="C249" s="48"/>
      <c r="D249" s="48"/>
      <c r="E249" s="48"/>
      <c r="F249" s="48"/>
      <c r="G249" s="48"/>
      <c r="H249" s="48"/>
      <c r="I249" s="48"/>
      <c r="J249" s="48"/>
      <c r="K249" s="48"/>
      <c r="L249" s="33"/>
      <c r="M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</row>
  </sheetData>
  <autoFilter ref="C125:K248" xr:uid="{00000000-0009-0000-0000-000001000000}"/>
  <mergeCells count="6">
    <mergeCell ref="L2:V2"/>
    <mergeCell ref="E7:H7"/>
    <mergeCell ref="E16:H16"/>
    <mergeCell ref="E25:H25"/>
    <mergeCell ref="E85:H85"/>
    <mergeCell ref="E118:H11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0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8"/>
      <c r="C3" s="19"/>
      <c r="D3" s="19"/>
      <c r="E3" s="19"/>
      <c r="F3" s="19"/>
      <c r="G3" s="19"/>
      <c r="H3" s="20"/>
    </row>
    <row r="4" spans="1:8" s="1" customFormat="1" ht="24.95" customHeight="1">
      <c r="B4" s="20"/>
      <c r="C4" s="21" t="s">
        <v>421</v>
      </c>
      <c r="H4" s="20"/>
    </row>
    <row r="5" spans="1:8" s="1" customFormat="1" ht="12" customHeight="1">
      <c r="B5" s="20"/>
      <c r="C5" s="24" t="s">
        <v>13</v>
      </c>
      <c r="D5" s="209" t="s">
        <v>14</v>
      </c>
      <c r="E5" s="205"/>
      <c r="F5" s="205"/>
      <c r="H5" s="20"/>
    </row>
    <row r="6" spans="1:8" s="1" customFormat="1" ht="36.950000000000003" customHeight="1">
      <c r="B6" s="20"/>
      <c r="C6" s="26" t="s">
        <v>16</v>
      </c>
      <c r="D6" s="206" t="s">
        <v>17</v>
      </c>
      <c r="E6" s="205"/>
      <c r="F6" s="205"/>
      <c r="H6" s="20"/>
    </row>
    <row r="7" spans="1:8" s="1" customFormat="1" ht="16.5" customHeight="1">
      <c r="B7" s="20"/>
      <c r="C7" s="27" t="s">
        <v>22</v>
      </c>
      <c r="D7" s="55" t="str">
        <f>'Rekapitulace stavby'!AN8</f>
        <v>5. 10. 2022</v>
      </c>
      <c r="H7" s="20"/>
    </row>
    <row r="8" spans="1:8" s="2" customFormat="1" ht="10.9" customHeight="1">
      <c r="A8" s="32"/>
      <c r="B8" s="33"/>
      <c r="C8" s="32"/>
      <c r="D8" s="32"/>
      <c r="E8" s="32"/>
      <c r="F8" s="32"/>
      <c r="G8" s="32"/>
      <c r="H8" s="33"/>
    </row>
    <row r="9" spans="1:8" s="11" customFormat="1" ht="29.25" customHeight="1">
      <c r="A9" s="116"/>
      <c r="B9" s="117"/>
      <c r="C9" s="118" t="s">
        <v>57</v>
      </c>
      <c r="D9" s="119" t="s">
        <v>58</v>
      </c>
      <c r="E9" s="119" t="s">
        <v>115</v>
      </c>
      <c r="F9" s="120" t="s">
        <v>422</v>
      </c>
      <c r="G9" s="116"/>
      <c r="H9" s="117"/>
    </row>
    <row r="10" spans="1:8" s="2" customFormat="1" ht="26.45" customHeight="1">
      <c r="A10" s="32"/>
      <c r="B10" s="33"/>
      <c r="C10" s="193" t="s">
        <v>14</v>
      </c>
      <c r="D10" s="193" t="s">
        <v>17</v>
      </c>
      <c r="E10" s="32"/>
      <c r="F10" s="32"/>
      <c r="G10" s="32"/>
      <c r="H10" s="33"/>
    </row>
    <row r="11" spans="1:8" s="2" customFormat="1" ht="16.899999999999999" customHeight="1">
      <c r="A11" s="32"/>
      <c r="B11" s="33"/>
      <c r="C11" s="194" t="s">
        <v>83</v>
      </c>
      <c r="D11" s="195" t="s">
        <v>1</v>
      </c>
      <c r="E11" s="196" t="s">
        <v>1</v>
      </c>
      <c r="F11" s="197">
        <v>70</v>
      </c>
      <c r="G11" s="32"/>
      <c r="H11" s="33"/>
    </row>
    <row r="12" spans="1:8" s="2" customFormat="1" ht="16.899999999999999" customHeight="1">
      <c r="A12" s="32"/>
      <c r="B12" s="33"/>
      <c r="C12" s="198" t="s">
        <v>1</v>
      </c>
      <c r="D12" s="198" t="s">
        <v>162</v>
      </c>
      <c r="E12" s="17" t="s">
        <v>1</v>
      </c>
      <c r="F12" s="199">
        <v>0</v>
      </c>
      <c r="G12" s="32"/>
      <c r="H12" s="33"/>
    </row>
    <row r="13" spans="1:8" s="2" customFormat="1" ht="16.899999999999999" customHeight="1">
      <c r="A13" s="32"/>
      <c r="B13" s="33"/>
      <c r="C13" s="198" t="s">
        <v>83</v>
      </c>
      <c r="D13" s="198" t="s">
        <v>163</v>
      </c>
      <c r="E13" s="17" t="s">
        <v>1</v>
      </c>
      <c r="F13" s="199">
        <v>70</v>
      </c>
      <c r="G13" s="32"/>
      <c r="H13" s="33"/>
    </row>
    <row r="14" spans="1:8" s="2" customFormat="1" ht="16.899999999999999" customHeight="1">
      <c r="A14" s="32"/>
      <c r="B14" s="33"/>
      <c r="C14" s="200" t="s">
        <v>423</v>
      </c>
      <c r="D14" s="32"/>
      <c r="E14" s="32"/>
      <c r="F14" s="32"/>
      <c r="G14" s="32"/>
      <c r="H14" s="33"/>
    </row>
    <row r="15" spans="1:8" s="2" customFormat="1" ht="22.5">
      <c r="A15" s="32"/>
      <c r="B15" s="33"/>
      <c r="C15" s="198" t="s">
        <v>158</v>
      </c>
      <c r="D15" s="198" t="s">
        <v>159</v>
      </c>
      <c r="E15" s="17" t="s">
        <v>160</v>
      </c>
      <c r="F15" s="199">
        <v>70</v>
      </c>
      <c r="G15" s="32"/>
      <c r="H15" s="33"/>
    </row>
    <row r="16" spans="1:8" s="2" customFormat="1" ht="22.5">
      <c r="A16" s="32"/>
      <c r="B16" s="33"/>
      <c r="C16" s="198" t="s">
        <v>171</v>
      </c>
      <c r="D16" s="198" t="s">
        <v>172</v>
      </c>
      <c r="E16" s="17" t="s">
        <v>160</v>
      </c>
      <c r="F16" s="199">
        <v>70</v>
      </c>
      <c r="G16" s="32"/>
      <c r="H16" s="33"/>
    </row>
    <row r="17" spans="1:8" s="2" customFormat="1" ht="22.5">
      <c r="A17" s="32"/>
      <c r="B17" s="33"/>
      <c r="C17" s="198" t="s">
        <v>179</v>
      </c>
      <c r="D17" s="198" t="s">
        <v>180</v>
      </c>
      <c r="E17" s="17" t="s">
        <v>160</v>
      </c>
      <c r="F17" s="199">
        <v>700</v>
      </c>
      <c r="G17" s="32"/>
      <c r="H17" s="33"/>
    </row>
    <row r="18" spans="1:8" s="2" customFormat="1" ht="22.5">
      <c r="A18" s="32"/>
      <c r="B18" s="33"/>
      <c r="C18" s="198" t="s">
        <v>190</v>
      </c>
      <c r="D18" s="198" t="s">
        <v>191</v>
      </c>
      <c r="E18" s="17" t="s">
        <v>192</v>
      </c>
      <c r="F18" s="199">
        <v>140</v>
      </c>
      <c r="G18" s="32"/>
      <c r="H18" s="33"/>
    </row>
    <row r="19" spans="1:8" s="2" customFormat="1" ht="16.899999999999999" customHeight="1">
      <c r="A19" s="32"/>
      <c r="B19" s="33"/>
      <c r="C19" s="198" t="s">
        <v>196</v>
      </c>
      <c r="D19" s="198" t="s">
        <v>197</v>
      </c>
      <c r="E19" s="17" t="s">
        <v>160</v>
      </c>
      <c r="F19" s="199">
        <v>70</v>
      </c>
      <c r="G19" s="32"/>
      <c r="H19" s="33"/>
    </row>
    <row r="20" spans="1:8" s="2" customFormat="1" ht="16.899999999999999" customHeight="1">
      <c r="A20" s="32"/>
      <c r="B20" s="33"/>
      <c r="C20" s="194" t="s">
        <v>89</v>
      </c>
      <c r="D20" s="195" t="s">
        <v>1</v>
      </c>
      <c r="E20" s="196" t="s">
        <v>1</v>
      </c>
      <c r="F20" s="197">
        <v>15</v>
      </c>
      <c r="G20" s="32"/>
      <c r="H20" s="33"/>
    </row>
    <row r="21" spans="1:8" s="2" customFormat="1" ht="16.899999999999999" customHeight="1">
      <c r="A21" s="32"/>
      <c r="B21" s="33"/>
      <c r="C21" s="198" t="s">
        <v>89</v>
      </c>
      <c r="D21" s="198" t="s">
        <v>156</v>
      </c>
      <c r="E21" s="17" t="s">
        <v>1</v>
      </c>
      <c r="F21" s="199">
        <v>15</v>
      </c>
      <c r="G21" s="32"/>
      <c r="H21" s="33"/>
    </row>
    <row r="22" spans="1:8" s="2" customFormat="1" ht="16.899999999999999" customHeight="1">
      <c r="A22" s="32"/>
      <c r="B22" s="33"/>
      <c r="C22" s="200" t="s">
        <v>423</v>
      </c>
      <c r="D22" s="32"/>
      <c r="E22" s="32"/>
      <c r="F22" s="32"/>
      <c r="G22" s="32"/>
      <c r="H22" s="33"/>
    </row>
    <row r="23" spans="1:8" s="2" customFormat="1" ht="16.899999999999999" customHeight="1">
      <c r="A23" s="32"/>
      <c r="B23" s="33"/>
      <c r="C23" s="198" t="s">
        <v>152</v>
      </c>
      <c r="D23" s="198" t="s">
        <v>153</v>
      </c>
      <c r="E23" s="17" t="s">
        <v>133</v>
      </c>
      <c r="F23" s="199">
        <v>15</v>
      </c>
      <c r="G23" s="32"/>
      <c r="H23" s="33"/>
    </row>
    <row r="24" spans="1:8" s="2" customFormat="1" ht="22.5">
      <c r="A24" s="32"/>
      <c r="B24" s="33"/>
      <c r="C24" s="198" t="s">
        <v>171</v>
      </c>
      <c r="D24" s="198" t="s">
        <v>172</v>
      </c>
      <c r="E24" s="17" t="s">
        <v>160</v>
      </c>
      <c r="F24" s="199">
        <v>1.35</v>
      </c>
      <c r="G24" s="32"/>
      <c r="H24" s="33"/>
    </row>
    <row r="25" spans="1:8" s="2" customFormat="1" ht="16.899999999999999" customHeight="1">
      <c r="A25" s="32"/>
      <c r="B25" s="33"/>
      <c r="C25" s="194" t="s">
        <v>92</v>
      </c>
      <c r="D25" s="195" t="s">
        <v>1</v>
      </c>
      <c r="E25" s="196" t="s">
        <v>1</v>
      </c>
      <c r="F25" s="197">
        <v>6</v>
      </c>
      <c r="G25" s="32"/>
      <c r="H25" s="33"/>
    </row>
    <row r="26" spans="1:8" s="2" customFormat="1" ht="16.899999999999999" customHeight="1">
      <c r="A26" s="32"/>
      <c r="B26" s="33"/>
      <c r="C26" s="198" t="s">
        <v>92</v>
      </c>
      <c r="D26" s="198" t="s">
        <v>217</v>
      </c>
      <c r="E26" s="17" t="s">
        <v>1</v>
      </c>
      <c r="F26" s="199">
        <v>6</v>
      </c>
      <c r="G26" s="32"/>
      <c r="H26" s="33"/>
    </row>
    <row r="27" spans="1:8" s="2" customFormat="1" ht="16.899999999999999" customHeight="1">
      <c r="A27" s="32"/>
      <c r="B27" s="33"/>
      <c r="C27" s="200" t="s">
        <v>423</v>
      </c>
      <c r="D27" s="32"/>
      <c r="E27" s="32"/>
      <c r="F27" s="32"/>
      <c r="G27" s="32"/>
      <c r="H27" s="33"/>
    </row>
    <row r="28" spans="1:8" s="2" customFormat="1" ht="16.899999999999999" customHeight="1">
      <c r="A28" s="32"/>
      <c r="B28" s="33"/>
      <c r="C28" s="198" t="s">
        <v>214</v>
      </c>
      <c r="D28" s="198" t="s">
        <v>215</v>
      </c>
      <c r="E28" s="17" t="s">
        <v>133</v>
      </c>
      <c r="F28" s="199">
        <v>6</v>
      </c>
      <c r="G28" s="32"/>
      <c r="H28" s="33"/>
    </row>
    <row r="29" spans="1:8" s="2" customFormat="1" ht="22.5">
      <c r="A29" s="32"/>
      <c r="B29" s="33"/>
      <c r="C29" s="198" t="s">
        <v>165</v>
      </c>
      <c r="D29" s="198" t="s">
        <v>166</v>
      </c>
      <c r="E29" s="17" t="s">
        <v>160</v>
      </c>
      <c r="F29" s="199">
        <v>1.8</v>
      </c>
      <c r="G29" s="32"/>
      <c r="H29" s="33"/>
    </row>
    <row r="30" spans="1:8" s="2" customFormat="1" ht="22.5">
      <c r="A30" s="32"/>
      <c r="B30" s="33"/>
      <c r="C30" s="198" t="s">
        <v>171</v>
      </c>
      <c r="D30" s="198" t="s">
        <v>172</v>
      </c>
      <c r="E30" s="17" t="s">
        <v>160</v>
      </c>
      <c r="F30" s="199">
        <v>1.35</v>
      </c>
      <c r="G30" s="32"/>
      <c r="H30" s="33"/>
    </row>
    <row r="31" spans="1:8" s="2" customFormat="1" ht="16.899999999999999" customHeight="1">
      <c r="A31" s="32"/>
      <c r="B31" s="33"/>
      <c r="C31" s="198" t="s">
        <v>184</v>
      </c>
      <c r="D31" s="198" t="s">
        <v>185</v>
      </c>
      <c r="E31" s="17" t="s">
        <v>160</v>
      </c>
      <c r="F31" s="199">
        <v>0.9</v>
      </c>
      <c r="G31" s="32"/>
      <c r="H31" s="33"/>
    </row>
    <row r="32" spans="1:8" s="2" customFormat="1" ht="16.899999999999999" customHeight="1">
      <c r="A32" s="32"/>
      <c r="B32" s="33"/>
      <c r="C32" s="198" t="s">
        <v>219</v>
      </c>
      <c r="D32" s="198" t="s">
        <v>220</v>
      </c>
      <c r="E32" s="17" t="s">
        <v>133</v>
      </c>
      <c r="F32" s="199">
        <v>6</v>
      </c>
      <c r="G32" s="32"/>
      <c r="H32" s="33"/>
    </row>
    <row r="33" spans="1:8" s="2" customFormat="1" ht="16.899999999999999" customHeight="1">
      <c r="A33" s="32"/>
      <c r="B33" s="33"/>
      <c r="C33" s="198" t="s">
        <v>228</v>
      </c>
      <c r="D33" s="198" t="s">
        <v>229</v>
      </c>
      <c r="E33" s="17" t="s">
        <v>133</v>
      </c>
      <c r="F33" s="199">
        <v>6</v>
      </c>
      <c r="G33" s="32"/>
      <c r="H33" s="33"/>
    </row>
    <row r="34" spans="1:8" s="2" customFormat="1" ht="16.899999999999999" customHeight="1">
      <c r="A34" s="32"/>
      <c r="B34" s="33"/>
      <c r="C34" s="198" t="s">
        <v>232</v>
      </c>
      <c r="D34" s="198" t="s">
        <v>233</v>
      </c>
      <c r="E34" s="17" t="s">
        <v>133</v>
      </c>
      <c r="F34" s="199">
        <v>6</v>
      </c>
      <c r="G34" s="32"/>
      <c r="H34" s="33"/>
    </row>
    <row r="35" spans="1:8" s="2" customFormat="1" ht="16.899999999999999" customHeight="1">
      <c r="A35" s="32"/>
      <c r="B35" s="33"/>
      <c r="C35" s="194" t="s">
        <v>86</v>
      </c>
      <c r="D35" s="195" t="s">
        <v>1</v>
      </c>
      <c r="E35" s="196" t="s">
        <v>1</v>
      </c>
      <c r="F35" s="197">
        <v>31.32</v>
      </c>
      <c r="G35" s="32"/>
      <c r="H35" s="33"/>
    </row>
    <row r="36" spans="1:8" s="2" customFormat="1" ht="16.899999999999999" customHeight="1">
      <c r="A36" s="32"/>
      <c r="B36" s="33"/>
      <c r="C36" s="198" t="s">
        <v>86</v>
      </c>
      <c r="D36" s="198" t="s">
        <v>87</v>
      </c>
      <c r="E36" s="17" t="s">
        <v>1</v>
      </c>
      <c r="F36" s="199">
        <v>31.32</v>
      </c>
      <c r="G36" s="32"/>
      <c r="H36" s="33"/>
    </row>
    <row r="37" spans="1:8" s="2" customFormat="1" ht="16.899999999999999" customHeight="1">
      <c r="A37" s="32"/>
      <c r="B37" s="33"/>
      <c r="C37" s="200" t="s">
        <v>423</v>
      </c>
      <c r="D37" s="32"/>
      <c r="E37" s="32"/>
      <c r="F37" s="32"/>
      <c r="G37" s="32"/>
      <c r="H37" s="33"/>
    </row>
    <row r="38" spans="1:8" s="2" customFormat="1" ht="16.899999999999999" customHeight="1">
      <c r="A38" s="32"/>
      <c r="B38" s="33"/>
      <c r="C38" s="198" t="s">
        <v>334</v>
      </c>
      <c r="D38" s="198" t="s">
        <v>335</v>
      </c>
      <c r="E38" s="17" t="s">
        <v>192</v>
      </c>
      <c r="F38" s="199">
        <v>31.32</v>
      </c>
      <c r="G38" s="32"/>
      <c r="H38" s="33"/>
    </row>
    <row r="39" spans="1:8" s="2" customFormat="1" ht="16.899999999999999" customHeight="1">
      <c r="A39" s="32"/>
      <c r="B39" s="33"/>
      <c r="C39" s="198" t="s">
        <v>338</v>
      </c>
      <c r="D39" s="198" t="s">
        <v>339</v>
      </c>
      <c r="E39" s="17" t="s">
        <v>192</v>
      </c>
      <c r="F39" s="199">
        <v>595.08000000000004</v>
      </c>
      <c r="G39" s="32"/>
      <c r="H39" s="33"/>
    </row>
    <row r="40" spans="1:8" s="2" customFormat="1" ht="16.899999999999999" customHeight="1">
      <c r="A40" s="32"/>
      <c r="B40" s="33"/>
      <c r="C40" s="198" t="s">
        <v>352</v>
      </c>
      <c r="D40" s="198" t="s">
        <v>353</v>
      </c>
      <c r="E40" s="17" t="s">
        <v>192</v>
      </c>
      <c r="F40" s="199">
        <v>32.344999999999999</v>
      </c>
      <c r="G40" s="32"/>
      <c r="H40" s="33"/>
    </row>
    <row r="41" spans="1:8" s="2" customFormat="1" ht="22.5">
      <c r="A41" s="32"/>
      <c r="B41" s="33"/>
      <c r="C41" s="198" t="s">
        <v>361</v>
      </c>
      <c r="D41" s="198" t="s">
        <v>362</v>
      </c>
      <c r="E41" s="17" t="s">
        <v>192</v>
      </c>
      <c r="F41" s="199">
        <v>31.32</v>
      </c>
      <c r="G41" s="32"/>
      <c r="H41" s="33"/>
    </row>
    <row r="42" spans="1:8" s="2" customFormat="1" ht="16.899999999999999" customHeight="1">
      <c r="A42" s="32"/>
      <c r="B42" s="33"/>
      <c r="C42" s="194" t="s">
        <v>90</v>
      </c>
      <c r="D42" s="195" t="s">
        <v>1</v>
      </c>
      <c r="E42" s="196" t="s">
        <v>1</v>
      </c>
      <c r="F42" s="197">
        <v>1.0249999999999999</v>
      </c>
      <c r="G42" s="32"/>
      <c r="H42" s="33"/>
    </row>
    <row r="43" spans="1:8" s="2" customFormat="1" ht="16.899999999999999" customHeight="1">
      <c r="A43" s="32"/>
      <c r="B43" s="33"/>
      <c r="C43" s="198" t="s">
        <v>90</v>
      </c>
      <c r="D43" s="198" t="s">
        <v>91</v>
      </c>
      <c r="E43" s="17" t="s">
        <v>1</v>
      </c>
      <c r="F43" s="199">
        <v>1.0249999999999999</v>
      </c>
      <c r="G43" s="32"/>
      <c r="H43" s="33"/>
    </row>
    <row r="44" spans="1:8" s="2" customFormat="1" ht="16.899999999999999" customHeight="1">
      <c r="A44" s="32"/>
      <c r="B44" s="33"/>
      <c r="C44" s="200" t="s">
        <v>423</v>
      </c>
      <c r="D44" s="32"/>
      <c r="E44" s="32"/>
      <c r="F44" s="32"/>
      <c r="G44" s="32"/>
      <c r="H44" s="33"/>
    </row>
    <row r="45" spans="1:8" s="2" customFormat="1" ht="16.899999999999999" customHeight="1">
      <c r="A45" s="32"/>
      <c r="B45" s="33"/>
      <c r="C45" s="198" t="s">
        <v>343</v>
      </c>
      <c r="D45" s="198" t="s">
        <v>344</v>
      </c>
      <c r="E45" s="17" t="s">
        <v>192</v>
      </c>
      <c r="F45" s="199">
        <v>1.0249999999999999</v>
      </c>
      <c r="G45" s="32"/>
      <c r="H45" s="33"/>
    </row>
    <row r="46" spans="1:8" s="2" customFormat="1" ht="16.899999999999999" customHeight="1">
      <c r="A46" s="32"/>
      <c r="B46" s="33"/>
      <c r="C46" s="198" t="s">
        <v>347</v>
      </c>
      <c r="D46" s="198" t="s">
        <v>348</v>
      </c>
      <c r="E46" s="17" t="s">
        <v>192</v>
      </c>
      <c r="F46" s="199">
        <v>19.475000000000001</v>
      </c>
      <c r="G46" s="32"/>
      <c r="H46" s="33"/>
    </row>
    <row r="47" spans="1:8" s="2" customFormat="1" ht="16.899999999999999" customHeight="1">
      <c r="A47" s="32"/>
      <c r="B47" s="33"/>
      <c r="C47" s="198" t="s">
        <v>352</v>
      </c>
      <c r="D47" s="198" t="s">
        <v>353</v>
      </c>
      <c r="E47" s="17" t="s">
        <v>192</v>
      </c>
      <c r="F47" s="199">
        <v>32.344999999999999</v>
      </c>
      <c r="G47" s="32"/>
      <c r="H47" s="33"/>
    </row>
    <row r="48" spans="1:8" s="2" customFormat="1" ht="22.5">
      <c r="A48" s="32"/>
      <c r="B48" s="33"/>
      <c r="C48" s="198" t="s">
        <v>357</v>
      </c>
      <c r="D48" s="198" t="s">
        <v>358</v>
      </c>
      <c r="E48" s="17" t="s">
        <v>192</v>
      </c>
      <c r="F48" s="199">
        <v>1.0249999999999999</v>
      </c>
      <c r="G48" s="32"/>
      <c r="H48" s="33"/>
    </row>
    <row r="49" spans="1:8" s="2" customFormat="1" ht="7.35" customHeight="1">
      <c r="A49" s="32"/>
      <c r="B49" s="47"/>
      <c r="C49" s="48"/>
      <c r="D49" s="48"/>
      <c r="E49" s="48"/>
      <c r="F49" s="48"/>
      <c r="G49" s="48"/>
      <c r="H49" s="33"/>
    </row>
    <row r="50" spans="1:8" s="2" customFormat="1" ht="11.25">
      <c r="A50" s="32"/>
      <c r="B50" s="32"/>
      <c r="C50" s="32"/>
      <c r="D50" s="32"/>
      <c r="E50" s="32"/>
      <c r="F50" s="32"/>
      <c r="G50" s="32"/>
      <c r="H50" s="32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Zadrapa1071 - Kontejnerov...</vt:lpstr>
      <vt:lpstr>Seznam figur</vt:lpstr>
      <vt:lpstr>'Rekapitulace stavby'!Názvy_tisku</vt:lpstr>
      <vt:lpstr>'Seznam figur'!Názvy_tisku</vt:lpstr>
      <vt:lpstr>'Zadrapa1071 - Kontejnerov...'!Názvy_tisku</vt:lpstr>
      <vt:lpstr>'Rekapitulace stavby'!Oblast_tisku</vt:lpstr>
      <vt:lpstr>'Seznam figur'!Oblast_tisku</vt:lpstr>
      <vt:lpstr>'Zadrapa1071 - Kontejnerov...'!Oblast_tisku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Fajfrová</dc:creator>
  <cp:lastModifiedBy>Irena Fajfrová</cp:lastModifiedBy>
  <dcterms:created xsi:type="dcterms:W3CDTF">2022-10-11T07:16:35Z</dcterms:created>
  <dcterms:modified xsi:type="dcterms:W3CDTF">2022-10-11T07:17:09Z</dcterms:modified>
</cp:coreProperties>
</file>