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chodníků\Příloha č. 1_Položkové rozpočty\"/>
    </mc:Choice>
  </mc:AlternateContent>
  <bookViews>
    <workbookView xWindow="0" yWindow="0" windowWidth="14370" windowHeight="8055" activeTab="1"/>
  </bookViews>
  <sheets>
    <sheet name="Rekapitulace stavby" sheetId="1" r:id="rId1"/>
    <sheet name="Mesto1039 - Oprava chodní..." sheetId="2" r:id="rId2"/>
    <sheet name="Seznam figur" sheetId="3" r:id="rId3"/>
  </sheets>
  <definedNames>
    <definedName name="_xlnm._FilterDatabase" localSheetId="1" hidden="1">'Mesto1039 - Oprava chodní...'!$C$120:$K$206</definedName>
    <definedName name="_xlnm.Print_Titles" localSheetId="1">'Mesto1039 - Oprava chodní...'!$120:$120</definedName>
    <definedName name="_xlnm.Print_Titles" localSheetId="0">'Rekapitulace stavby'!$92:$92</definedName>
    <definedName name="_xlnm.Print_Titles" localSheetId="2">'Seznam figur'!$9:$9</definedName>
    <definedName name="_xlnm.Print_Area" localSheetId="1">'Mesto1039 - Oprava chodní...'!$C$4:$J$76,'Mesto1039 - Oprava chodní...'!$C$82:$J$104,'Mesto1039 - Oprava chodní...'!$C$110:$K$206</definedName>
    <definedName name="_xlnm.Print_Area" localSheetId="0">'Rekapitulace stavby'!$D$4:$AO$76,'Rekapitulace stavby'!$C$82:$AQ$96</definedName>
    <definedName name="_xlnm.Print_Area" localSheetId="2">'Seznam figur'!$C$4:$G$32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206" i="2"/>
  <c r="BH206" i="2"/>
  <c r="BG206" i="2"/>
  <c r="BF206" i="2"/>
  <c r="T206" i="2"/>
  <c r="T205" i="2"/>
  <c r="R206" i="2"/>
  <c r="R205" i="2" s="1"/>
  <c r="P206" i="2"/>
  <c r="P205" i="2"/>
  <c r="BI204" i="2"/>
  <c r="BH204" i="2"/>
  <c r="BG204" i="2"/>
  <c r="BF204" i="2"/>
  <c r="T204" i="2"/>
  <c r="T203" i="2" s="1"/>
  <c r="T202" i="2" s="1"/>
  <c r="R204" i="2"/>
  <c r="R203" i="2" s="1"/>
  <c r="P204" i="2"/>
  <c r="P203" i="2"/>
  <c r="P202" i="2" s="1"/>
  <c r="BI201" i="2"/>
  <c r="BH201" i="2"/>
  <c r="BG201" i="2"/>
  <c r="BF201" i="2"/>
  <c r="T201" i="2"/>
  <c r="T200" i="2"/>
  <c r="R201" i="2"/>
  <c r="R200" i="2" s="1"/>
  <c r="P201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J118" i="2"/>
  <c r="F117" i="2"/>
  <c r="F115" i="2"/>
  <c r="E113" i="2"/>
  <c r="J90" i="2"/>
  <c r="F89" i="2"/>
  <c r="F87" i="2"/>
  <c r="E85" i="2"/>
  <c r="J19" i="2"/>
  <c r="E19" i="2"/>
  <c r="J89" i="2"/>
  <c r="J18" i="2"/>
  <c r="J16" i="2"/>
  <c r="E16" i="2"/>
  <c r="F90" i="2"/>
  <c r="J15" i="2"/>
  <c r="J10" i="2"/>
  <c r="J115" i="2"/>
  <c r="L90" i="1"/>
  <c r="AM90" i="1"/>
  <c r="AM89" i="1"/>
  <c r="L89" i="1"/>
  <c r="AM87" i="1"/>
  <c r="L87" i="1"/>
  <c r="L85" i="1"/>
  <c r="L84" i="1"/>
  <c r="BK198" i="2"/>
  <c r="BK193" i="2"/>
  <c r="BK187" i="2"/>
  <c r="J174" i="2"/>
  <c r="J143" i="2"/>
  <c r="J131" i="2"/>
  <c r="J198" i="2"/>
  <c r="J193" i="2"/>
  <c r="BK184" i="2"/>
  <c r="BK177" i="2"/>
  <c r="BK160" i="2"/>
  <c r="BK143" i="2"/>
  <c r="J136" i="2"/>
  <c r="AS94" i="1"/>
  <c r="BK179" i="2"/>
  <c r="J152" i="2"/>
  <c r="J130" i="2"/>
  <c r="J172" i="2"/>
  <c r="J160" i="2"/>
  <c r="BK145" i="2"/>
  <c r="J129" i="2"/>
  <c r="J201" i="2"/>
  <c r="BK189" i="2"/>
  <c r="J181" i="2"/>
  <c r="BK162" i="2"/>
  <c r="BK138" i="2"/>
  <c r="BK127" i="2"/>
  <c r="BK204" i="2"/>
  <c r="J195" i="2"/>
  <c r="BK181" i="2"/>
  <c r="BK167" i="2"/>
  <c r="BK147" i="2"/>
  <c r="J140" i="2"/>
  <c r="BK131" i="2"/>
  <c r="J184" i="2"/>
  <c r="J157" i="2"/>
  <c r="BK136" i="2"/>
  <c r="J191" i="2"/>
  <c r="J170" i="2"/>
  <c r="BK157" i="2"/>
  <c r="BK132" i="2"/>
  <c r="BK206" i="2"/>
  <c r="J196" i="2"/>
  <c r="J177" i="2"/>
  <c r="BK149" i="2"/>
  <c r="BK140" i="2"/>
  <c r="J124" i="2"/>
  <c r="J206" i="2"/>
  <c r="BK196" i="2"/>
  <c r="J189" i="2"/>
  <c r="BK174" i="2"/>
  <c r="BK155" i="2"/>
  <c r="J145" i="2"/>
  <c r="BK133" i="2"/>
  <c r="J127" i="2"/>
  <c r="BK172" i="2"/>
  <c r="J149" i="2"/>
  <c r="BK129" i="2"/>
  <c r="J175" i="2"/>
  <c r="J162" i="2"/>
  <c r="J147" i="2"/>
  <c r="BK130" i="2"/>
  <c r="J204" i="2"/>
  <c r="BK195" i="2"/>
  <c r="BK175" i="2"/>
  <c r="BK170" i="2"/>
  <c r="J141" i="2"/>
  <c r="J128" i="2"/>
  <c r="BK201" i="2"/>
  <c r="BK191" i="2"/>
  <c r="J179" i="2"/>
  <c r="BK164" i="2"/>
  <c r="BK152" i="2"/>
  <c r="BK141" i="2"/>
  <c r="J132" i="2"/>
  <c r="J187" i="2"/>
  <c r="J164" i="2"/>
  <c r="J138" i="2"/>
  <c r="BK124" i="2"/>
  <c r="J167" i="2"/>
  <c r="J155" i="2"/>
  <c r="J133" i="2"/>
  <c r="BK128" i="2"/>
  <c r="R202" i="2" l="1"/>
  <c r="BK123" i="2"/>
  <c r="J123" i="2" s="1"/>
  <c r="J96" i="2" s="1"/>
  <c r="T123" i="2"/>
  <c r="R151" i="2"/>
  <c r="P173" i="2"/>
  <c r="T173" i="2"/>
  <c r="T180" i="2"/>
  <c r="P123" i="2"/>
  <c r="BK151" i="2"/>
  <c r="J151" i="2"/>
  <c r="J97" i="2" s="1"/>
  <c r="T151" i="2"/>
  <c r="BK180" i="2"/>
  <c r="J180" i="2"/>
  <c r="J99" i="2" s="1"/>
  <c r="R180" i="2"/>
  <c r="R123" i="2"/>
  <c r="P151" i="2"/>
  <c r="BK173" i="2"/>
  <c r="J173" i="2"/>
  <c r="J98" i="2" s="1"/>
  <c r="R173" i="2"/>
  <c r="P180" i="2"/>
  <c r="BK203" i="2"/>
  <c r="J203" i="2" s="1"/>
  <c r="J102" i="2" s="1"/>
  <c r="BK205" i="2"/>
  <c r="J205" i="2"/>
  <c r="J103" i="2" s="1"/>
  <c r="BK200" i="2"/>
  <c r="J200" i="2" s="1"/>
  <c r="J100" i="2" s="1"/>
  <c r="J87" i="2"/>
  <c r="F118" i="2"/>
  <c r="BE124" i="2"/>
  <c r="BE136" i="2"/>
  <c r="BE138" i="2"/>
  <c r="BE177" i="2"/>
  <c r="BE179" i="2"/>
  <c r="BE181" i="2"/>
  <c r="BE184" i="2"/>
  <c r="BE187" i="2"/>
  <c r="J117" i="2"/>
  <c r="BE130" i="2"/>
  <c r="BE131" i="2"/>
  <c r="BE140" i="2"/>
  <c r="BE141" i="2"/>
  <c r="BE143" i="2"/>
  <c r="BE162" i="2"/>
  <c r="BE167" i="2"/>
  <c r="BE172" i="2"/>
  <c r="BE174" i="2"/>
  <c r="BE175" i="2"/>
  <c r="BE189" i="2"/>
  <c r="BE127" i="2"/>
  <c r="BE129" i="2"/>
  <c r="BE152" i="2"/>
  <c r="BE160" i="2"/>
  <c r="BE170" i="2"/>
  <c r="BE195" i="2"/>
  <c r="BE198" i="2"/>
  <c r="BE201" i="2"/>
  <c r="BE204" i="2"/>
  <c r="BE206" i="2"/>
  <c r="BE128" i="2"/>
  <c r="BE132" i="2"/>
  <c r="BE133" i="2"/>
  <c r="BE145" i="2"/>
  <c r="BE147" i="2"/>
  <c r="BE149" i="2"/>
  <c r="BE155" i="2"/>
  <c r="BE157" i="2"/>
  <c r="BE164" i="2"/>
  <c r="BE191" i="2"/>
  <c r="BE193" i="2"/>
  <c r="BE196" i="2"/>
  <c r="F32" i="2"/>
  <c r="BA95" i="1" s="1"/>
  <c r="BA94" i="1" s="1"/>
  <c r="W30" i="1" s="1"/>
  <c r="F34" i="2"/>
  <c r="BC95" i="1" s="1"/>
  <c r="BC94" i="1" s="1"/>
  <c r="W32" i="1" s="1"/>
  <c r="F33" i="2"/>
  <c r="BB95" i="1" s="1"/>
  <c r="BB94" i="1" s="1"/>
  <c r="AX94" i="1" s="1"/>
  <c r="J32" i="2"/>
  <c r="AW95" i="1" s="1"/>
  <c r="F35" i="2"/>
  <c r="BD95" i="1" s="1"/>
  <c r="BD94" i="1" s="1"/>
  <c r="W33" i="1" s="1"/>
  <c r="R122" i="2" l="1"/>
  <c r="R121" i="2" s="1"/>
  <c r="T122" i="2"/>
  <c r="T121" i="2"/>
  <c r="P122" i="2"/>
  <c r="P121" i="2" s="1"/>
  <c r="AU95" i="1" s="1"/>
  <c r="AU94" i="1" s="1"/>
  <c r="BK122" i="2"/>
  <c r="J122" i="2" s="1"/>
  <c r="J95" i="2" s="1"/>
  <c r="BK202" i="2"/>
  <c r="J202" i="2"/>
  <c r="J101" i="2" s="1"/>
  <c r="J31" i="2"/>
  <c r="AV95" i="1" s="1"/>
  <c r="AT95" i="1" s="1"/>
  <c r="AY94" i="1"/>
  <c r="F31" i="2"/>
  <c r="AZ95" i="1" s="1"/>
  <c r="AZ94" i="1" s="1"/>
  <c r="W29" i="1" s="1"/>
  <c r="AW94" i="1"/>
  <c r="AK30" i="1" s="1"/>
  <c r="W31" i="1"/>
  <c r="BK121" i="2" l="1"/>
  <c r="J121" i="2" s="1"/>
  <c r="J28" i="2" s="1"/>
  <c r="AG95" i="1" s="1"/>
  <c r="AG94" i="1" s="1"/>
  <c r="AK26" i="1" s="1"/>
  <c r="AV94" i="1"/>
  <c r="AK29" i="1" s="1"/>
  <c r="AK35" i="1" l="1"/>
  <c r="J37" i="2"/>
  <c r="J94" i="2"/>
  <c r="AN95" i="1"/>
  <c r="AT94" i="1"/>
  <c r="AN94" i="1" s="1"/>
</calcChain>
</file>

<file path=xl/sharedStrings.xml><?xml version="1.0" encoding="utf-8"?>
<sst xmlns="http://schemas.openxmlformats.org/spreadsheetml/2006/main" count="1330" uniqueCount="330">
  <si>
    <t>Export Komplet</t>
  </si>
  <si>
    <t/>
  </si>
  <si>
    <t>2.0</t>
  </si>
  <si>
    <t>False</t>
  </si>
  <si>
    <t>{63c7523a-9d74-4092-9ecc-a2ad8a03a754}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</si>
  <si>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</si>
  <si>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</si>
  <si>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</si>
  <si>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</si>
  <si>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</si>
  <si>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</si>
  <si>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</si>
  <si>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</si>
  <si>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</si>
  <si>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Mesto1039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</si>
  <si>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</si>
  <si>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</si>
  <si>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chodníku Vsetínská (Panáček - zastávka)</t>
  </si>
  <si>
    <t>KSO:</t>
  </si>
  <si>
    <t>CC-CZ:</t>
  </si>
  <si>
    <t>Místo:</t>
  </si>
  <si>
    <t>Valašské Meziříčí</t>
  </si>
  <si>
    <t>Datum:</t>
  </si>
  <si>
    <t>7. 1. 2022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</si>
  <si>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</si>
  <si>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</si>
  <si>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</si>
  <si>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</si>
  <si>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</si>
  <si>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</si>
  <si>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</si>
  <si>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</si>
  <si>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</si>
  <si>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</si>
  <si>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</si>
  <si>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</si>
  <si>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</si>
  <si>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</si>
  <si>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</si>
  <si>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</si>
  <si>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</si>
  <si>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</si>
  <si>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</si>
  <si>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</si>
  <si>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</si>
  <si>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</si>
  <si>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</si>
  <si>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</si>
  <si>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</si>
  <si>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</si>
  <si>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</si>
  <si>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</si>
  <si>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</si>
  <si>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</si>
  <si>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</si>
  <si>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</si>
  <si>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</si>
  <si>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</si>
  <si>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</si>
  <si>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</si>
  <si>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</si>
  <si>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</si>
  <si>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</si>
  <si>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</si>
  <si>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</si>
  <si>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</si>
  <si>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</si>
  <si>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</si>
  <si>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</si>
  <si>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</si>
  <si>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</si>
  <si>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</si>
  <si>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</si>
  <si>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</si>
  <si>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</si>
  <si>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</si>
  <si>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</si>
  <si>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</si>
  <si>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</si>
  <si>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</si>
  <si>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</si>
  <si>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</si>
  <si>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</si>
  <si>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sut1</t>
  </si>
  <si>
    <t>213,1</t>
  </si>
  <si>
    <t>2</t>
  </si>
  <si>
    <t>sut2</t>
  </si>
  <si>
    <t>228,75</t>
  </si>
  <si>
    <t>KRYCÍ LIST SOUPISU PRACÍ</t>
  </si>
  <si>
    <t>or</t>
  </si>
  <si>
    <t>260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</si>
  <si>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</si>
  <si>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</si>
  <si>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</si>
  <si>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</si>
  <si>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</si>
  <si>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</si>
  <si>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</si>
  <si>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</si>
  <si>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</si>
  <si>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</si>
  <si>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</si>
  <si>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</si>
  <si>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</si>
  <si>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</si>
  <si>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</si>
  <si>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</si>
  <si>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</si>
  <si>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</si>
  <si>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</si>
  <si>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</si>
  <si>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</si>
  <si>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</si>
  <si>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</si>
  <si>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</si>
  <si>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</si>
  <si>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</si>
  <si>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</si>
  <si>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</si>
  <si>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</si>
  <si>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</si>
  <si>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</si>
  <si>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</si>
  <si>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</si>
  <si>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</si>
  <si>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</si>
  <si>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2022 01</t>
  </si>
  <si>
    <t>4</t>
  </si>
  <si>
    <t>1478736546</t>
  </si>
  <si>
    <t>VV</t>
  </si>
  <si>
    <t>napojení na stáv.chodník</t>
  </si>
  <si>
    <t>10,0</t>
  </si>
  <si>
    <t>113106142</t>
  </si>
  <si>
    <t>Rozebrání dlažeb z betonových nebo kamenných dlaždic komunikací pro pěší strojně pl přes 50 m2</t>
  </si>
  <si>
    <t>-1217843054</t>
  </si>
  <si>
    <t>3</t>
  </si>
  <si>
    <t>113107012</t>
  </si>
  <si>
    <t>Odstranění podkladu z kameniva těženého tl 200 mm při překopech ručně</t>
  </si>
  <si>
    <t>1955285578</t>
  </si>
  <si>
    <t>113107222</t>
  </si>
  <si>
    <t>Odstranění podkladu z kameniva drceného tl 200 mm strojně pl přes 200 m2</t>
  </si>
  <si>
    <t>1067847528</t>
  </si>
  <si>
    <t>5</t>
  </si>
  <si>
    <t>113202111</t>
  </si>
  <si>
    <t>Vytrhání obrub krajníků obrubníků stojatých</t>
  </si>
  <si>
    <t>m</t>
  </si>
  <si>
    <t>-1709274697</t>
  </si>
  <si>
    <t>6</t>
  </si>
  <si>
    <t>119003211</t>
  </si>
  <si>
    <t>Mobilní plotová zábrana s reflexním pásem výšky do 1,5 m pro zabezpečení výkopu zřízení</t>
  </si>
  <si>
    <t>-1677293733</t>
  </si>
  <si>
    <t>7</t>
  </si>
  <si>
    <t>119003212</t>
  </si>
  <si>
    <t>Mobilní plotová zábrana s reflexním pásem výšky do 1,5 m pro zabezpečení výkopu odstranění</t>
  </si>
  <si>
    <t>1342914168</t>
  </si>
  <si>
    <t>8</t>
  </si>
  <si>
    <t>162751117</t>
  </si>
  <si>
    <t>Vodorovné přemístění do 10000 m výkopku/sypaniny z horniny třídy těžitelnosti I, skupiny 1 až 3</t>
  </si>
  <si>
    <t>m3</t>
  </si>
  <si>
    <t>-697356387</t>
  </si>
  <si>
    <t>dovoz ornice</t>
  </si>
  <si>
    <t>or*0,15</t>
  </si>
  <si>
    <t>9</t>
  </si>
  <si>
    <t>162751119</t>
  </si>
  <si>
    <t>Příplatek k vodorovnému přemístění výkopku/sypaniny z horniny třídy těžitelnosti I, skupiny 1 až 3 ZKD 1000 m přes 10000 m</t>
  </si>
  <si>
    <t>1016484315</t>
  </si>
  <si>
    <t>39*10</t>
  </si>
  <si>
    <t>10</t>
  </si>
  <si>
    <t>167151101</t>
  </si>
  <si>
    <t>Nakládání výkopku z hornin třídy těžitelnosti I, skupiny 1 až 3 do 100 m3</t>
  </si>
  <si>
    <t>-1035597879</t>
  </si>
  <si>
    <t>"naložení ornice"   or*0,15</t>
  </si>
  <si>
    <t>11</t>
  </si>
  <si>
    <t>181152302</t>
  </si>
  <si>
    <t>Úprava pláně pro silnice a dálnice v zářezech se zhutněním</t>
  </si>
  <si>
    <t>-380268706</t>
  </si>
  <si>
    <t>12</t>
  </si>
  <si>
    <t>181311103</t>
  </si>
  <si>
    <t>Rozprostření ornice tl vrstvy do 200 mm v rovině nebo ve svahu do 1:5 ručně</t>
  </si>
  <si>
    <t>-1078094471</t>
  </si>
  <si>
    <t>13</t>
  </si>
  <si>
    <t>181411131</t>
  </si>
  <si>
    <t>Založení parkového trávníku výsevem plochy do 1000 m2 v rovině a ve svahu do 1:5</t>
  </si>
  <si>
    <t>-1484588972</t>
  </si>
  <si>
    <t>14</t>
  </si>
  <si>
    <t>M</t>
  </si>
  <si>
    <t>00572410</t>
  </si>
  <si>
    <t>osivo směs travní parková</t>
  </si>
  <si>
    <t>kg</t>
  </si>
  <si>
    <t>-1272746660</t>
  </si>
  <si>
    <t>260,000*0,03*1,015</t>
  </si>
  <si>
    <t>183403153</t>
  </si>
  <si>
    <t>Obdělání půdy hrabáním v rovině a svahu do 1:5</t>
  </si>
  <si>
    <t>-964031246</t>
  </si>
  <si>
    <t>16</t>
  </si>
  <si>
    <t>183403161</t>
  </si>
  <si>
    <t>Obdělání půdy válením v rovině a svahu do 1:5</t>
  </si>
  <si>
    <t>620674469</t>
  </si>
  <si>
    <t>Komunikace pozemní</t>
  </si>
  <si>
    <t>17</t>
  </si>
  <si>
    <t>564831111</t>
  </si>
  <si>
    <t>Podklad ze štěrkodrtě ŠD tl 100 mm</t>
  </si>
  <si>
    <t>-550805289</t>
  </si>
  <si>
    <t>pod obrubník</t>
  </si>
  <si>
    <t>270,0*0,3</t>
  </si>
  <si>
    <t>18</t>
  </si>
  <si>
    <t>564861111</t>
  </si>
  <si>
    <t>Podklad ze štěrkodrtě ŠD tl 200 mm</t>
  </si>
  <si>
    <t>-1839274365</t>
  </si>
  <si>
    <t>680+10</t>
  </si>
  <si>
    <t>19</t>
  </si>
  <si>
    <t>596211110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</si>
  <si>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</t>
  </si>
  <si>
    <t>-1711962133</t>
  </si>
  <si>
    <t>20</t>
  </si>
  <si>
    <t>59245018</t>
  </si>
  <si>
    <t>dlažba tvar obdélník betonová 200x100x60mm přírodní</t>
  </si>
  <si>
    <t>2016990778</t>
  </si>
  <si>
    <t>"10%"   1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</si>
  <si>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</si>
  <si>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</si>
  <si>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1664630079</t>
  </si>
  <si>
    <t>680</t>
  </si>
  <si>
    <t>22</t>
  </si>
  <si>
    <t>-1413235412</t>
  </si>
  <si>
    <t>677</t>
  </si>
  <si>
    <t>677*1,05 'Přepočtené koeficientem množství</t>
  </si>
  <si>
    <t>23</t>
  </si>
  <si>
    <t>59245006</t>
  </si>
  <si>
    <t>dlažba tvar obdélník betonová pro nevidomé 200x100x60mm barevná</t>
  </si>
  <si>
    <t>-2096407985</t>
  </si>
  <si>
    <t>2*1,05 'Přepočtené koeficientem množství</t>
  </si>
  <si>
    <t>24</t>
  </si>
  <si>
    <t>59245263.1</t>
  </si>
  <si>
    <t>rovinná dlažba bez zkosené hrany</t>
  </si>
  <si>
    <t>1471908934</t>
  </si>
  <si>
    <t>1*1,05 'Přepočtené koeficientem množství</t>
  </si>
  <si>
    <t>25</t>
  </si>
  <si>
    <t>596211115</t>
  </si>
  <si>
    <t>Příplatek za kombinaci více než dvou barev u kladení betonových dlažeb pro pěší tl 60 mm skupiny A</t>
  </si>
  <si>
    <t>-718593542</t>
  </si>
  <si>
    <t>Ostatní konstrukce a práce, bourání</t>
  </si>
  <si>
    <t>26</t>
  </si>
  <si>
    <t>916231213</t>
  </si>
  <si>
    <t>Osazení chodníkového obrubníku betonového stojatého s boční opěrou do lože z betonu prostého</t>
  </si>
  <si>
    <t>796362676</t>
  </si>
  <si>
    <t>27</t>
  </si>
  <si>
    <t>59217017</t>
  </si>
  <si>
    <t>obrubník betonový chodníkový 1000x100x250mm</t>
  </si>
  <si>
    <t>-1994789875</t>
  </si>
  <si>
    <t>270*1,05 'Přepočtené koeficientem množství</t>
  </si>
  <si>
    <t>28</t>
  </si>
  <si>
    <t>916991121</t>
  </si>
  <si>
    <t>Lože pod obrubníky, krajníky nebo obruby z dlažebních kostek z betonu prostého</t>
  </si>
  <si>
    <t>-2108860643</t>
  </si>
  <si>
    <t>270,0*0,3*0,1</t>
  </si>
  <si>
    <t>29</t>
  </si>
  <si>
    <t>938902322.1</t>
  </si>
  <si>
    <t>vyčištění betonového žlabu</t>
  </si>
  <si>
    <t>487667062</t>
  </si>
  <si>
    <t>997</t>
  </si>
  <si>
    <t>Přesun sutě</t>
  </si>
  <si>
    <t>30</t>
  </si>
  <si>
    <t>997221131.1</t>
  </si>
  <si>
    <t>Uložení staré dlažby na palety</t>
  </si>
  <si>
    <t>t</t>
  </si>
  <si>
    <t>1266299561</t>
  </si>
  <si>
    <t>2/3 z plochy x hmotnost za m2</t>
  </si>
  <si>
    <t>680,0/3*2*0,255</t>
  </si>
  <si>
    <t>31</t>
  </si>
  <si>
    <t>997221141</t>
  </si>
  <si>
    <t>Vodorovná doprava suti ze sypkých materiálů stavebním kolečkem do 50 m</t>
  </si>
  <si>
    <t>1294146602</t>
  </si>
  <si>
    <t>manipulace se stáv.dlažbou-přeložení chodníku</t>
  </si>
  <si>
    <t>2,6*2</t>
  </si>
  <si>
    <t>32</t>
  </si>
  <si>
    <t>997221551</t>
  </si>
  <si>
    <t>Vodorovná doprava suti ze sypkých materiálů do 1 km</t>
  </si>
  <si>
    <t>-1456880852</t>
  </si>
  <si>
    <t>33</t>
  </si>
  <si>
    <t>997221559</t>
  </si>
  <si>
    <t>Příplatek ZKD 1 km u vodorovné dopravy suti ze sypkých materiálů</t>
  </si>
  <si>
    <t>-1533242354</t>
  </si>
  <si>
    <t>sut1*14</t>
  </si>
  <si>
    <t>34</t>
  </si>
  <si>
    <t>997221561</t>
  </si>
  <si>
    <t>Vodorovná doprava suti z kusových materiálů do 1 km</t>
  </si>
  <si>
    <t>-245127453</t>
  </si>
  <si>
    <t>444,45-sut1-2,6</t>
  </si>
  <si>
    <t>35</t>
  </si>
  <si>
    <t>997221569</t>
  </si>
  <si>
    <t>Příplatek ZKD 1 km u vodorovné dopravy suti z kusových materiálů</t>
  </si>
  <si>
    <t>-1049153045</t>
  </si>
  <si>
    <t>sut2*14</t>
  </si>
  <si>
    <t>36</t>
  </si>
  <si>
    <t>997221611</t>
  </si>
  <si>
    <t>Nakládání suti na dopravní prostředky pro vodorovnou dopravu</t>
  </si>
  <si>
    <t>571115619</t>
  </si>
  <si>
    <t>37</t>
  </si>
  <si>
    <t>997221615</t>
  </si>
  <si>
    <t>Poplatek za uložení na skládce (skládkovné) stavebního odpadu betonového kód odpadu 17 01 01</t>
  </si>
  <si>
    <t>-1520337289</t>
  </si>
  <si>
    <t>38</t>
  </si>
  <si>
    <t>997221873</t>
  </si>
  <si>
    <t>Poplatek za uložení stavebního odpadu na recyklační skládce (skládkovné) zeminy a kamení zatříděného do Katalogu odpadů pod kódem 17 05 04</t>
  </si>
  <si>
    <t>1292068550</t>
  </si>
  <si>
    <t>998</t>
  </si>
  <si>
    <t>Přesun hmot</t>
  </si>
  <si>
    <t>39</t>
  </si>
  <si>
    <t>998223011</t>
  </si>
  <si>
    <t>Přesun hmot pro pozemní komunikace s krytem dlážděným</t>
  </si>
  <si>
    <t>348124567</t>
  </si>
  <si>
    <t>VRN</t>
  </si>
  <si>
    <t>Vedlejší rozpočtové náklady</t>
  </si>
  <si>
    <t>VRN3</t>
  </si>
  <si>
    <t>Zařízení staveniště</t>
  </si>
  <si>
    <t>40</t>
  </si>
  <si>
    <t>030001000</t>
  </si>
  <si>
    <t>kpl</t>
  </si>
  <si>
    <t>1024</t>
  </si>
  <si>
    <t>505011298</t>
  </si>
  <si>
    <t>VRN7</t>
  </si>
  <si>
    <t>Provozní vlivy</t>
  </si>
  <si>
    <t>41</t>
  </si>
  <si>
    <t>072002000</t>
  </si>
  <si>
    <t>Silniční provoz-dočasné dopravní značení</t>
  </si>
  <si>
    <t>1199296193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</si>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</sst>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2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" fontId="23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ont="1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1" fillId="0" borderId="12" xfId="0" applyNumberFormat="1" applyFont="1" applyBorder="1" applyAlignment="1" applyProtection="1">
      <protection locked="0"/>
    </xf>
    <xf numFmtId="166" fontId="31" fillId="0" borderId="13" xfId="0" applyNumberFormat="1" applyFont="1" applyBorder="1" applyAlignment="1" applyProtection="1"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2" fillId="0" borderId="0" xfId="0" applyNumberFormat="1" applyFont="1" applyBorder="1" applyAlignment="1" applyProtection="1">
      <alignment vertical="center"/>
      <protection locked="0"/>
    </xf>
    <xf numFmtId="166" fontId="22" fillId="0" borderId="15" xfId="0" applyNumberFormat="1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35" fillId="0" borderId="3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2" fillId="0" borderId="20" xfId="0" applyNumberFormat="1" applyFont="1" applyBorder="1" applyAlignment="1" applyProtection="1">
      <alignment vertical="center"/>
      <protection locked="0"/>
    </xf>
    <xf numFmtId="166" fontId="22" fillId="0" borderId="21" xfId="0" applyNumberFormat="1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1" fillId="5" borderId="0" xfId="0" applyFont="1" applyFill="1" applyAlignment="1" applyProtection="1">
      <alignment horizontal="left" vertical="center"/>
    </xf>
    <xf numFmtId="0" fontId="0" fillId="5" borderId="0" xfId="0" applyFont="1" applyFill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0" fillId="0" borderId="3" xfId="0" applyFont="1" applyBorder="1" applyAlignment="1" applyProtection="1">
      <alignment horizontal="center" vertical="center" wrapText="1"/>
    </xf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21" fillId="5" borderId="18" xfId="0" applyFont="1" applyFill="1" applyBorder="1" applyAlignment="1" applyProtection="1">
      <alignment horizontal="center" vertical="center" wrapText="1"/>
    </xf>
    <xf numFmtId="4" fontId="23" fillId="0" borderId="0" xfId="0" applyNumberFormat="1" applyFont="1" applyAlignment="1" applyProtection="1"/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4" fontId="21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55" workbookViewId="0">
      <selection activeCell="BE63" sqref="BE6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101" t="s">
        <v>5</v>
      </c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s="1" customFormat="1" ht="12" customHeight="1">
      <c r="B5" s="13"/>
      <c r="D5" s="17" t="s">
        <v>13</v>
      </c>
      <c r="K5" s="13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R5" s="13"/>
      <c r="BE5" s="129" t="s">
        <v>15</v>
      </c>
      <c r="BS5" s="10" t="s">
        <v>6</v>
      </c>
    </row>
    <row r="6" spans="1:74" s="1" customFormat="1" ht="36.950000000000003" customHeight="1">
      <c r="B6" s="13"/>
      <c r="D6" s="19" t="s">
        <v>16</v>
      </c>
      <c r="K6" s="133" t="s">
        <v>17</v>
      </c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R6" s="13"/>
      <c r="BE6" s="130"/>
      <c r="BS6" s="10" t="s">
        <v>6</v>
      </c>
    </row>
    <row r="7" spans="1:74" s="1" customFormat="1" ht="12" customHeight="1">
      <c r="B7" s="13"/>
      <c r="D7" s="20" t="s">
        <v>18</v>
      </c>
      <c r="K7" s="18" t="s">
        <v>1</v>
      </c>
      <c r="AK7" s="20" t="s">
        <v>19</v>
      </c>
      <c r="AN7" s="18" t="s">
        <v>1</v>
      </c>
      <c r="AR7" s="13"/>
      <c r="BE7" s="130"/>
      <c r="BS7" s="10" t="s">
        <v>6</v>
      </c>
    </row>
    <row r="8" spans="1:74" s="1" customFormat="1" ht="12" customHeight="1">
      <c r="B8" s="13"/>
      <c r="D8" s="20" t="s">
        <v>20</v>
      </c>
      <c r="K8" s="18" t="s">
        <v>21</v>
      </c>
      <c r="AK8" s="20" t="s">
        <v>22</v>
      </c>
      <c r="AN8" s="21" t="s">
        <v>23</v>
      </c>
      <c r="AR8" s="13"/>
      <c r="BE8" s="130"/>
      <c r="BS8" s="10" t="s">
        <v>6</v>
      </c>
    </row>
    <row r="9" spans="1:74" s="1" customFormat="1" ht="14.45" customHeight="1">
      <c r="B9" s="13"/>
      <c r="AR9" s="13"/>
      <c r="BE9" s="130"/>
      <c r="BS9" s="10" t="s">
        <v>6</v>
      </c>
    </row>
    <row r="10" spans="1:74" s="1" customFormat="1" ht="12" customHeight="1">
      <c r="B10" s="13"/>
      <c r="D10" s="20" t="s">
        <v>24</v>
      </c>
      <c r="AK10" s="20" t="s">
        <v>25</v>
      </c>
      <c r="AN10" s="18" t="s">
        <v>1</v>
      </c>
      <c r="AR10" s="13"/>
      <c r="BE10" s="130"/>
      <c r="BS10" s="10" t="s">
        <v>6</v>
      </c>
    </row>
    <row r="11" spans="1:74" s="1" customFormat="1" ht="18.399999999999999" customHeight="1">
      <c r="B11" s="13"/>
      <c r="E11" s="18" t="s">
        <v>26</v>
      </c>
      <c r="AK11" s="20" t="s">
        <v>27</v>
      </c>
      <c r="AN11" s="18" t="s">
        <v>1</v>
      </c>
      <c r="AR11" s="13"/>
      <c r="BE11" s="130"/>
      <c r="BS11" s="10" t="s">
        <v>6</v>
      </c>
    </row>
    <row r="12" spans="1:74" s="1" customFormat="1" ht="6.95" customHeight="1">
      <c r="B12" s="13"/>
      <c r="AR12" s="13"/>
      <c r="BE12" s="130"/>
      <c r="BS12" s="10" t="s">
        <v>6</v>
      </c>
    </row>
    <row r="13" spans="1:74" s="1" customFormat="1" ht="12" customHeight="1">
      <c r="B13" s="13"/>
      <c r="D13" s="20" t="s">
        <v>28</v>
      </c>
      <c r="AK13" s="20" t="s">
        <v>25</v>
      </c>
      <c r="AN13" s="22" t="s">
        <v>29</v>
      </c>
      <c r="AR13" s="13"/>
      <c r="BE13" s="130"/>
      <c r="BS13" s="10" t="s">
        <v>6</v>
      </c>
    </row>
    <row r="14" spans="1:74" ht="12.75">
      <c r="B14" s="13"/>
      <c r="E14" s="134" t="s">
        <v>29</v>
      </c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20" t="s">
        <v>27</v>
      </c>
      <c r="AN14" s="22" t="s">
        <v>29</v>
      </c>
      <c r="AR14" s="13"/>
      <c r="BE14" s="130"/>
      <c r="BS14" s="10" t="s">
        <v>6</v>
      </c>
    </row>
    <row r="15" spans="1:74" s="1" customFormat="1" ht="6.95" customHeight="1">
      <c r="B15" s="13"/>
      <c r="AR15" s="13"/>
      <c r="BE15" s="130"/>
      <c r="BS15" s="10" t="s">
        <v>3</v>
      </c>
    </row>
    <row r="16" spans="1:74" s="1" customFormat="1" ht="12" customHeight="1">
      <c r="B16" s="13"/>
      <c r="D16" s="20" t="s">
        <v>30</v>
      </c>
      <c r="AK16" s="20" t="s">
        <v>25</v>
      </c>
      <c r="AN16" s="18" t="s">
        <v>1</v>
      </c>
      <c r="AR16" s="13"/>
      <c r="BE16" s="130"/>
      <c r="BS16" s="10" t="s">
        <v>3</v>
      </c>
    </row>
    <row r="17" spans="1:71" s="1" customFormat="1" ht="18.399999999999999" customHeight="1">
      <c r="B17" s="13"/>
      <c r="E17" s="18" t="s">
        <v>31</v>
      </c>
      <c r="AK17" s="20" t="s">
        <v>27</v>
      </c>
      <c r="AN17" s="18" t="s">
        <v>1</v>
      </c>
      <c r="AR17" s="13"/>
      <c r="BE17" s="130"/>
      <c r="BS17" s="10" t="s">
        <v>32</v>
      </c>
    </row>
    <row r="18" spans="1:71" s="1" customFormat="1" ht="6.95" customHeight="1">
      <c r="B18" s="13"/>
      <c r="AR18" s="13"/>
      <c r="BE18" s="130"/>
      <c r="BS18" s="10" t="s">
        <v>6</v>
      </c>
    </row>
    <row r="19" spans="1:71" s="1" customFormat="1" ht="12" customHeight="1">
      <c r="B19" s="13"/>
      <c r="D19" s="20" t="s">
        <v>33</v>
      </c>
      <c r="AK19" s="20" t="s">
        <v>25</v>
      </c>
      <c r="AN19" s="18" t="s">
        <v>1</v>
      </c>
      <c r="AR19" s="13"/>
      <c r="BE19" s="130"/>
      <c r="BS19" s="10" t="s">
        <v>6</v>
      </c>
    </row>
    <row r="20" spans="1:71" s="1" customFormat="1" ht="18.399999999999999" customHeight="1">
      <c r="B20" s="13"/>
      <c r="E20" s="18" t="s">
        <v>34</v>
      </c>
      <c r="AK20" s="20" t="s">
        <v>27</v>
      </c>
      <c r="AN20" s="18" t="s">
        <v>1</v>
      </c>
      <c r="AR20" s="13"/>
      <c r="BE20" s="130"/>
      <c r="BS20" s="10" t="s">
        <v>32</v>
      </c>
    </row>
    <row r="21" spans="1:71" s="1" customFormat="1" ht="6.95" customHeight="1">
      <c r="B21" s="13"/>
      <c r="AR21" s="13"/>
      <c r="BE21" s="130"/>
    </row>
    <row r="22" spans="1:71" s="1" customFormat="1" ht="12" customHeight="1">
      <c r="B22" s="13"/>
      <c r="D22" s="20" t="s">
        <v>35</v>
      </c>
      <c r="AR22" s="13"/>
      <c r="BE22" s="130"/>
    </row>
    <row r="23" spans="1:71" s="1" customFormat="1" ht="16.5" customHeight="1">
      <c r="B23" s="13"/>
      <c r="E23" s="136" t="s">
        <v>1</v>
      </c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R23" s="13"/>
      <c r="BE23" s="130"/>
    </row>
    <row r="24" spans="1:71" s="1" customFormat="1" ht="6.95" customHeight="1">
      <c r="B24" s="13"/>
      <c r="AR24" s="13"/>
      <c r="BE24" s="130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130"/>
    </row>
    <row r="26" spans="1:71" s="2" customFormat="1" ht="25.9" customHeight="1">
      <c r="A26" s="24"/>
      <c r="B26" s="25"/>
      <c r="C26" s="24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37">
        <f>ROUND(AG94,2)</f>
        <v>0</v>
      </c>
      <c r="AL26" s="138"/>
      <c r="AM26" s="138"/>
      <c r="AN26" s="138"/>
      <c r="AO26" s="138"/>
      <c r="AP26" s="24"/>
      <c r="AQ26" s="24"/>
      <c r="AR26" s="25"/>
      <c r="BE26" s="130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130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139" t="s">
        <v>37</v>
      </c>
      <c r="M28" s="139"/>
      <c r="N28" s="139"/>
      <c r="O28" s="139"/>
      <c r="P28" s="139"/>
      <c r="Q28" s="24"/>
      <c r="R28" s="24"/>
      <c r="S28" s="24"/>
      <c r="T28" s="24"/>
      <c r="U28" s="24"/>
      <c r="V28" s="24"/>
      <c r="W28" s="139" t="s">
        <v>38</v>
      </c>
      <c r="X28" s="139"/>
      <c r="Y28" s="139"/>
      <c r="Z28" s="139"/>
      <c r="AA28" s="139"/>
      <c r="AB28" s="139"/>
      <c r="AC28" s="139"/>
      <c r="AD28" s="139"/>
      <c r="AE28" s="139"/>
      <c r="AF28" s="24"/>
      <c r="AG28" s="24"/>
      <c r="AH28" s="24"/>
      <c r="AI28" s="24"/>
      <c r="AJ28" s="24"/>
      <c r="AK28" s="139" t="s">
        <v>39</v>
      </c>
      <c r="AL28" s="139"/>
      <c r="AM28" s="139"/>
      <c r="AN28" s="139"/>
      <c r="AO28" s="139"/>
      <c r="AP28" s="24"/>
      <c r="AQ28" s="24"/>
      <c r="AR28" s="25"/>
      <c r="BE28" s="130"/>
    </row>
    <row r="29" spans="1:71" s="3" customFormat="1" ht="14.45" customHeight="1">
      <c r="B29" s="28"/>
      <c r="D29" s="20" t="s">
        <v>40</v>
      </c>
      <c r="F29" s="20" t="s">
        <v>41</v>
      </c>
      <c r="L29" s="124">
        <v>0.21</v>
      </c>
      <c r="M29" s="123"/>
      <c r="N29" s="123"/>
      <c r="O29" s="123"/>
      <c r="P29" s="123"/>
      <c r="W29" s="122">
        <f>ROUND(AZ94, 2)</f>
        <v>0</v>
      </c>
      <c r="X29" s="123"/>
      <c r="Y29" s="123"/>
      <c r="Z29" s="123"/>
      <c r="AA29" s="123"/>
      <c r="AB29" s="123"/>
      <c r="AC29" s="123"/>
      <c r="AD29" s="123"/>
      <c r="AE29" s="123"/>
      <c r="AK29" s="122">
        <f>ROUND(AV94, 2)</f>
        <v>0</v>
      </c>
      <c r="AL29" s="123"/>
      <c r="AM29" s="123"/>
      <c r="AN29" s="123"/>
      <c r="AO29" s="123"/>
      <c r="AR29" s="28"/>
      <c r="BE29" s="131"/>
    </row>
    <row r="30" spans="1:71" s="3" customFormat="1" ht="14.45" customHeight="1">
      <c r="B30" s="28"/>
      <c r="F30" s="20" t="s">
        <v>42</v>
      </c>
      <c r="L30" s="124">
        <v>0.15</v>
      </c>
      <c r="M30" s="123"/>
      <c r="N30" s="123"/>
      <c r="O30" s="123"/>
      <c r="P30" s="123"/>
      <c r="W30" s="122">
        <f>ROUND(BA94, 2)</f>
        <v>0</v>
      </c>
      <c r="X30" s="123"/>
      <c r="Y30" s="123"/>
      <c r="Z30" s="123"/>
      <c r="AA30" s="123"/>
      <c r="AB30" s="123"/>
      <c r="AC30" s="123"/>
      <c r="AD30" s="123"/>
      <c r="AE30" s="123"/>
      <c r="AK30" s="122">
        <f>ROUND(AW94, 2)</f>
        <v>0</v>
      </c>
      <c r="AL30" s="123"/>
      <c r="AM30" s="123"/>
      <c r="AN30" s="123"/>
      <c r="AO30" s="123"/>
      <c r="AR30" s="28"/>
      <c r="BE30" s="131"/>
    </row>
    <row r="31" spans="1:71" s="3" customFormat="1" ht="14.45" hidden="1" customHeight="1">
      <c r="B31" s="28"/>
      <c r="F31" s="20" t="s">
        <v>43</v>
      </c>
      <c r="L31" s="124">
        <v>0.21</v>
      </c>
      <c r="M31" s="123"/>
      <c r="N31" s="123"/>
      <c r="O31" s="123"/>
      <c r="P31" s="123"/>
      <c r="W31" s="122">
        <f>ROUND(BB94, 2)</f>
        <v>0</v>
      </c>
      <c r="X31" s="123"/>
      <c r="Y31" s="123"/>
      <c r="Z31" s="123"/>
      <c r="AA31" s="123"/>
      <c r="AB31" s="123"/>
      <c r="AC31" s="123"/>
      <c r="AD31" s="123"/>
      <c r="AE31" s="123"/>
      <c r="AK31" s="122">
        <v>0</v>
      </c>
      <c r="AL31" s="123"/>
      <c r="AM31" s="123"/>
      <c r="AN31" s="123"/>
      <c r="AO31" s="123"/>
      <c r="AR31" s="28"/>
      <c r="BE31" s="131"/>
    </row>
    <row r="32" spans="1:71" s="3" customFormat="1" ht="14.45" hidden="1" customHeight="1">
      <c r="B32" s="28"/>
      <c r="F32" s="20" t="s">
        <v>44</v>
      </c>
      <c r="L32" s="124">
        <v>0.15</v>
      </c>
      <c r="M32" s="123"/>
      <c r="N32" s="123"/>
      <c r="O32" s="123"/>
      <c r="P32" s="123"/>
      <c r="W32" s="122">
        <f>ROUND(BC94, 2)</f>
        <v>0</v>
      </c>
      <c r="X32" s="123"/>
      <c r="Y32" s="123"/>
      <c r="Z32" s="123"/>
      <c r="AA32" s="123"/>
      <c r="AB32" s="123"/>
      <c r="AC32" s="123"/>
      <c r="AD32" s="123"/>
      <c r="AE32" s="123"/>
      <c r="AK32" s="122">
        <v>0</v>
      </c>
      <c r="AL32" s="123"/>
      <c r="AM32" s="123"/>
      <c r="AN32" s="123"/>
      <c r="AO32" s="123"/>
      <c r="AR32" s="28"/>
      <c r="BE32" s="131"/>
    </row>
    <row r="33" spans="1:57" s="3" customFormat="1" ht="14.45" hidden="1" customHeight="1">
      <c r="B33" s="28"/>
      <c r="F33" s="20" t="s">
        <v>45</v>
      </c>
      <c r="L33" s="124">
        <v>0</v>
      </c>
      <c r="M33" s="123"/>
      <c r="N33" s="123"/>
      <c r="O33" s="123"/>
      <c r="P33" s="123"/>
      <c r="W33" s="122">
        <f>ROUND(BD94, 2)</f>
        <v>0</v>
      </c>
      <c r="X33" s="123"/>
      <c r="Y33" s="123"/>
      <c r="Z33" s="123"/>
      <c r="AA33" s="123"/>
      <c r="AB33" s="123"/>
      <c r="AC33" s="123"/>
      <c r="AD33" s="123"/>
      <c r="AE33" s="123"/>
      <c r="AK33" s="122">
        <v>0</v>
      </c>
      <c r="AL33" s="123"/>
      <c r="AM33" s="123"/>
      <c r="AN33" s="123"/>
      <c r="AO33" s="123"/>
      <c r="AR33" s="28"/>
      <c r="BE33" s="131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130"/>
    </row>
    <row r="35" spans="1:57" s="2" customFormat="1" ht="25.9" customHeight="1">
      <c r="A35" s="24"/>
      <c r="B35" s="25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125" t="s">
        <v>48</v>
      </c>
      <c r="Y35" s="126"/>
      <c r="Z35" s="126"/>
      <c r="AA35" s="126"/>
      <c r="AB35" s="126"/>
      <c r="AC35" s="31"/>
      <c r="AD35" s="31"/>
      <c r="AE35" s="31"/>
      <c r="AF35" s="31"/>
      <c r="AG35" s="31"/>
      <c r="AH35" s="31"/>
      <c r="AI35" s="31"/>
      <c r="AJ35" s="31"/>
      <c r="AK35" s="127">
        <f>SUM(AK26:AK33)</f>
        <v>0</v>
      </c>
      <c r="AL35" s="126"/>
      <c r="AM35" s="126"/>
      <c r="AN35" s="126"/>
      <c r="AO35" s="128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3"/>
      <c r="D49" s="34" t="s">
        <v>49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50</v>
      </c>
      <c r="AI49" s="35"/>
      <c r="AJ49" s="35"/>
      <c r="AK49" s="35"/>
      <c r="AL49" s="35"/>
      <c r="AM49" s="35"/>
      <c r="AN49" s="35"/>
      <c r="AO49" s="35"/>
      <c r="AR49" s="33"/>
    </row>
    <row r="50" spans="1:57">
      <c r="B50" s="13"/>
      <c r="AR50" s="13"/>
    </row>
    <row r="51" spans="1:57">
      <c r="B51" s="13"/>
      <c r="AR51" s="13"/>
    </row>
    <row r="52" spans="1:57">
      <c r="B52" s="13"/>
      <c r="AR52" s="13"/>
    </row>
    <row r="53" spans="1:57">
      <c r="B53" s="13"/>
      <c r="AR53" s="13"/>
    </row>
    <row r="54" spans="1:57">
      <c r="B54" s="13"/>
      <c r="AR54" s="13"/>
    </row>
    <row r="55" spans="1:57">
      <c r="B55" s="13"/>
      <c r="AR55" s="13"/>
    </row>
    <row r="56" spans="1:57">
      <c r="B56" s="13"/>
      <c r="AR56" s="13"/>
    </row>
    <row r="57" spans="1:57">
      <c r="B57" s="13"/>
      <c r="AR57" s="13"/>
    </row>
    <row r="58" spans="1:57">
      <c r="B58" s="13"/>
      <c r="AR58" s="13"/>
    </row>
    <row r="59" spans="1:57">
      <c r="B59" s="13"/>
      <c r="AR59" s="13"/>
    </row>
    <row r="60" spans="1:57" s="2" customFormat="1" ht="12.75">
      <c r="A60" s="24"/>
      <c r="B60" s="25"/>
      <c r="C60" s="24"/>
      <c r="D60" s="36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51</v>
      </c>
      <c r="AI60" s="27"/>
      <c r="AJ60" s="27"/>
      <c r="AK60" s="27"/>
      <c r="AL60" s="27"/>
      <c r="AM60" s="36" t="s">
        <v>52</v>
      </c>
      <c r="AN60" s="27"/>
      <c r="AO60" s="27"/>
      <c r="AP60" s="24"/>
      <c r="AQ60" s="24"/>
      <c r="AR60" s="25"/>
      <c r="BE60" s="24"/>
    </row>
    <row r="61" spans="1:57">
      <c r="B61" s="13"/>
      <c r="AR61" s="13"/>
    </row>
    <row r="62" spans="1:57">
      <c r="B62" s="13"/>
      <c r="AR62" s="13"/>
    </row>
    <row r="63" spans="1:57">
      <c r="B63" s="13"/>
      <c r="AR63" s="13"/>
    </row>
    <row r="64" spans="1:57" s="2" customFormat="1" ht="12.75">
      <c r="A64" s="24"/>
      <c r="B64" s="25"/>
      <c r="C64" s="24"/>
      <c r="D64" s="34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54</v>
      </c>
      <c r="AI64" s="37"/>
      <c r="AJ64" s="37"/>
      <c r="AK64" s="37"/>
      <c r="AL64" s="37"/>
      <c r="AM64" s="37"/>
      <c r="AN64" s="37"/>
      <c r="AO64" s="37"/>
      <c r="AP64" s="24"/>
      <c r="AQ64" s="24"/>
      <c r="AR64" s="25"/>
      <c r="BE64" s="24"/>
    </row>
    <row r="65" spans="1:57">
      <c r="B65" s="13"/>
      <c r="AR65" s="13"/>
    </row>
    <row r="66" spans="1:57">
      <c r="B66" s="13"/>
      <c r="AR66" s="13"/>
    </row>
    <row r="67" spans="1:57">
      <c r="B67" s="13"/>
      <c r="AR67" s="13"/>
    </row>
    <row r="68" spans="1:57">
      <c r="B68" s="13"/>
      <c r="AR68" s="13"/>
    </row>
    <row r="69" spans="1:57">
      <c r="B69" s="13"/>
      <c r="AR69" s="13"/>
    </row>
    <row r="70" spans="1:57">
      <c r="B70" s="13"/>
      <c r="AR70" s="13"/>
    </row>
    <row r="71" spans="1:57">
      <c r="B71" s="13"/>
      <c r="AR71" s="13"/>
    </row>
    <row r="72" spans="1:57">
      <c r="B72" s="13"/>
      <c r="AR72" s="13"/>
    </row>
    <row r="73" spans="1:57">
      <c r="B73" s="13"/>
      <c r="AR73" s="13"/>
    </row>
    <row r="74" spans="1:57">
      <c r="B74" s="13"/>
      <c r="AR74" s="13"/>
    </row>
    <row r="75" spans="1:57" s="2" customFormat="1" ht="12.75">
      <c r="A75" s="24"/>
      <c r="B75" s="25"/>
      <c r="C75" s="24"/>
      <c r="D75" s="36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51</v>
      </c>
      <c r="AI75" s="27"/>
      <c r="AJ75" s="27"/>
      <c r="AK75" s="27"/>
      <c r="AL75" s="27"/>
      <c r="AM75" s="36" t="s">
        <v>52</v>
      </c>
      <c r="AN75" s="27"/>
      <c r="AO75" s="27"/>
      <c r="AP75" s="24"/>
      <c r="AQ75" s="24"/>
      <c r="AR75" s="25"/>
      <c r="BE75" s="24"/>
    </row>
    <row r="76" spans="1:57" s="2" customFormat="1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" customFormat="1" ht="6.95" customHeight="1">
      <c r="A77" s="24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  <c r="BE77" s="24"/>
    </row>
    <row r="81" spans="1:90" s="2" customFormat="1" ht="6.95" customHeight="1">
      <c r="A81" s="24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  <c r="BE81" s="24"/>
    </row>
    <row r="82" spans="1:90" s="2" customFormat="1" ht="24.95" customHeight="1">
      <c r="A82" s="24"/>
      <c r="B82" s="25"/>
      <c r="C82" s="14" t="s">
        <v>55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0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0" s="4" customFormat="1" ht="12" customHeight="1">
      <c r="B84" s="42"/>
      <c r="C84" s="20" t="s">
        <v>13</v>
      </c>
      <c r="L84" s="4">
        <f>K5</f>
        <v>0</v>
      </c>
      <c r="AR84" s="42"/>
    </row>
    <row r="85" spans="1:90" s="5" customFormat="1" ht="36.950000000000003" customHeight="1">
      <c r="B85" s="43"/>
      <c r="C85" s="44" t="s">
        <v>16</v>
      </c>
      <c r="L85" s="113" t="str">
        <f>K6</f>
        <v>Oprava chodníku Vsetínská (Panáček - zastávka)</v>
      </c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114"/>
      <c r="X85" s="114"/>
      <c r="Y85" s="114"/>
      <c r="Z85" s="114"/>
      <c r="AA85" s="114"/>
      <c r="AB85" s="114"/>
      <c r="AC85" s="114"/>
      <c r="AD85" s="114"/>
      <c r="AE85" s="114"/>
      <c r="AF85" s="114"/>
      <c r="AG85" s="114"/>
      <c r="AH85" s="114"/>
      <c r="AI85" s="114"/>
      <c r="AJ85" s="114"/>
      <c r="AK85" s="114"/>
      <c r="AL85" s="114"/>
      <c r="AM85" s="114"/>
      <c r="AN85" s="114"/>
      <c r="AO85" s="114"/>
      <c r="AR85" s="43"/>
    </row>
    <row r="86" spans="1:90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0" s="2" customFormat="1" ht="12" customHeight="1">
      <c r="A87" s="24"/>
      <c r="B87" s="25"/>
      <c r="C87" s="20" t="s">
        <v>20</v>
      </c>
      <c r="D87" s="24"/>
      <c r="E87" s="24"/>
      <c r="F87" s="24"/>
      <c r="G87" s="24"/>
      <c r="H87" s="24"/>
      <c r="I87" s="24"/>
      <c r="J87" s="24"/>
      <c r="K87" s="24"/>
      <c r="L87" s="45" t="str">
        <f>IF(K8="","",K8)</f>
        <v>Valašské Meziříčí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0" t="s">
        <v>22</v>
      </c>
      <c r="AJ87" s="24"/>
      <c r="AK87" s="24"/>
      <c r="AL87" s="24"/>
      <c r="AM87" s="115" t="str">
        <f>IF(AN8= "","",AN8)</f>
        <v>7. 1. 2022</v>
      </c>
      <c r="AN87" s="115"/>
      <c r="AO87" s="24"/>
      <c r="AP87" s="24"/>
      <c r="AQ87" s="24"/>
      <c r="AR87" s="25"/>
      <c r="BE87" s="24"/>
    </row>
    <row r="88" spans="1:90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0" s="2" customFormat="1" ht="15.2" customHeight="1">
      <c r="A89" s="24"/>
      <c r="B89" s="25"/>
      <c r="C89" s="20" t="s">
        <v>24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Město Valašské Meziříčí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0" t="s">
        <v>30</v>
      </c>
      <c r="AJ89" s="24"/>
      <c r="AK89" s="24"/>
      <c r="AL89" s="24"/>
      <c r="AM89" s="116" t="str">
        <f>IF(E17="","",E17)</f>
        <v xml:space="preserve"> </v>
      </c>
      <c r="AN89" s="117"/>
      <c r="AO89" s="117"/>
      <c r="AP89" s="117"/>
      <c r="AQ89" s="24"/>
      <c r="AR89" s="25"/>
      <c r="AS89" s="118" t="s">
        <v>56</v>
      </c>
      <c r="AT89" s="119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4"/>
    </row>
    <row r="90" spans="1:90" s="2" customFormat="1" ht="15.2" customHeight="1">
      <c r="A90" s="24"/>
      <c r="B90" s="25"/>
      <c r="C90" s="20" t="s">
        <v>28</v>
      </c>
      <c r="D90" s="24"/>
      <c r="E90" s="24"/>
      <c r="F90" s="24"/>
      <c r="G90" s="24"/>
      <c r="H90" s="24"/>
      <c r="I90" s="24"/>
      <c r="J90" s="24"/>
      <c r="K90" s="24"/>
      <c r="L90" s="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0" t="s">
        <v>33</v>
      </c>
      <c r="AJ90" s="24"/>
      <c r="AK90" s="24"/>
      <c r="AL90" s="24"/>
      <c r="AM90" s="116" t="str">
        <f>IF(E20="","",E20)</f>
        <v>Fajfrová Irena</v>
      </c>
      <c r="AN90" s="117"/>
      <c r="AO90" s="117"/>
      <c r="AP90" s="117"/>
      <c r="AQ90" s="24"/>
      <c r="AR90" s="25"/>
      <c r="AS90" s="120"/>
      <c r="AT90" s="121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4"/>
    </row>
    <row r="91" spans="1:90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120"/>
      <c r="AT91" s="121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4"/>
    </row>
    <row r="92" spans="1:90" s="2" customFormat="1" ht="29.25" customHeight="1">
      <c r="A92" s="24"/>
      <c r="B92" s="25"/>
      <c r="C92" s="103" t="s">
        <v>57</v>
      </c>
      <c r="D92" s="104"/>
      <c r="E92" s="104"/>
      <c r="F92" s="104"/>
      <c r="G92" s="104"/>
      <c r="H92" s="51"/>
      <c r="I92" s="105" t="s">
        <v>58</v>
      </c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6" t="s">
        <v>59</v>
      </c>
      <c r="AH92" s="104"/>
      <c r="AI92" s="104"/>
      <c r="AJ92" s="104"/>
      <c r="AK92" s="104"/>
      <c r="AL92" s="104"/>
      <c r="AM92" s="104"/>
      <c r="AN92" s="105" t="s">
        <v>60</v>
      </c>
      <c r="AO92" s="104"/>
      <c r="AP92" s="107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  <c r="BE92" s="24"/>
    </row>
    <row r="93" spans="1:90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4"/>
    </row>
    <row r="94" spans="1:90" s="6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11">
        <f>ROUND(AG95,2)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62" t="s">
        <v>1</v>
      </c>
      <c r="AR94" s="59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0" s="7" customFormat="1" ht="24.75" customHeight="1">
      <c r="A95" s="68" t="s">
        <v>79</v>
      </c>
      <c r="B95" s="69"/>
      <c r="C95" s="70"/>
      <c r="D95" s="110"/>
      <c r="E95" s="110"/>
      <c r="F95" s="110"/>
      <c r="G95" s="110"/>
      <c r="H95" s="110"/>
      <c r="I95" s="71"/>
      <c r="J95" s="110" t="s">
        <v>17</v>
      </c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08">
        <f>'Mesto1039 - Oprava chodní...'!J28</f>
        <v>0</v>
      </c>
      <c r="AH95" s="109"/>
      <c r="AI95" s="109"/>
      <c r="AJ95" s="109"/>
      <c r="AK95" s="109"/>
      <c r="AL95" s="109"/>
      <c r="AM95" s="109"/>
      <c r="AN95" s="108">
        <f>SUM(AG95,AT95)</f>
        <v>0</v>
      </c>
      <c r="AO95" s="109"/>
      <c r="AP95" s="109"/>
      <c r="AQ95" s="72" t="s">
        <v>80</v>
      </c>
      <c r="AR95" s="69"/>
      <c r="AS95" s="73">
        <v>0</v>
      </c>
      <c r="AT95" s="74">
        <f>ROUND(SUM(AV95:AW95),2)</f>
        <v>0</v>
      </c>
      <c r="AU95" s="75">
        <f>'Mesto1039 - Oprava chodní...'!P121</f>
        <v>0</v>
      </c>
      <c r="AV95" s="74">
        <f>'Mesto1039 - Oprava chodní...'!J31</f>
        <v>0</v>
      </c>
      <c r="AW95" s="74">
        <f>'Mesto1039 - Oprava chodní...'!J32</f>
        <v>0</v>
      </c>
      <c r="AX95" s="74">
        <f>'Mesto1039 - Oprava chodní...'!J33</f>
        <v>0</v>
      </c>
      <c r="AY95" s="74">
        <f>'Mesto1039 - Oprava chodní...'!J34</f>
        <v>0</v>
      </c>
      <c r="AZ95" s="74">
        <f>'Mesto1039 - Oprava chodní...'!F31</f>
        <v>0</v>
      </c>
      <c r="BA95" s="74">
        <f>'Mesto1039 - Oprava chodní...'!F32</f>
        <v>0</v>
      </c>
      <c r="BB95" s="74">
        <f>'Mesto1039 - Oprava chodní...'!F33</f>
        <v>0</v>
      </c>
      <c r="BC95" s="74">
        <f>'Mesto1039 - Oprava chodní...'!F34</f>
        <v>0</v>
      </c>
      <c r="BD95" s="76">
        <f>'Mesto1039 - Oprava chodní...'!F35</f>
        <v>0</v>
      </c>
      <c r="BT95" s="77" t="s">
        <v>81</v>
      </c>
      <c r="BU95" s="77" t="s">
        <v>82</v>
      </c>
      <c r="BV95" s="77" t="s">
        <v>77</v>
      </c>
      <c r="BW95" s="77" t="s">
        <v>4</v>
      </c>
      <c r="BX95" s="77" t="s">
        <v>78</v>
      </c>
      <c r="CL95" s="77" t="s">
        <v>1</v>
      </c>
    </row>
    <row r="96" spans="1:90" s="2" customFormat="1" ht="30" customHeight="1">
      <c r="A96" s="24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5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>
      <c r="A97" s="24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1039 - Oprava chodn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7"/>
  <sheetViews>
    <sheetView showGridLines="0" tabSelected="1" topLeftCell="A120" workbookViewId="0">
      <selection activeCell="H138" sqref="H138"/>
    </sheetView>
  </sheetViews>
  <sheetFormatPr defaultRowHeight="11.25"/>
  <cols>
    <col min="1" max="1" width="8.33203125" style="141" customWidth="1"/>
    <col min="2" max="2" width="1.1640625" style="141" customWidth="1"/>
    <col min="3" max="3" width="4.1640625" style="141" customWidth="1"/>
    <col min="4" max="4" width="4.33203125" style="141" customWidth="1"/>
    <col min="5" max="5" width="17.1640625" style="141" customWidth="1"/>
    <col min="6" max="6" width="50.83203125" style="141" customWidth="1"/>
    <col min="7" max="7" width="7.5" style="141" customWidth="1"/>
    <col min="8" max="8" width="14" style="141" customWidth="1"/>
    <col min="9" max="9" width="15.83203125" style="141" customWidth="1"/>
    <col min="10" max="11" width="22.33203125" style="141" customWidth="1"/>
    <col min="12" max="12" width="9.33203125" style="141" customWidth="1"/>
    <col min="13" max="13" width="10.83203125" style="141" hidden="1" customWidth="1"/>
    <col min="14" max="14" width="9.33203125" style="141" hidden="1"/>
    <col min="15" max="20" width="14.1640625" style="141" hidden="1" customWidth="1"/>
    <col min="21" max="21" width="16.33203125" style="141" hidden="1" customWidth="1"/>
    <col min="22" max="22" width="12.33203125" style="141" customWidth="1"/>
    <col min="23" max="23" width="16.33203125" style="141" customWidth="1"/>
    <col min="24" max="24" width="12.33203125" style="141" customWidth="1"/>
    <col min="25" max="25" width="15" style="141" customWidth="1"/>
    <col min="26" max="26" width="11" style="141" customWidth="1"/>
    <col min="27" max="27" width="15" style="141" customWidth="1"/>
    <col min="28" max="28" width="16.33203125" style="141" customWidth="1"/>
    <col min="29" max="29" width="11" style="141" customWidth="1"/>
    <col min="30" max="30" width="15" style="141" customWidth="1"/>
    <col min="31" max="31" width="16.33203125" style="141" customWidth="1"/>
    <col min="32" max="43" width="9.33203125" style="141"/>
    <col min="44" max="65" width="9.33203125" style="141" hidden="1"/>
    <col min="66" max="16384" width="9.33203125" style="141"/>
  </cols>
  <sheetData>
    <row r="2" spans="1:56" ht="36.950000000000003" customHeight="1">
      <c r="L2" s="142" t="s">
        <v>5</v>
      </c>
      <c r="M2" s="143"/>
      <c r="N2" s="143"/>
      <c r="O2" s="143"/>
      <c r="P2" s="143"/>
      <c r="Q2" s="143"/>
      <c r="R2" s="143"/>
      <c r="S2" s="143"/>
      <c r="T2" s="143"/>
      <c r="U2" s="143"/>
      <c r="V2" s="143"/>
      <c r="AT2" s="144" t="s">
        <v>4</v>
      </c>
      <c r="AZ2" s="145" t="s">
        <v>83</v>
      </c>
      <c r="BA2" s="145" t="s">
        <v>1</v>
      </c>
      <c r="BB2" s="145" t="s">
        <v>1</v>
      </c>
      <c r="BC2" s="145" t="s">
        <v>84</v>
      </c>
      <c r="BD2" s="145" t="s">
        <v>85</v>
      </c>
    </row>
    <row r="3" spans="1:56" ht="6.95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48"/>
      <c r="AT3" s="144" t="s">
        <v>85</v>
      </c>
      <c r="AZ3" s="145" t="s">
        <v>86</v>
      </c>
      <c r="BA3" s="145" t="s">
        <v>1</v>
      </c>
      <c r="BB3" s="145" t="s">
        <v>1</v>
      </c>
      <c r="BC3" s="145" t="s">
        <v>87</v>
      </c>
      <c r="BD3" s="145" t="s">
        <v>85</v>
      </c>
    </row>
    <row r="4" spans="1:56" ht="24.95" customHeight="1">
      <c r="B4" s="148"/>
      <c r="D4" s="149" t="s">
        <v>88</v>
      </c>
      <c r="L4" s="148"/>
      <c r="M4" s="150" t="s">
        <v>10</v>
      </c>
      <c r="AT4" s="144" t="s">
        <v>3</v>
      </c>
      <c r="AZ4" s="145" t="s">
        <v>89</v>
      </c>
      <c r="BA4" s="145" t="s">
        <v>1</v>
      </c>
      <c r="BB4" s="145" t="s">
        <v>1</v>
      </c>
      <c r="BC4" s="145" t="s">
        <v>90</v>
      </c>
      <c r="BD4" s="145" t="s">
        <v>85</v>
      </c>
    </row>
    <row r="5" spans="1:56" ht="6.95" customHeight="1">
      <c r="B5" s="148"/>
      <c r="L5" s="148"/>
    </row>
    <row r="6" spans="1:56" s="154" customFormat="1" ht="12" customHeight="1">
      <c r="A6" s="151"/>
      <c r="B6" s="84"/>
      <c r="C6" s="151"/>
      <c r="D6" s="152" t="s">
        <v>16</v>
      </c>
      <c r="E6" s="151"/>
      <c r="F6" s="151"/>
      <c r="G6" s="151"/>
      <c r="H6" s="151"/>
      <c r="I6" s="151"/>
      <c r="J6" s="151"/>
      <c r="K6" s="151"/>
      <c r="L6" s="153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56" s="154" customFormat="1" ht="16.5" customHeight="1">
      <c r="A7" s="151"/>
      <c r="B7" s="84"/>
      <c r="C7" s="151"/>
      <c r="D7" s="151"/>
      <c r="E7" s="155" t="s">
        <v>17</v>
      </c>
      <c r="F7" s="156"/>
      <c r="G7" s="156"/>
      <c r="H7" s="156"/>
      <c r="I7" s="151"/>
      <c r="J7" s="151"/>
      <c r="K7" s="151"/>
      <c r="L7" s="153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</row>
    <row r="8" spans="1:56" s="154" customFormat="1">
      <c r="A8" s="151"/>
      <c r="B8" s="84"/>
      <c r="C8" s="151"/>
      <c r="D8" s="151"/>
      <c r="E8" s="151"/>
      <c r="F8" s="151"/>
      <c r="G8" s="151"/>
      <c r="H8" s="151"/>
      <c r="I8" s="151"/>
      <c r="J8" s="151"/>
      <c r="K8" s="151"/>
      <c r="L8" s="153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</row>
    <row r="9" spans="1:56" s="154" customFormat="1" ht="12" customHeight="1">
      <c r="A9" s="151"/>
      <c r="B9" s="84"/>
      <c r="C9" s="151"/>
      <c r="D9" s="152" t="s">
        <v>18</v>
      </c>
      <c r="E9" s="151"/>
      <c r="F9" s="157" t="s">
        <v>1</v>
      </c>
      <c r="G9" s="151"/>
      <c r="H9" s="151"/>
      <c r="I9" s="152" t="s">
        <v>19</v>
      </c>
      <c r="J9" s="157" t="s">
        <v>1</v>
      </c>
      <c r="K9" s="151"/>
      <c r="L9" s="153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</row>
    <row r="10" spans="1:56" s="154" customFormat="1" ht="12" customHeight="1">
      <c r="A10" s="151"/>
      <c r="B10" s="84"/>
      <c r="C10" s="151"/>
      <c r="D10" s="152" t="s">
        <v>20</v>
      </c>
      <c r="E10" s="151"/>
      <c r="F10" s="157" t="s">
        <v>21</v>
      </c>
      <c r="G10" s="151"/>
      <c r="H10" s="151"/>
      <c r="I10" s="152" t="s">
        <v>22</v>
      </c>
      <c r="J10" s="158" t="str">
        <f>'Rekapitulace stavby'!AN8</f>
        <v>7. 1. 2022</v>
      </c>
      <c r="K10" s="151"/>
      <c r="L10" s="153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</row>
    <row r="11" spans="1:56" s="154" customFormat="1" ht="10.9" customHeight="1">
      <c r="A11" s="151"/>
      <c r="B11" s="84"/>
      <c r="C11" s="151"/>
      <c r="D11" s="151"/>
      <c r="E11" s="151"/>
      <c r="F11" s="151"/>
      <c r="G11" s="151"/>
      <c r="H11" s="151"/>
      <c r="I11" s="151"/>
      <c r="J11" s="151"/>
      <c r="K11" s="151"/>
      <c r="L11" s="153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</row>
    <row r="12" spans="1:56" s="154" customFormat="1" ht="12" customHeight="1">
      <c r="A12" s="151"/>
      <c r="B12" s="84"/>
      <c r="C12" s="151"/>
      <c r="D12" s="152" t="s">
        <v>24</v>
      </c>
      <c r="E12" s="151"/>
      <c r="F12" s="151"/>
      <c r="G12" s="151"/>
      <c r="H12" s="151"/>
      <c r="I12" s="152" t="s">
        <v>25</v>
      </c>
      <c r="J12" s="157" t="s">
        <v>1</v>
      </c>
      <c r="K12" s="151"/>
      <c r="L12" s="153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</row>
    <row r="13" spans="1:56" s="154" customFormat="1" ht="18" customHeight="1">
      <c r="A13" s="151"/>
      <c r="B13" s="84"/>
      <c r="C13" s="151"/>
      <c r="D13" s="151"/>
      <c r="E13" s="157" t="s">
        <v>26</v>
      </c>
      <c r="F13" s="151"/>
      <c r="G13" s="151"/>
      <c r="H13" s="151"/>
      <c r="I13" s="152" t="s">
        <v>27</v>
      </c>
      <c r="J13" s="157" t="s">
        <v>1</v>
      </c>
      <c r="K13" s="151"/>
      <c r="L13" s="153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</row>
    <row r="14" spans="1:56" s="154" customFormat="1" ht="6.95" customHeight="1">
      <c r="A14" s="151"/>
      <c r="B14" s="84"/>
      <c r="C14" s="151"/>
      <c r="D14" s="151"/>
      <c r="E14" s="151"/>
      <c r="F14" s="151"/>
      <c r="G14" s="151"/>
      <c r="H14" s="151"/>
      <c r="I14" s="151"/>
      <c r="J14" s="151"/>
      <c r="K14" s="151"/>
      <c r="L14" s="153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</row>
    <row r="15" spans="1:56" s="154" customFormat="1" ht="12" customHeight="1">
      <c r="A15" s="151"/>
      <c r="B15" s="84"/>
      <c r="C15" s="151"/>
      <c r="D15" s="152" t="s">
        <v>28</v>
      </c>
      <c r="E15" s="151"/>
      <c r="F15" s="151"/>
      <c r="G15" s="151"/>
      <c r="H15" s="151"/>
      <c r="I15" s="152" t="s">
        <v>25</v>
      </c>
      <c r="J15" s="100" t="str">
        <f>'Rekapitulace stavby'!AN13</f>
        <v>Vyplň údaj</v>
      </c>
      <c r="K15" s="151"/>
      <c r="L15" s="153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</row>
    <row r="16" spans="1:56" s="154" customFormat="1" ht="18" customHeight="1">
      <c r="A16" s="151"/>
      <c r="B16" s="84"/>
      <c r="C16" s="151"/>
      <c r="D16" s="151"/>
      <c r="E16" s="140" t="str">
        <f>'Rekapitulace stavby'!E14</f>
        <v>Vyplň údaj</v>
      </c>
      <c r="F16" s="159"/>
      <c r="G16" s="159"/>
      <c r="H16" s="159"/>
      <c r="I16" s="152" t="s">
        <v>27</v>
      </c>
      <c r="J16" s="100" t="str">
        <f>'Rekapitulace stavby'!AN14</f>
        <v>Vyplň údaj</v>
      </c>
      <c r="K16" s="151"/>
      <c r="L16" s="153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</row>
    <row r="17" spans="1:31" s="154" customFormat="1" ht="6.95" customHeight="1">
      <c r="A17" s="151"/>
      <c r="B17" s="84"/>
      <c r="C17" s="151"/>
      <c r="D17" s="151"/>
      <c r="E17" s="151"/>
      <c r="F17" s="151"/>
      <c r="G17" s="151"/>
      <c r="H17" s="151"/>
      <c r="I17" s="151"/>
      <c r="J17" s="151"/>
      <c r="K17" s="151"/>
      <c r="L17" s="153"/>
      <c r="S17" s="151"/>
      <c r="T17" s="151"/>
      <c r="U17" s="151"/>
      <c r="V17" s="151"/>
      <c r="W17" s="151"/>
      <c r="X17" s="151"/>
      <c r="Y17" s="151"/>
      <c r="Z17" s="151"/>
      <c r="AA17" s="151"/>
      <c r="AB17" s="151"/>
      <c r="AC17" s="151"/>
      <c r="AD17" s="151"/>
      <c r="AE17" s="151"/>
    </row>
    <row r="18" spans="1:31" s="154" customFormat="1" ht="12" customHeight="1">
      <c r="A18" s="151"/>
      <c r="B18" s="84"/>
      <c r="C18" s="151"/>
      <c r="D18" s="152" t="s">
        <v>30</v>
      </c>
      <c r="E18" s="151"/>
      <c r="F18" s="151"/>
      <c r="G18" s="151"/>
      <c r="H18" s="151"/>
      <c r="I18" s="152" t="s">
        <v>25</v>
      </c>
      <c r="J18" s="157" t="str">
        <f>IF('Rekapitulace stavby'!AN16="","",'Rekapitulace stavby'!AN16)</f>
        <v/>
      </c>
      <c r="K18" s="151"/>
      <c r="L18" s="153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</row>
    <row r="19" spans="1:31" s="154" customFormat="1" ht="18" customHeight="1">
      <c r="A19" s="151"/>
      <c r="B19" s="84"/>
      <c r="C19" s="151"/>
      <c r="D19" s="151"/>
      <c r="E19" s="157" t="str">
        <f>IF('Rekapitulace stavby'!E17="","",'Rekapitulace stavby'!E17)</f>
        <v xml:space="preserve"> </v>
      </c>
      <c r="F19" s="151"/>
      <c r="G19" s="151"/>
      <c r="H19" s="151"/>
      <c r="I19" s="152" t="s">
        <v>27</v>
      </c>
      <c r="J19" s="157" t="str">
        <f>IF('Rekapitulace stavby'!AN17="","",'Rekapitulace stavby'!AN17)</f>
        <v/>
      </c>
      <c r="K19" s="151"/>
      <c r="L19" s="153"/>
      <c r="S19" s="151"/>
      <c r="T19" s="151"/>
      <c r="U19" s="151"/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</row>
    <row r="20" spans="1:31" s="154" customFormat="1" ht="6.95" customHeight="1">
      <c r="A20" s="151"/>
      <c r="B20" s="84"/>
      <c r="C20" s="151"/>
      <c r="D20" s="151"/>
      <c r="E20" s="151"/>
      <c r="F20" s="151"/>
      <c r="G20" s="151"/>
      <c r="H20" s="151"/>
      <c r="I20" s="151"/>
      <c r="J20" s="151"/>
      <c r="K20" s="151"/>
      <c r="L20" s="153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</row>
    <row r="21" spans="1:31" s="154" customFormat="1" ht="12" customHeight="1">
      <c r="A21" s="151"/>
      <c r="B21" s="84"/>
      <c r="C21" s="151"/>
      <c r="D21" s="152" t="s">
        <v>33</v>
      </c>
      <c r="E21" s="151"/>
      <c r="F21" s="151"/>
      <c r="G21" s="151"/>
      <c r="H21" s="151"/>
      <c r="I21" s="152" t="s">
        <v>25</v>
      </c>
      <c r="J21" s="157" t="s">
        <v>1</v>
      </c>
      <c r="K21" s="151"/>
      <c r="L21" s="153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</row>
    <row r="22" spans="1:31" s="154" customFormat="1" ht="18" customHeight="1">
      <c r="A22" s="151"/>
      <c r="B22" s="84"/>
      <c r="C22" s="151"/>
      <c r="D22" s="151"/>
      <c r="E22" s="157" t="s">
        <v>34</v>
      </c>
      <c r="F22" s="151"/>
      <c r="G22" s="151"/>
      <c r="H22" s="151"/>
      <c r="I22" s="152" t="s">
        <v>27</v>
      </c>
      <c r="J22" s="157" t="s">
        <v>1</v>
      </c>
      <c r="K22" s="151"/>
      <c r="L22" s="153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</row>
    <row r="23" spans="1:31" s="154" customFormat="1" ht="6.95" customHeight="1">
      <c r="A23" s="151"/>
      <c r="B23" s="84"/>
      <c r="C23" s="151"/>
      <c r="D23" s="151"/>
      <c r="E23" s="151"/>
      <c r="F23" s="151"/>
      <c r="G23" s="151"/>
      <c r="H23" s="151"/>
      <c r="I23" s="151"/>
      <c r="J23" s="151"/>
      <c r="K23" s="151"/>
      <c r="L23" s="153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</row>
    <row r="24" spans="1:31" s="154" customFormat="1" ht="12" customHeight="1">
      <c r="A24" s="151"/>
      <c r="B24" s="84"/>
      <c r="C24" s="151"/>
      <c r="D24" s="152" t="s">
        <v>35</v>
      </c>
      <c r="E24" s="151"/>
      <c r="F24" s="151"/>
      <c r="G24" s="151"/>
      <c r="H24" s="151"/>
      <c r="I24" s="151"/>
      <c r="J24" s="151"/>
      <c r="K24" s="151"/>
      <c r="L24" s="153"/>
      <c r="S24" s="151"/>
      <c r="T24" s="151"/>
      <c r="U24" s="151"/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</row>
    <row r="25" spans="1:31" s="164" customFormat="1" ht="16.5" customHeight="1">
      <c r="A25" s="160"/>
      <c r="B25" s="161"/>
      <c r="C25" s="160"/>
      <c r="D25" s="160"/>
      <c r="E25" s="162" t="s">
        <v>1</v>
      </c>
      <c r="F25" s="162"/>
      <c r="G25" s="162"/>
      <c r="H25" s="162"/>
      <c r="I25" s="160"/>
      <c r="J25" s="160"/>
      <c r="K25" s="160"/>
      <c r="L25" s="163"/>
      <c r="S25" s="160"/>
      <c r="T25" s="160"/>
      <c r="U25" s="160"/>
      <c r="V25" s="160"/>
      <c r="W25" s="160"/>
      <c r="X25" s="160"/>
      <c r="Y25" s="160"/>
      <c r="Z25" s="160"/>
      <c r="AA25" s="160"/>
      <c r="AB25" s="160"/>
      <c r="AC25" s="160"/>
      <c r="AD25" s="160"/>
      <c r="AE25" s="160"/>
    </row>
    <row r="26" spans="1:31" s="154" customFormat="1" ht="6.95" customHeight="1">
      <c r="A26" s="151"/>
      <c r="B26" s="84"/>
      <c r="C26" s="151"/>
      <c r="D26" s="151"/>
      <c r="E26" s="151"/>
      <c r="F26" s="151"/>
      <c r="G26" s="151"/>
      <c r="H26" s="151"/>
      <c r="I26" s="151"/>
      <c r="J26" s="151"/>
      <c r="K26" s="151"/>
      <c r="L26" s="153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</row>
    <row r="27" spans="1:31" s="154" customFormat="1" ht="6.95" customHeight="1">
      <c r="A27" s="151"/>
      <c r="B27" s="84"/>
      <c r="C27" s="151"/>
      <c r="D27" s="165"/>
      <c r="E27" s="165"/>
      <c r="F27" s="165"/>
      <c r="G27" s="165"/>
      <c r="H27" s="165"/>
      <c r="I27" s="165"/>
      <c r="J27" s="165"/>
      <c r="K27" s="165"/>
      <c r="L27" s="153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pans="1:31" s="154" customFormat="1" ht="25.35" customHeight="1">
      <c r="A28" s="151"/>
      <c r="B28" s="84"/>
      <c r="C28" s="151"/>
      <c r="D28" s="166" t="s">
        <v>36</v>
      </c>
      <c r="E28" s="151"/>
      <c r="F28" s="151"/>
      <c r="G28" s="151"/>
      <c r="H28" s="151"/>
      <c r="I28" s="151"/>
      <c r="J28" s="167">
        <f>ROUND(J121, 2)</f>
        <v>0</v>
      </c>
      <c r="K28" s="151"/>
      <c r="L28" s="153"/>
      <c r="S28" s="151"/>
      <c r="T28" s="151"/>
      <c r="U28" s="151"/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</row>
    <row r="29" spans="1:31" s="154" customFormat="1" ht="6.95" customHeight="1">
      <c r="A29" s="151"/>
      <c r="B29" s="84"/>
      <c r="C29" s="151"/>
      <c r="D29" s="165"/>
      <c r="E29" s="165"/>
      <c r="F29" s="165"/>
      <c r="G29" s="165"/>
      <c r="H29" s="165"/>
      <c r="I29" s="165"/>
      <c r="J29" s="165"/>
      <c r="K29" s="165"/>
      <c r="L29" s="153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pans="1:31" s="154" customFormat="1" ht="14.45" customHeight="1">
      <c r="A30" s="151"/>
      <c r="B30" s="84"/>
      <c r="C30" s="151"/>
      <c r="D30" s="151"/>
      <c r="E30" s="151"/>
      <c r="F30" s="168" t="s">
        <v>38</v>
      </c>
      <c r="G30" s="151"/>
      <c r="H30" s="151"/>
      <c r="I30" s="168" t="s">
        <v>37</v>
      </c>
      <c r="J30" s="168" t="s">
        <v>39</v>
      </c>
      <c r="K30" s="151"/>
      <c r="L30" s="153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</row>
    <row r="31" spans="1:31" s="154" customFormat="1" ht="14.45" customHeight="1">
      <c r="A31" s="151"/>
      <c r="B31" s="84"/>
      <c r="C31" s="151"/>
      <c r="D31" s="169" t="s">
        <v>40</v>
      </c>
      <c r="E31" s="152" t="s">
        <v>41</v>
      </c>
      <c r="F31" s="170">
        <f>ROUND((SUM(BE121:BE206)),  2)</f>
        <v>0</v>
      </c>
      <c r="G31" s="151"/>
      <c r="H31" s="151"/>
      <c r="I31" s="171">
        <v>0.21</v>
      </c>
      <c r="J31" s="170">
        <f>ROUND(((SUM(BE121:BE206))*I31),  2)</f>
        <v>0</v>
      </c>
      <c r="K31" s="151"/>
      <c r="L31" s="153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pans="1:31" s="154" customFormat="1" ht="14.45" customHeight="1">
      <c r="A32" s="151"/>
      <c r="B32" s="84"/>
      <c r="C32" s="151"/>
      <c r="D32" s="151"/>
      <c r="E32" s="152" t="s">
        <v>42</v>
      </c>
      <c r="F32" s="170">
        <f>ROUND((SUM(BF121:BF206)),  2)</f>
        <v>0</v>
      </c>
      <c r="G32" s="151"/>
      <c r="H32" s="151"/>
      <c r="I32" s="171">
        <v>0.15</v>
      </c>
      <c r="J32" s="170">
        <f>ROUND(((SUM(BF121:BF206))*I32),  2)</f>
        <v>0</v>
      </c>
      <c r="K32" s="151"/>
      <c r="L32" s="153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</row>
    <row r="33" spans="1:31" s="154" customFormat="1" ht="14.45" hidden="1" customHeight="1">
      <c r="A33" s="151"/>
      <c r="B33" s="84"/>
      <c r="C33" s="151"/>
      <c r="D33" s="151"/>
      <c r="E33" s="152" t="s">
        <v>43</v>
      </c>
      <c r="F33" s="170">
        <f>ROUND((SUM(BG121:BG206)),  2)</f>
        <v>0</v>
      </c>
      <c r="G33" s="151"/>
      <c r="H33" s="151"/>
      <c r="I33" s="171">
        <v>0.21</v>
      </c>
      <c r="J33" s="170">
        <f>0</f>
        <v>0</v>
      </c>
      <c r="K33" s="151"/>
      <c r="L33" s="153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</row>
    <row r="34" spans="1:31" s="154" customFormat="1" ht="14.45" hidden="1" customHeight="1">
      <c r="A34" s="151"/>
      <c r="B34" s="84"/>
      <c r="C34" s="151"/>
      <c r="D34" s="151"/>
      <c r="E34" s="152" t="s">
        <v>44</v>
      </c>
      <c r="F34" s="170">
        <f>ROUND((SUM(BH121:BH206)),  2)</f>
        <v>0</v>
      </c>
      <c r="G34" s="151"/>
      <c r="H34" s="151"/>
      <c r="I34" s="171">
        <v>0.15</v>
      </c>
      <c r="J34" s="170">
        <f>0</f>
        <v>0</v>
      </c>
      <c r="K34" s="151"/>
      <c r="L34" s="153"/>
      <c r="S34" s="151"/>
      <c r="T34" s="151"/>
      <c r="U34" s="151"/>
      <c r="V34" s="151"/>
      <c r="W34" s="151"/>
      <c r="X34" s="151"/>
      <c r="Y34" s="151"/>
      <c r="Z34" s="151"/>
      <c r="AA34" s="151"/>
      <c r="AB34" s="151"/>
      <c r="AC34" s="151"/>
      <c r="AD34" s="151"/>
      <c r="AE34" s="151"/>
    </row>
    <row r="35" spans="1:31" s="154" customFormat="1" ht="14.45" hidden="1" customHeight="1">
      <c r="A35" s="151"/>
      <c r="B35" s="84"/>
      <c r="C35" s="151"/>
      <c r="D35" s="151"/>
      <c r="E35" s="152" t="s">
        <v>45</v>
      </c>
      <c r="F35" s="170">
        <f>ROUND((SUM(BI121:BI206)),  2)</f>
        <v>0</v>
      </c>
      <c r="G35" s="151"/>
      <c r="H35" s="151"/>
      <c r="I35" s="171">
        <v>0</v>
      </c>
      <c r="J35" s="170">
        <f>0</f>
        <v>0</v>
      </c>
      <c r="K35" s="151"/>
      <c r="L35" s="153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</row>
    <row r="36" spans="1:31" s="154" customFormat="1" ht="6.95" customHeight="1">
      <c r="A36" s="151"/>
      <c r="B36" s="84"/>
      <c r="C36" s="151"/>
      <c r="D36" s="151"/>
      <c r="E36" s="151"/>
      <c r="F36" s="151"/>
      <c r="G36" s="151"/>
      <c r="H36" s="151"/>
      <c r="I36" s="151"/>
      <c r="J36" s="151"/>
      <c r="K36" s="151"/>
      <c r="L36" s="153"/>
      <c r="S36" s="151"/>
      <c r="T36" s="151"/>
      <c r="U36" s="151"/>
      <c r="V36" s="151"/>
      <c r="W36" s="151"/>
      <c r="X36" s="151"/>
      <c r="Y36" s="151"/>
      <c r="Z36" s="151"/>
      <c r="AA36" s="151"/>
      <c r="AB36" s="151"/>
      <c r="AC36" s="151"/>
      <c r="AD36" s="151"/>
      <c r="AE36" s="151"/>
    </row>
    <row r="37" spans="1:31" s="154" customFormat="1" ht="25.35" customHeight="1">
      <c r="A37" s="151"/>
      <c r="B37" s="84"/>
      <c r="C37" s="172"/>
      <c r="D37" s="173" t="s">
        <v>46</v>
      </c>
      <c r="E37" s="174"/>
      <c r="F37" s="174"/>
      <c r="G37" s="175" t="s">
        <v>47</v>
      </c>
      <c r="H37" s="176" t="s">
        <v>48</v>
      </c>
      <c r="I37" s="174"/>
      <c r="J37" s="177">
        <f>SUM(J28:J35)</f>
        <v>0</v>
      </c>
      <c r="K37" s="178"/>
      <c r="L37" s="153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</row>
    <row r="38" spans="1:31" s="154" customFormat="1" ht="14.45" customHeight="1">
      <c r="A38" s="151"/>
      <c r="B38" s="84"/>
      <c r="C38" s="151"/>
      <c r="D38" s="151"/>
      <c r="E38" s="151"/>
      <c r="F38" s="151"/>
      <c r="G38" s="151"/>
      <c r="H38" s="151"/>
      <c r="I38" s="151"/>
      <c r="J38" s="151"/>
      <c r="K38" s="151"/>
      <c r="L38" s="153"/>
      <c r="S38" s="151"/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</row>
    <row r="39" spans="1:31" ht="14.45" customHeight="1">
      <c r="B39" s="148"/>
      <c r="L39" s="148"/>
    </row>
    <row r="40" spans="1:31" ht="14.45" customHeight="1">
      <c r="B40" s="148"/>
      <c r="L40" s="148"/>
    </row>
    <row r="41" spans="1:31" ht="14.45" customHeight="1">
      <c r="B41" s="148"/>
      <c r="L41" s="148"/>
    </row>
    <row r="42" spans="1:31" ht="14.45" customHeight="1">
      <c r="B42" s="148"/>
      <c r="L42" s="148"/>
    </row>
    <row r="43" spans="1:31" ht="14.45" customHeight="1">
      <c r="B43" s="148"/>
      <c r="L43" s="148"/>
    </row>
    <row r="44" spans="1:31" ht="14.45" customHeight="1">
      <c r="B44" s="148"/>
      <c r="L44" s="148"/>
    </row>
    <row r="45" spans="1:31" ht="14.45" customHeight="1">
      <c r="B45" s="148"/>
      <c r="L45" s="148"/>
    </row>
    <row r="46" spans="1:31" ht="14.45" customHeight="1">
      <c r="B46" s="148"/>
      <c r="L46" s="148"/>
    </row>
    <row r="47" spans="1:31" ht="14.45" customHeight="1">
      <c r="B47" s="148"/>
      <c r="L47" s="148"/>
    </row>
    <row r="48" spans="1:31" ht="14.45" customHeight="1">
      <c r="B48" s="148"/>
      <c r="L48" s="148"/>
    </row>
    <row r="49" spans="1:31" ht="14.45" customHeight="1">
      <c r="B49" s="148"/>
      <c r="L49" s="148"/>
    </row>
    <row r="50" spans="1:31" s="154" customFormat="1" ht="14.45" customHeight="1">
      <c r="B50" s="153"/>
      <c r="D50" s="179" t="s">
        <v>49</v>
      </c>
      <c r="E50" s="180"/>
      <c r="F50" s="180"/>
      <c r="G50" s="179" t="s">
        <v>50</v>
      </c>
      <c r="H50" s="180"/>
      <c r="I50" s="180"/>
      <c r="J50" s="180"/>
      <c r="K50" s="180"/>
      <c r="L50" s="153"/>
    </row>
    <row r="51" spans="1:31">
      <c r="B51" s="148"/>
      <c r="L51" s="148"/>
    </row>
    <row r="52" spans="1:31">
      <c r="B52" s="148"/>
      <c r="L52" s="148"/>
    </row>
    <row r="53" spans="1:31">
      <c r="B53" s="148"/>
      <c r="L53" s="148"/>
    </row>
    <row r="54" spans="1:31">
      <c r="B54" s="148"/>
      <c r="L54" s="148"/>
    </row>
    <row r="55" spans="1:31">
      <c r="B55" s="148"/>
      <c r="L55" s="148"/>
    </row>
    <row r="56" spans="1:31">
      <c r="B56" s="148"/>
      <c r="L56" s="148"/>
    </row>
    <row r="57" spans="1:31">
      <c r="B57" s="148"/>
      <c r="L57" s="148"/>
    </row>
    <row r="58" spans="1:31">
      <c r="B58" s="148"/>
      <c r="L58" s="148"/>
    </row>
    <row r="59" spans="1:31">
      <c r="B59" s="148"/>
      <c r="L59" s="148"/>
    </row>
    <row r="60" spans="1:31">
      <c r="B60" s="148"/>
      <c r="L60" s="148"/>
    </row>
    <row r="61" spans="1:31" s="154" customFormat="1" ht="12.75">
      <c r="A61" s="151"/>
      <c r="B61" s="84"/>
      <c r="C61" s="151"/>
      <c r="D61" s="181" t="s">
        <v>51</v>
      </c>
      <c r="E61" s="182"/>
      <c r="F61" s="183" t="s">
        <v>52</v>
      </c>
      <c r="G61" s="181" t="s">
        <v>51</v>
      </c>
      <c r="H61" s="182"/>
      <c r="I61" s="182"/>
      <c r="J61" s="184" t="s">
        <v>52</v>
      </c>
      <c r="K61" s="182"/>
      <c r="L61" s="153"/>
      <c r="S61" s="151"/>
      <c r="T61" s="151"/>
      <c r="U61" s="151"/>
      <c r="V61" s="151"/>
      <c r="W61" s="151"/>
      <c r="X61" s="151"/>
      <c r="Y61" s="151"/>
      <c r="Z61" s="151"/>
      <c r="AA61" s="151"/>
      <c r="AB61" s="151"/>
      <c r="AC61" s="151"/>
      <c r="AD61" s="151"/>
      <c r="AE61" s="151"/>
    </row>
    <row r="62" spans="1:31">
      <c r="B62" s="148"/>
      <c r="L62" s="148"/>
    </row>
    <row r="63" spans="1:31">
      <c r="B63" s="148"/>
      <c r="L63" s="148"/>
    </row>
    <row r="64" spans="1:31">
      <c r="B64" s="148"/>
      <c r="L64" s="148"/>
    </row>
    <row r="65" spans="1:31" s="154" customFormat="1" ht="12.75">
      <c r="A65" s="151"/>
      <c r="B65" s="84"/>
      <c r="C65" s="151"/>
      <c r="D65" s="179" t="s">
        <v>53</v>
      </c>
      <c r="E65" s="185"/>
      <c r="F65" s="185"/>
      <c r="G65" s="179" t="s">
        <v>54</v>
      </c>
      <c r="H65" s="185"/>
      <c r="I65" s="185"/>
      <c r="J65" s="185"/>
      <c r="K65" s="185"/>
      <c r="L65" s="153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</row>
    <row r="66" spans="1:31">
      <c r="B66" s="148"/>
      <c r="L66" s="148"/>
    </row>
    <row r="67" spans="1:31">
      <c r="B67" s="148"/>
      <c r="L67" s="148"/>
    </row>
    <row r="68" spans="1:31">
      <c r="B68" s="148"/>
      <c r="L68" s="148"/>
    </row>
    <row r="69" spans="1:31">
      <c r="B69" s="148"/>
      <c r="L69" s="148"/>
    </row>
    <row r="70" spans="1:31">
      <c r="B70" s="148"/>
      <c r="L70" s="148"/>
    </row>
    <row r="71" spans="1:31">
      <c r="B71" s="148"/>
      <c r="L71" s="148"/>
    </row>
    <row r="72" spans="1:31">
      <c r="B72" s="148"/>
      <c r="L72" s="148"/>
    </row>
    <row r="73" spans="1:31">
      <c r="B73" s="148"/>
      <c r="L73" s="148"/>
    </row>
    <row r="74" spans="1:31">
      <c r="B74" s="148"/>
      <c r="L74" s="148"/>
    </row>
    <row r="75" spans="1:31">
      <c r="B75" s="148"/>
      <c r="L75" s="148"/>
    </row>
    <row r="76" spans="1:31" s="154" customFormat="1" ht="12.75">
      <c r="A76" s="151"/>
      <c r="B76" s="84"/>
      <c r="C76" s="151"/>
      <c r="D76" s="181" t="s">
        <v>51</v>
      </c>
      <c r="E76" s="182"/>
      <c r="F76" s="183" t="s">
        <v>52</v>
      </c>
      <c r="G76" s="181" t="s">
        <v>51</v>
      </c>
      <c r="H76" s="182"/>
      <c r="I76" s="182"/>
      <c r="J76" s="184" t="s">
        <v>52</v>
      </c>
      <c r="K76" s="182"/>
      <c r="L76" s="153"/>
      <c r="S76" s="151"/>
      <c r="T76" s="151"/>
      <c r="U76" s="151"/>
      <c r="V76" s="151"/>
      <c r="W76" s="151"/>
      <c r="X76" s="151"/>
      <c r="Y76" s="151"/>
      <c r="Z76" s="151"/>
      <c r="AA76" s="151"/>
      <c r="AB76" s="151"/>
      <c r="AC76" s="151"/>
      <c r="AD76" s="151"/>
      <c r="AE76" s="151"/>
    </row>
    <row r="77" spans="1:31" s="154" customFormat="1" ht="14.45" customHeight="1">
      <c r="A77" s="151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153"/>
      <c r="S77" s="151"/>
      <c r="T77" s="151"/>
      <c r="U77" s="151"/>
      <c r="V77" s="151"/>
      <c r="W77" s="151"/>
      <c r="X77" s="151"/>
      <c r="Y77" s="151"/>
      <c r="Z77" s="151"/>
      <c r="AA77" s="151"/>
      <c r="AB77" s="151"/>
      <c r="AC77" s="151"/>
      <c r="AD77" s="151"/>
      <c r="AE77" s="151"/>
    </row>
    <row r="81" spans="1:47" s="154" customFormat="1" ht="6.95" customHeight="1">
      <c r="A81" s="151"/>
      <c r="B81" s="237"/>
      <c r="C81" s="238"/>
      <c r="D81" s="238"/>
      <c r="E81" s="238"/>
      <c r="F81" s="238"/>
      <c r="G81" s="238"/>
      <c r="H81" s="238"/>
      <c r="I81" s="188"/>
      <c r="J81" s="188"/>
      <c r="K81" s="188"/>
      <c r="L81" s="153"/>
      <c r="S81" s="151"/>
      <c r="T81" s="151"/>
      <c r="U81" s="151"/>
      <c r="V81" s="151"/>
      <c r="W81" s="151"/>
      <c r="X81" s="151"/>
      <c r="Y81" s="151"/>
      <c r="Z81" s="151"/>
      <c r="AA81" s="151"/>
      <c r="AB81" s="151"/>
      <c r="AC81" s="151"/>
      <c r="AD81" s="151"/>
      <c r="AE81" s="151"/>
    </row>
    <row r="82" spans="1:47" s="154" customFormat="1" ht="24.95" customHeight="1">
      <c r="A82" s="151"/>
      <c r="B82" s="239"/>
      <c r="C82" s="240" t="s">
        <v>91</v>
      </c>
      <c r="D82" s="241"/>
      <c r="E82" s="241"/>
      <c r="F82" s="241"/>
      <c r="G82" s="241"/>
      <c r="H82" s="241"/>
      <c r="I82" s="151"/>
      <c r="J82" s="241"/>
      <c r="K82" s="241"/>
      <c r="L82" s="153"/>
      <c r="S82" s="151"/>
      <c r="T82" s="151"/>
      <c r="U82" s="151"/>
      <c r="V82" s="151"/>
      <c r="W82" s="151"/>
      <c r="X82" s="151"/>
      <c r="Y82" s="151"/>
      <c r="Z82" s="151"/>
      <c r="AA82" s="151"/>
      <c r="AB82" s="151"/>
      <c r="AC82" s="151"/>
      <c r="AD82" s="151"/>
      <c r="AE82" s="151"/>
    </row>
    <row r="83" spans="1:47" s="154" customFormat="1" ht="6.95" customHeight="1">
      <c r="A83" s="151"/>
      <c r="B83" s="239"/>
      <c r="C83" s="241"/>
      <c r="D83" s="241"/>
      <c r="E83" s="241"/>
      <c r="F83" s="241"/>
      <c r="G83" s="241"/>
      <c r="H83" s="241"/>
      <c r="I83" s="151"/>
      <c r="J83" s="241"/>
      <c r="K83" s="241"/>
      <c r="L83" s="153"/>
      <c r="S83" s="151"/>
      <c r="T83" s="151"/>
      <c r="U83" s="151"/>
      <c r="V83" s="151"/>
      <c r="W83" s="151"/>
      <c r="X83" s="151"/>
      <c r="Y83" s="151"/>
      <c r="Z83" s="151"/>
      <c r="AA83" s="151"/>
      <c r="AB83" s="151"/>
      <c r="AC83" s="151"/>
      <c r="AD83" s="151"/>
      <c r="AE83" s="151"/>
    </row>
    <row r="84" spans="1:47" s="154" customFormat="1" ht="12" customHeight="1">
      <c r="A84" s="151"/>
      <c r="B84" s="239"/>
      <c r="C84" s="242" t="s">
        <v>16</v>
      </c>
      <c r="D84" s="241"/>
      <c r="E84" s="241"/>
      <c r="F84" s="241"/>
      <c r="G84" s="241"/>
      <c r="H84" s="241"/>
      <c r="I84" s="151"/>
      <c r="J84" s="241"/>
      <c r="K84" s="241"/>
      <c r="L84" s="153"/>
      <c r="S84" s="151"/>
      <c r="T84" s="151"/>
      <c r="U84" s="151"/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</row>
    <row r="85" spans="1:47" s="154" customFormat="1" ht="16.5" customHeight="1">
      <c r="A85" s="151"/>
      <c r="B85" s="239"/>
      <c r="C85" s="241"/>
      <c r="D85" s="241"/>
      <c r="E85" s="243" t="str">
        <f>E7</f>
        <v>Oprava chodníku Vsetínská (Panáček - zastávka)</v>
      </c>
      <c r="F85" s="244"/>
      <c r="G85" s="244"/>
      <c r="H85" s="244"/>
      <c r="I85" s="151"/>
      <c r="J85" s="241"/>
      <c r="K85" s="241"/>
      <c r="L85" s="153"/>
      <c r="S85" s="151"/>
      <c r="T85" s="151"/>
      <c r="U85" s="151"/>
      <c r="V85" s="151"/>
      <c r="W85" s="151"/>
      <c r="X85" s="151"/>
      <c r="Y85" s="151"/>
      <c r="Z85" s="151"/>
      <c r="AA85" s="151"/>
      <c r="AB85" s="151"/>
      <c r="AC85" s="151"/>
      <c r="AD85" s="151"/>
      <c r="AE85" s="151"/>
    </row>
    <row r="86" spans="1:47" s="154" customFormat="1" ht="6.95" customHeight="1">
      <c r="A86" s="151"/>
      <c r="B86" s="239"/>
      <c r="C86" s="241"/>
      <c r="D86" s="241"/>
      <c r="E86" s="241"/>
      <c r="F86" s="241"/>
      <c r="G86" s="241"/>
      <c r="H86" s="241"/>
      <c r="I86" s="151"/>
      <c r="J86" s="241"/>
      <c r="K86" s="241"/>
      <c r="L86" s="153"/>
      <c r="S86" s="151"/>
      <c r="T86" s="151"/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</row>
    <row r="87" spans="1:47" s="154" customFormat="1" ht="12" customHeight="1">
      <c r="A87" s="151"/>
      <c r="B87" s="239"/>
      <c r="C87" s="242" t="s">
        <v>20</v>
      </c>
      <c r="D87" s="241"/>
      <c r="E87" s="241"/>
      <c r="F87" s="245" t="str">
        <f>F10</f>
        <v>Valašské Meziříčí</v>
      </c>
      <c r="G87" s="241"/>
      <c r="H87" s="241"/>
      <c r="I87" s="152" t="s">
        <v>22</v>
      </c>
      <c r="J87" s="289" t="str">
        <f>IF(J10="","",J10)</f>
        <v>7. 1. 2022</v>
      </c>
      <c r="K87" s="241"/>
      <c r="L87" s="153"/>
      <c r="S87" s="151"/>
      <c r="T87" s="151"/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47" s="154" customFormat="1" ht="6.95" customHeight="1">
      <c r="A88" s="151"/>
      <c r="B88" s="239"/>
      <c r="C88" s="241"/>
      <c r="D88" s="241"/>
      <c r="E88" s="241"/>
      <c r="F88" s="241"/>
      <c r="G88" s="241"/>
      <c r="H88" s="241"/>
      <c r="I88" s="151"/>
      <c r="J88" s="241"/>
      <c r="K88" s="241"/>
      <c r="L88" s="153"/>
      <c r="S88" s="151"/>
      <c r="T88" s="151"/>
      <c r="U88" s="151"/>
      <c r="V88" s="151"/>
      <c r="W88" s="151"/>
      <c r="X88" s="151"/>
      <c r="Y88" s="151"/>
      <c r="Z88" s="151"/>
      <c r="AA88" s="151"/>
      <c r="AB88" s="151"/>
      <c r="AC88" s="151"/>
      <c r="AD88" s="151"/>
      <c r="AE88" s="151"/>
    </row>
    <row r="89" spans="1:47" s="154" customFormat="1" ht="15.2" customHeight="1">
      <c r="A89" s="151"/>
      <c r="B89" s="239"/>
      <c r="C89" s="242" t="s">
        <v>24</v>
      </c>
      <c r="D89" s="241"/>
      <c r="E89" s="241"/>
      <c r="F89" s="245" t="str">
        <f>E13</f>
        <v>Město Valašské Meziříčí</v>
      </c>
      <c r="G89" s="241"/>
      <c r="H89" s="241"/>
      <c r="I89" s="152" t="s">
        <v>30</v>
      </c>
      <c r="J89" s="290" t="str">
        <f>E19</f>
        <v xml:space="preserve"> </v>
      </c>
      <c r="K89" s="241"/>
      <c r="L89" s="153"/>
      <c r="S89" s="151"/>
      <c r="T89" s="151"/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</row>
    <row r="90" spans="1:47" s="154" customFormat="1" ht="15.2" customHeight="1">
      <c r="A90" s="151"/>
      <c r="B90" s="239"/>
      <c r="C90" s="242" t="s">
        <v>28</v>
      </c>
      <c r="D90" s="241"/>
      <c r="E90" s="241"/>
      <c r="F90" s="245" t="str">
        <f>IF(E16="","",E16)</f>
        <v>Vyplň údaj</v>
      </c>
      <c r="G90" s="241"/>
      <c r="H90" s="241"/>
      <c r="I90" s="152" t="s">
        <v>33</v>
      </c>
      <c r="J90" s="290" t="str">
        <f>E22</f>
        <v>Fajfrová Irena</v>
      </c>
      <c r="K90" s="241"/>
      <c r="L90" s="153"/>
      <c r="S90" s="151"/>
      <c r="T90" s="151"/>
      <c r="U90" s="151"/>
      <c r="V90" s="151"/>
      <c r="W90" s="151"/>
      <c r="X90" s="151"/>
      <c r="Y90" s="151"/>
      <c r="Z90" s="151"/>
      <c r="AA90" s="151"/>
      <c r="AB90" s="151"/>
      <c r="AC90" s="151"/>
      <c r="AD90" s="151"/>
      <c r="AE90" s="151"/>
    </row>
    <row r="91" spans="1:47" s="154" customFormat="1" ht="10.35" customHeight="1">
      <c r="A91" s="151"/>
      <c r="B91" s="239"/>
      <c r="C91" s="241"/>
      <c r="D91" s="241"/>
      <c r="E91" s="241"/>
      <c r="F91" s="241"/>
      <c r="G91" s="241"/>
      <c r="H91" s="241"/>
      <c r="I91" s="151"/>
      <c r="J91" s="241"/>
      <c r="K91" s="241"/>
      <c r="L91" s="153"/>
      <c r="S91" s="151"/>
      <c r="T91" s="151"/>
      <c r="U91" s="151"/>
      <c r="V91" s="151"/>
      <c r="W91" s="151"/>
      <c r="X91" s="151"/>
      <c r="Y91" s="151"/>
      <c r="Z91" s="151"/>
      <c r="AA91" s="151"/>
      <c r="AB91" s="151"/>
      <c r="AC91" s="151"/>
      <c r="AD91" s="151"/>
      <c r="AE91" s="151"/>
    </row>
    <row r="92" spans="1:47" s="154" customFormat="1" ht="29.25" customHeight="1">
      <c r="A92" s="151"/>
      <c r="B92" s="239"/>
      <c r="C92" s="246" t="s">
        <v>92</v>
      </c>
      <c r="D92" s="247"/>
      <c r="E92" s="247"/>
      <c r="F92" s="247"/>
      <c r="G92" s="247"/>
      <c r="H92" s="247"/>
      <c r="I92" s="172"/>
      <c r="J92" s="291" t="s">
        <v>93</v>
      </c>
      <c r="K92" s="247"/>
      <c r="L92" s="153"/>
      <c r="S92" s="151"/>
      <c r="T92" s="151"/>
      <c r="U92" s="151"/>
      <c r="V92" s="151"/>
      <c r="W92" s="151"/>
      <c r="X92" s="151"/>
      <c r="Y92" s="151"/>
      <c r="Z92" s="151"/>
      <c r="AA92" s="151"/>
      <c r="AB92" s="151"/>
      <c r="AC92" s="151"/>
      <c r="AD92" s="151"/>
      <c r="AE92" s="151"/>
    </row>
    <row r="93" spans="1:47" s="154" customFormat="1" ht="10.35" customHeight="1">
      <c r="A93" s="151"/>
      <c r="B93" s="239"/>
      <c r="C93" s="241"/>
      <c r="D93" s="241"/>
      <c r="E93" s="241"/>
      <c r="F93" s="241"/>
      <c r="G93" s="241"/>
      <c r="H93" s="241"/>
      <c r="I93" s="151"/>
      <c r="J93" s="241"/>
      <c r="K93" s="241"/>
      <c r="L93" s="153"/>
      <c r="S93" s="151"/>
      <c r="T93" s="151"/>
      <c r="U93" s="151"/>
      <c r="V93" s="151"/>
      <c r="W93" s="151"/>
      <c r="X93" s="151"/>
      <c r="Y93" s="151"/>
      <c r="Z93" s="151"/>
      <c r="AA93" s="151"/>
      <c r="AB93" s="151"/>
      <c r="AC93" s="151"/>
      <c r="AD93" s="151"/>
      <c r="AE93" s="151"/>
    </row>
    <row r="94" spans="1:47" s="154" customFormat="1" ht="22.9" customHeight="1">
      <c r="A94" s="151"/>
      <c r="B94" s="239"/>
      <c r="C94" s="248" t="s">
        <v>94</v>
      </c>
      <c r="D94" s="241"/>
      <c r="E94" s="241"/>
      <c r="F94" s="241"/>
      <c r="G94" s="241"/>
      <c r="H94" s="241"/>
      <c r="I94" s="151"/>
      <c r="J94" s="292">
        <f>J121</f>
        <v>0</v>
      </c>
      <c r="K94" s="241"/>
      <c r="L94" s="153"/>
      <c r="S94" s="151"/>
      <c r="T94" s="151"/>
      <c r="U94" s="151"/>
      <c r="V94" s="151"/>
      <c r="W94" s="151"/>
      <c r="X94" s="151"/>
      <c r="Y94" s="151"/>
      <c r="Z94" s="151"/>
      <c r="AA94" s="151"/>
      <c r="AB94" s="151"/>
      <c r="AC94" s="151"/>
      <c r="AD94" s="151"/>
      <c r="AE94" s="151"/>
      <c r="AU94" s="144" t="s">
        <v>95</v>
      </c>
    </row>
    <row r="95" spans="1:47" s="189" customFormat="1" ht="24.95" customHeight="1">
      <c r="B95" s="249"/>
      <c r="C95" s="250"/>
      <c r="D95" s="251" t="s">
        <v>96</v>
      </c>
      <c r="E95" s="252"/>
      <c r="F95" s="252"/>
      <c r="G95" s="252"/>
      <c r="H95" s="252"/>
      <c r="I95" s="191"/>
      <c r="J95" s="293">
        <f>J122</f>
        <v>0</v>
      </c>
      <c r="K95" s="250"/>
      <c r="L95" s="190"/>
    </row>
    <row r="96" spans="1:47" s="192" customFormat="1" ht="19.899999999999999" customHeight="1">
      <c r="B96" s="253"/>
      <c r="C96" s="254"/>
      <c r="D96" s="255" t="s">
        <v>97</v>
      </c>
      <c r="E96" s="256"/>
      <c r="F96" s="256"/>
      <c r="G96" s="256"/>
      <c r="H96" s="256"/>
      <c r="I96" s="194"/>
      <c r="J96" s="294">
        <f>J123</f>
        <v>0</v>
      </c>
      <c r="K96" s="254"/>
      <c r="L96" s="193"/>
    </row>
    <row r="97" spans="1:31" s="192" customFormat="1" ht="19.899999999999999" customHeight="1">
      <c r="B97" s="253"/>
      <c r="C97" s="254"/>
      <c r="D97" s="255" t="s">
        <v>98</v>
      </c>
      <c r="E97" s="256"/>
      <c r="F97" s="256"/>
      <c r="G97" s="256"/>
      <c r="H97" s="256"/>
      <c r="I97" s="194"/>
      <c r="J97" s="294">
        <f>J151</f>
        <v>0</v>
      </c>
      <c r="K97" s="254"/>
      <c r="L97" s="193"/>
    </row>
    <row r="98" spans="1:31" s="192" customFormat="1" ht="19.899999999999999" customHeight="1">
      <c r="B98" s="253"/>
      <c r="C98" s="254"/>
      <c r="D98" s="255" t="s">
        <v>99</v>
      </c>
      <c r="E98" s="256"/>
      <c r="F98" s="256"/>
      <c r="G98" s="256"/>
      <c r="H98" s="256"/>
      <c r="I98" s="194"/>
      <c r="J98" s="294">
        <f>J173</f>
        <v>0</v>
      </c>
      <c r="K98" s="254"/>
      <c r="L98" s="193"/>
    </row>
    <row r="99" spans="1:31" s="192" customFormat="1" ht="19.899999999999999" customHeight="1">
      <c r="B99" s="253"/>
      <c r="C99" s="254"/>
      <c r="D99" s="255" t="s">
        <v>100</v>
      </c>
      <c r="E99" s="256"/>
      <c r="F99" s="256"/>
      <c r="G99" s="256"/>
      <c r="H99" s="256"/>
      <c r="I99" s="194"/>
      <c r="J99" s="294">
        <f>J180</f>
        <v>0</v>
      </c>
      <c r="K99" s="254"/>
      <c r="L99" s="193"/>
    </row>
    <row r="100" spans="1:31" s="192" customFormat="1" ht="19.899999999999999" customHeight="1">
      <c r="B100" s="253"/>
      <c r="C100" s="254"/>
      <c r="D100" s="255" t="s">
        <v>101</v>
      </c>
      <c r="E100" s="256"/>
      <c r="F100" s="256"/>
      <c r="G100" s="256"/>
      <c r="H100" s="256"/>
      <c r="I100" s="194"/>
      <c r="J100" s="294">
        <f>J200</f>
        <v>0</v>
      </c>
      <c r="K100" s="254"/>
      <c r="L100" s="193"/>
    </row>
    <row r="101" spans="1:31" s="189" customFormat="1" ht="24.95" customHeight="1">
      <c r="B101" s="249"/>
      <c r="C101" s="250"/>
      <c r="D101" s="251" t="s">
        <v>102</v>
      </c>
      <c r="E101" s="252"/>
      <c r="F101" s="252"/>
      <c r="G101" s="252"/>
      <c r="H101" s="252"/>
      <c r="I101" s="191"/>
      <c r="J101" s="293">
        <f>J202</f>
        <v>0</v>
      </c>
      <c r="K101" s="250"/>
      <c r="L101" s="190"/>
    </row>
    <row r="102" spans="1:31" s="192" customFormat="1" ht="19.899999999999999" customHeight="1">
      <c r="B102" s="253"/>
      <c r="C102" s="254"/>
      <c r="D102" s="255" t="s">
        <v>103</v>
      </c>
      <c r="E102" s="256"/>
      <c r="F102" s="256"/>
      <c r="G102" s="256"/>
      <c r="H102" s="256"/>
      <c r="I102" s="194"/>
      <c r="J102" s="294">
        <f>J203</f>
        <v>0</v>
      </c>
      <c r="K102" s="254"/>
      <c r="L102" s="193"/>
    </row>
    <row r="103" spans="1:31" s="192" customFormat="1" ht="19.899999999999999" customHeight="1">
      <c r="B103" s="253"/>
      <c r="C103" s="254"/>
      <c r="D103" s="255" t="s">
        <v>104</v>
      </c>
      <c r="E103" s="256"/>
      <c r="F103" s="256"/>
      <c r="G103" s="256"/>
      <c r="H103" s="256"/>
      <c r="I103" s="194"/>
      <c r="J103" s="294">
        <f>J205</f>
        <v>0</v>
      </c>
      <c r="K103" s="254"/>
      <c r="L103" s="193"/>
    </row>
    <row r="104" spans="1:31" s="154" customFormat="1" ht="21.75" customHeight="1">
      <c r="A104" s="151"/>
      <c r="B104" s="239"/>
      <c r="C104" s="241"/>
      <c r="D104" s="241"/>
      <c r="E104" s="241"/>
      <c r="F104" s="241"/>
      <c r="G104" s="241"/>
      <c r="H104" s="241"/>
      <c r="I104" s="151"/>
      <c r="J104" s="241"/>
      <c r="K104" s="241"/>
      <c r="L104" s="153"/>
      <c r="S104" s="151"/>
      <c r="T104" s="151"/>
      <c r="U104" s="15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</row>
    <row r="105" spans="1:31" s="154" customFormat="1" ht="6.95" customHeight="1">
      <c r="A105" s="151"/>
      <c r="B105" s="257"/>
      <c r="C105" s="258"/>
      <c r="D105" s="258"/>
      <c r="E105" s="258"/>
      <c r="F105" s="258"/>
      <c r="G105" s="258"/>
      <c r="H105" s="258"/>
      <c r="I105" s="187"/>
      <c r="J105" s="258"/>
      <c r="K105" s="258"/>
      <c r="L105" s="153"/>
      <c r="S105" s="151"/>
      <c r="T105" s="151"/>
      <c r="U105" s="151"/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/>
    </row>
    <row r="106" spans="1:31">
      <c r="B106" s="259"/>
      <c r="C106" s="259"/>
      <c r="D106" s="259"/>
      <c r="E106" s="259"/>
      <c r="F106" s="259"/>
      <c r="G106" s="259"/>
      <c r="H106" s="259"/>
      <c r="J106" s="259"/>
      <c r="K106" s="259"/>
    </row>
    <row r="107" spans="1:31">
      <c r="B107" s="259"/>
      <c r="C107" s="259"/>
      <c r="D107" s="259"/>
      <c r="E107" s="259"/>
      <c r="F107" s="259"/>
      <c r="G107" s="259"/>
      <c r="H107" s="259"/>
      <c r="J107" s="259"/>
      <c r="K107" s="259"/>
    </row>
    <row r="108" spans="1:31">
      <c r="B108" s="259"/>
      <c r="C108" s="259"/>
      <c r="D108" s="259"/>
      <c r="E108" s="259"/>
      <c r="F108" s="259"/>
      <c r="G108" s="259"/>
      <c r="H108" s="259"/>
      <c r="J108" s="259"/>
      <c r="K108" s="259"/>
    </row>
    <row r="109" spans="1:31" s="154" customFormat="1" ht="6.95" customHeight="1">
      <c r="A109" s="151"/>
      <c r="B109" s="237"/>
      <c r="C109" s="238"/>
      <c r="D109" s="238"/>
      <c r="E109" s="238"/>
      <c r="F109" s="238"/>
      <c r="G109" s="238"/>
      <c r="H109" s="238"/>
      <c r="I109" s="188"/>
      <c r="J109" s="238"/>
      <c r="K109" s="238"/>
      <c r="L109" s="153"/>
      <c r="S109" s="151"/>
      <c r="T109" s="151"/>
      <c r="U109" s="15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/>
    </row>
    <row r="110" spans="1:31" s="154" customFormat="1" ht="24.95" customHeight="1">
      <c r="A110" s="151"/>
      <c r="B110" s="239"/>
      <c r="C110" s="240" t="s">
        <v>105</v>
      </c>
      <c r="D110" s="241"/>
      <c r="E110" s="241"/>
      <c r="F110" s="241"/>
      <c r="G110" s="241"/>
      <c r="H110" s="241"/>
      <c r="I110" s="151"/>
      <c r="J110" s="241"/>
      <c r="K110" s="241"/>
      <c r="L110" s="153"/>
      <c r="S110" s="151"/>
      <c r="T110" s="151"/>
      <c r="U110" s="151"/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/>
    </row>
    <row r="111" spans="1:31" s="154" customFormat="1" ht="6.95" customHeight="1">
      <c r="A111" s="151"/>
      <c r="B111" s="239"/>
      <c r="C111" s="241"/>
      <c r="D111" s="241"/>
      <c r="E111" s="241"/>
      <c r="F111" s="241"/>
      <c r="G111" s="241"/>
      <c r="H111" s="241"/>
      <c r="I111" s="151"/>
      <c r="J111" s="241"/>
      <c r="K111" s="241"/>
      <c r="L111" s="153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</row>
    <row r="112" spans="1:31" s="154" customFormat="1" ht="12" customHeight="1">
      <c r="A112" s="151"/>
      <c r="B112" s="239"/>
      <c r="C112" s="242" t="s">
        <v>16</v>
      </c>
      <c r="D112" s="241"/>
      <c r="E112" s="241"/>
      <c r="F112" s="241"/>
      <c r="G112" s="241"/>
      <c r="H112" s="241"/>
      <c r="I112" s="151"/>
      <c r="J112" s="241"/>
      <c r="K112" s="241"/>
      <c r="L112" s="153"/>
      <c r="S112" s="151"/>
      <c r="T112" s="151"/>
      <c r="U112" s="151"/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/>
    </row>
    <row r="113" spans="1:65" s="154" customFormat="1" ht="16.5" customHeight="1">
      <c r="A113" s="151"/>
      <c r="B113" s="239"/>
      <c r="C113" s="241"/>
      <c r="D113" s="241"/>
      <c r="E113" s="243" t="str">
        <f>E7</f>
        <v>Oprava chodníku Vsetínská (Panáček - zastávka)</v>
      </c>
      <c r="F113" s="244"/>
      <c r="G113" s="244"/>
      <c r="H113" s="244"/>
      <c r="I113" s="151"/>
      <c r="J113" s="241"/>
      <c r="K113" s="241"/>
      <c r="L113" s="153"/>
      <c r="S113" s="151"/>
      <c r="T113" s="151"/>
      <c r="U113" s="15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/>
    </row>
    <row r="114" spans="1:65" s="154" customFormat="1" ht="6.95" customHeight="1">
      <c r="A114" s="151"/>
      <c r="B114" s="239"/>
      <c r="C114" s="241"/>
      <c r="D114" s="241"/>
      <c r="E114" s="241"/>
      <c r="F114" s="241"/>
      <c r="G114" s="241"/>
      <c r="H114" s="241"/>
      <c r="I114" s="151"/>
      <c r="J114" s="241"/>
      <c r="K114" s="241"/>
      <c r="L114" s="153"/>
      <c r="S114" s="151"/>
      <c r="T114" s="151"/>
      <c r="U114" s="15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/>
    </row>
    <row r="115" spans="1:65" s="154" customFormat="1" ht="12" customHeight="1">
      <c r="A115" s="151"/>
      <c r="B115" s="239"/>
      <c r="C115" s="242" t="s">
        <v>20</v>
      </c>
      <c r="D115" s="241"/>
      <c r="E115" s="241"/>
      <c r="F115" s="245" t="str">
        <f>F10</f>
        <v>Valašské Meziříčí</v>
      </c>
      <c r="G115" s="241"/>
      <c r="H115" s="241"/>
      <c r="I115" s="152" t="s">
        <v>22</v>
      </c>
      <c r="J115" s="289" t="str">
        <f>IF(J10="","",J10)</f>
        <v>7. 1. 2022</v>
      </c>
      <c r="K115" s="241"/>
      <c r="L115" s="153"/>
      <c r="S115" s="151"/>
      <c r="T115" s="151"/>
      <c r="U115" s="15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/>
    </row>
    <row r="116" spans="1:65" s="154" customFormat="1" ht="6.95" customHeight="1">
      <c r="A116" s="151"/>
      <c r="B116" s="239"/>
      <c r="C116" s="241"/>
      <c r="D116" s="241"/>
      <c r="E116" s="241"/>
      <c r="F116" s="241"/>
      <c r="G116" s="241"/>
      <c r="H116" s="241"/>
      <c r="I116" s="151"/>
      <c r="J116" s="241"/>
      <c r="K116" s="241"/>
      <c r="L116" s="153"/>
      <c r="S116" s="151"/>
      <c r="T116" s="151"/>
      <c r="U116" s="151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/>
    </row>
    <row r="117" spans="1:65" s="154" customFormat="1" ht="15.2" customHeight="1">
      <c r="A117" s="151"/>
      <c r="B117" s="239"/>
      <c r="C117" s="242" t="s">
        <v>24</v>
      </c>
      <c r="D117" s="241"/>
      <c r="E117" s="241"/>
      <c r="F117" s="245" t="str">
        <f>E13</f>
        <v>Město Valašské Meziříčí</v>
      </c>
      <c r="G117" s="241"/>
      <c r="H117" s="241"/>
      <c r="I117" s="152" t="s">
        <v>30</v>
      </c>
      <c r="J117" s="290" t="str">
        <f>E19</f>
        <v xml:space="preserve"> </v>
      </c>
      <c r="K117" s="241"/>
      <c r="L117" s="153"/>
      <c r="S117" s="151"/>
      <c r="T117" s="151"/>
      <c r="U117" s="151"/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/>
    </row>
    <row r="118" spans="1:65" s="154" customFormat="1" ht="15.2" customHeight="1">
      <c r="A118" s="151"/>
      <c r="B118" s="239"/>
      <c r="C118" s="242" t="s">
        <v>28</v>
      </c>
      <c r="D118" s="241"/>
      <c r="E118" s="241"/>
      <c r="F118" s="245" t="str">
        <f>IF(E16="","",E16)</f>
        <v>Vyplň údaj</v>
      </c>
      <c r="G118" s="241"/>
      <c r="H118" s="241"/>
      <c r="I118" s="152" t="s">
        <v>33</v>
      </c>
      <c r="J118" s="290" t="str">
        <f>E22</f>
        <v>Fajfrová Irena</v>
      </c>
      <c r="K118" s="241"/>
      <c r="L118" s="153"/>
      <c r="S118" s="151"/>
      <c r="T118" s="151"/>
      <c r="U118" s="151"/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/>
    </row>
    <row r="119" spans="1:65" s="154" customFormat="1" ht="10.35" customHeight="1">
      <c r="A119" s="151"/>
      <c r="B119" s="239"/>
      <c r="C119" s="241"/>
      <c r="D119" s="241"/>
      <c r="E119" s="241"/>
      <c r="F119" s="241"/>
      <c r="G119" s="241"/>
      <c r="H119" s="241"/>
      <c r="I119" s="151"/>
      <c r="J119" s="241"/>
      <c r="K119" s="241"/>
      <c r="L119" s="153"/>
      <c r="S119" s="151"/>
      <c r="T119" s="151"/>
      <c r="U119" s="15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/>
    </row>
    <row r="120" spans="1:65" s="201" customFormat="1" ht="29.25" customHeight="1">
      <c r="A120" s="195"/>
      <c r="B120" s="260"/>
      <c r="C120" s="261" t="s">
        <v>106</v>
      </c>
      <c r="D120" s="262" t="s">
        <v>61</v>
      </c>
      <c r="E120" s="262" t="s">
        <v>57</v>
      </c>
      <c r="F120" s="262" t="s">
        <v>58</v>
      </c>
      <c r="G120" s="262" t="s">
        <v>107</v>
      </c>
      <c r="H120" s="262" t="s">
        <v>108</v>
      </c>
      <c r="I120" s="196" t="s">
        <v>109</v>
      </c>
      <c r="J120" s="262" t="s">
        <v>93</v>
      </c>
      <c r="K120" s="295" t="s">
        <v>110</v>
      </c>
      <c r="L120" s="197"/>
      <c r="M120" s="198" t="s">
        <v>1</v>
      </c>
      <c r="N120" s="199" t="s">
        <v>40</v>
      </c>
      <c r="O120" s="199" t="s">
        <v>111</v>
      </c>
      <c r="P120" s="199" t="s">
        <v>112</v>
      </c>
      <c r="Q120" s="199" t="s">
        <v>113</v>
      </c>
      <c r="R120" s="199" t="s">
        <v>114</v>
      </c>
      <c r="S120" s="199" t="s">
        <v>115</v>
      </c>
      <c r="T120" s="200" t="s">
        <v>116</v>
      </c>
      <c r="U120" s="195"/>
      <c r="V120" s="195"/>
      <c r="W120" s="195"/>
      <c r="X120" s="195"/>
      <c r="Y120" s="195"/>
      <c r="Z120" s="195"/>
      <c r="AA120" s="195"/>
      <c r="AB120" s="195"/>
      <c r="AC120" s="195"/>
      <c r="AD120" s="195"/>
      <c r="AE120" s="195"/>
    </row>
    <row r="121" spans="1:65" s="154" customFormat="1" ht="22.9" customHeight="1">
      <c r="A121" s="151"/>
      <c r="B121" s="239"/>
      <c r="C121" s="263" t="s">
        <v>117</v>
      </c>
      <c r="D121" s="241"/>
      <c r="E121" s="241"/>
      <c r="F121" s="241"/>
      <c r="G121" s="241"/>
      <c r="H121" s="241"/>
      <c r="I121" s="151"/>
      <c r="J121" s="296">
        <f>BK121</f>
        <v>0</v>
      </c>
      <c r="K121" s="241"/>
      <c r="L121" s="84"/>
      <c r="M121" s="202"/>
      <c r="N121" s="203"/>
      <c r="O121" s="165"/>
      <c r="P121" s="204">
        <f>P122+P202</f>
        <v>0</v>
      </c>
      <c r="Q121" s="165"/>
      <c r="R121" s="204">
        <f>R122+R202</f>
        <v>560.45809099999997</v>
      </c>
      <c r="S121" s="165"/>
      <c r="T121" s="205">
        <f>T122+T202</f>
        <v>444.44999999999993</v>
      </c>
      <c r="U121" s="151"/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/>
      <c r="AT121" s="144" t="s">
        <v>75</v>
      </c>
      <c r="AU121" s="144" t="s">
        <v>95</v>
      </c>
      <c r="BK121" s="206">
        <f>BK122+BK202</f>
        <v>0</v>
      </c>
    </row>
    <row r="122" spans="1:65" s="83" customFormat="1" ht="25.9" customHeight="1">
      <c r="B122" s="264"/>
      <c r="C122" s="265"/>
      <c r="D122" s="266" t="s">
        <v>75</v>
      </c>
      <c r="E122" s="267" t="s">
        <v>118</v>
      </c>
      <c r="F122" s="267" t="s">
        <v>119</v>
      </c>
      <c r="G122" s="265"/>
      <c r="H122" s="265"/>
      <c r="J122" s="297">
        <f>BK122</f>
        <v>0</v>
      </c>
      <c r="K122" s="265"/>
      <c r="L122" s="207"/>
      <c r="M122" s="209"/>
      <c r="N122" s="210"/>
      <c r="O122" s="210"/>
      <c r="P122" s="211">
        <f>P123+P151+P173+P180+P200</f>
        <v>0</v>
      </c>
      <c r="Q122" s="210"/>
      <c r="R122" s="211">
        <f>R123+R151+R173+R180+R200</f>
        <v>560.45809099999997</v>
      </c>
      <c r="S122" s="210"/>
      <c r="T122" s="212">
        <f>T123+T151+T173+T180+T200</f>
        <v>444.44999999999993</v>
      </c>
      <c r="AR122" s="208" t="s">
        <v>81</v>
      </c>
      <c r="AT122" s="213" t="s">
        <v>75</v>
      </c>
      <c r="AU122" s="213" t="s">
        <v>76</v>
      </c>
      <c r="AY122" s="208" t="s">
        <v>120</v>
      </c>
      <c r="BK122" s="214">
        <f>BK123+BK151+BK173+BK180+BK200</f>
        <v>0</v>
      </c>
    </row>
    <row r="123" spans="1:65" s="83" customFormat="1" ht="22.9" customHeight="1">
      <c r="B123" s="264"/>
      <c r="C123" s="265"/>
      <c r="D123" s="266" t="s">
        <v>75</v>
      </c>
      <c r="E123" s="268" t="s">
        <v>81</v>
      </c>
      <c r="F123" s="268" t="s">
        <v>121</v>
      </c>
      <c r="G123" s="265"/>
      <c r="H123" s="265"/>
      <c r="J123" s="298">
        <f>BK123</f>
        <v>0</v>
      </c>
      <c r="K123" s="265"/>
      <c r="L123" s="207"/>
      <c r="M123" s="209"/>
      <c r="N123" s="210"/>
      <c r="O123" s="210"/>
      <c r="P123" s="211">
        <f>SUM(P124:P150)</f>
        <v>0</v>
      </c>
      <c r="Q123" s="210"/>
      <c r="R123" s="211">
        <f>SUM(R124:R150)</f>
        <v>4.9916999999999996E-2</v>
      </c>
      <c r="S123" s="210"/>
      <c r="T123" s="212">
        <f>SUM(T124:T150)</f>
        <v>431.54999999999995</v>
      </c>
      <c r="AR123" s="208" t="s">
        <v>81</v>
      </c>
      <c r="AT123" s="213" t="s">
        <v>75</v>
      </c>
      <c r="AU123" s="213" t="s">
        <v>81</v>
      </c>
      <c r="AY123" s="208" t="s">
        <v>120</v>
      </c>
      <c r="BK123" s="214">
        <f>SUM(BK124:BK150)</f>
        <v>0</v>
      </c>
    </row>
    <row r="124" spans="1:65" s="154" customFormat="1" ht="24.2" customHeight="1">
      <c r="A124" s="151"/>
      <c r="B124" s="239"/>
      <c r="C124" s="269" t="s">
        <v>81</v>
      </c>
      <c r="D124" s="269" t="s">
        <v>122</v>
      </c>
      <c r="E124" s="270" t="s">
        <v>123</v>
      </c>
      <c r="F124" s="271" t="s">
        <v>124</v>
      </c>
      <c r="G124" s="272" t="s">
        <v>125</v>
      </c>
      <c r="H124" s="273">
        <v>10</v>
      </c>
      <c r="I124" s="85"/>
      <c r="J124" s="299">
        <f>ROUND(I124*H124,2)</f>
        <v>0</v>
      </c>
      <c r="K124" s="271" t="s">
        <v>126</v>
      </c>
      <c r="L124" s="84"/>
      <c r="M124" s="86" t="s">
        <v>1</v>
      </c>
      <c r="N124" s="215" t="s">
        <v>41</v>
      </c>
      <c r="O124" s="216"/>
      <c r="P124" s="217">
        <f>O124*H124</f>
        <v>0</v>
      </c>
      <c r="Q124" s="217">
        <v>0</v>
      </c>
      <c r="R124" s="217">
        <f>Q124*H124</f>
        <v>0</v>
      </c>
      <c r="S124" s="217">
        <v>0.26</v>
      </c>
      <c r="T124" s="218">
        <f>S124*H124</f>
        <v>2.6</v>
      </c>
      <c r="U124" s="151"/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/>
      <c r="AR124" s="219" t="s">
        <v>127</v>
      </c>
      <c r="AT124" s="219" t="s">
        <v>122</v>
      </c>
      <c r="AU124" s="219" t="s">
        <v>85</v>
      </c>
      <c r="AY124" s="144" t="s">
        <v>120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44" t="s">
        <v>81</v>
      </c>
      <c r="BK124" s="220">
        <f>ROUND(I124*H124,2)</f>
        <v>0</v>
      </c>
      <c r="BL124" s="144" t="s">
        <v>127</v>
      </c>
      <c r="BM124" s="219" t="s">
        <v>128</v>
      </c>
    </row>
    <row r="125" spans="1:65" s="87" customFormat="1">
      <c r="B125" s="274"/>
      <c r="C125" s="275"/>
      <c r="D125" s="276" t="s">
        <v>129</v>
      </c>
      <c r="E125" s="277" t="s">
        <v>1</v>
      </c>
      <c r="F125" s="278" t="s">
        <v>130</v>
      </c>
      <c r="G125" s="275"/>
      <c r="H125" s="277" t="s">
        <v>1</v>
      </c>
      <c r="J125" s="275"/>
      <c r="K125" s="275"/>
      <c r="L125" s="221"/>
      <c r="M125" s="223"/>
      <c r="N125" s="224"/>
      <c r="O125" s="224"/>
      <c r="P125" s="224"/>
      <c r="Q125" s="224"/>
      <c r="R125" s="224"/>
      <c r="S125" s="224"/>
      <c r="T125" s="225"/>
      <c r="AT125" s="222" t="s">
        <v>129</v>
      </c>
      <c r="AU125" s="222" t="s">
        <v>85</v>
      </c>
      <c r="AV125" s="87" t="s">
        <v>81</v>
      </c>
      <c r="AW125" s="87" t="s">
        <v>32</v>
      </c>
      <c r="AX125" s="87" t="s">
        <v>76</v>
      </c>
      <c r="AY125" s="222" t="s">
        <v>120</v>
      </c>
    </row>
    <row r="126" spans="1:65" s="88" customFormat="1">
      <c r="B126" s="279"/>
      <c r="C126" s="280"/>
      <c r="D126" s="276" t="s">
        <v>129</v>
      </c>
      <c r="E126" s="281" t="s">
        <v>1</v>
      </c>
      <c r="F126" s="282" t="s">
        <v>131</v>
      </c>
      <c r="G126" s="280"/>
      <c r="H126" s="283">
        <v>10</v>
      </c>
      <c r="J126" s="280"/>
      <c r="K126" s="280"/>
      <c r="L126" s="226"/>
      <c r="M126" s="228"/>
      <c r="N126" s="229"/>
      <c r="O126" s="229"/>
      <c r="P126" s="229"/>
      <c r="Q126" s="229"/>
      <c r="R126" s="229"/>
      <c r="S126" s="229"/>
      <c r="T126" s="230"/>
      <c r="AT126" s="227" t="s">
        <v>129</v>
      </c>
      <c r="AU126" s="227" t="s">
        <v>85</v>
      </c>
      <c r="AV126" s="88" t="s">
        <v>85</v>
      </c>
      <c r="AW126" s="88" t="s">
        <v>32</v>
      </c>
      <c r="AX126" s="88" t="s">
        <v>81</v>
      </c>
      <c r="AY126" s="227" t="s">
        <v>120</v>
      </c>
    </row>
    <row r="127" spans="1:65" s="154" customFormat="1" ht="33" customHeight="1">
      <c r="A127" s="151"/>
      <c r="B127" s="239"/>
      <c r="C127" s="269" t="s">
        <v>85</v>
      </c>
      <c r="D127" s="269" t="s">
        <v>122</v>
      </c>
      <c r="E127" s="270" t="s">
        <v>132</v>
      </c>
      <c r="F127" s="271" t="s">
        <v>133</v>
      </c>
      <c r="G127" s="272" t="s">
        <v>125</v>
      </c>
      <c r="H127" s="273">
        <v>680</v>
      </c>
      <c r="I127" s="85"/>
      <c r="J127" s="299">
        <f t="shared" ref="J127:J133" si="0">ROUND(I127*H127,2)</f>
        <v>0</v>
      </c>
      <c r="K127" s="271" t="s">
        <v>126</v>
      </c>
      <c r="L127" s="84"/>
      <c r="M127" s="86" t="s">
        <v>1</v>
      </c>
      <c r="N127" s="215" t="s">
        <v>41</v>
      </c>
      <c r="O127" s="216"/>
      <c r="P127" s="217">
        <f t="shared" ref="P127:P133" si="1">O127*H127</f>
        <v>0</v>
      </c>
      <c r="Q127" s="217">
        <v>0</v>
      </c>
      <c r="R127" s="217">
        <f t="shared" ref="R127:R133" si="2">Q127*H127</f>
        <v>0</v>
      </c>
      <c r="S127" s="217">
        <v>0.255</v>
      </c>
      <c r="T127" s="218">
        <f t="shared" ref="T127:T133" si="3">S127*H127</f>
        <v>173.4</v>
      </c>
      <c r="U127" s="151"/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/>
      <c r="AR127" s="219" t="s">
        <v>127</v>
      </c>
      <c r="AT127" s="219" t="s">
        <v>122</v>
      </c>
      <c r="AU127" s="219" t="s">
        <v>85</v>
      </c>
      <c r="AY127" s="144" t="s">
        <v>120</v>
      </c>
      <c r="BE127" s="220">
        <f t="shared" ref="BE127:BE133" si="4">IF(N127="základní",J127,0)</f>
        <v>0</v>
      </c>
      <c r="BF127" s="220">
        <f t="shared" ref="BF127:BF133" si="5">IF(N127="snížená",J127,0)</f>
        <v>0</v>
      </c>
      <c r="BG127" s="220">
        <f t="shared" ref="BG127:BG133" si="6">IF(N127="zákl. přenesená",J127,0)</f>
        <v>0</v>
      </c>
      <c r="BH127" s="220">
        <f t="shared" ref="BH127:BH133" si="7">IF(N127="sníž. přenesená",J127,0)</f>
        <v>0</v>
      </c>
      <c r="BI127" s="220">
        <f t="shared" ref="BI127:BI133" si="8">IF(N127="nulová",J127,0)</f>
        <v>0</v>
      </c>
      <c r="BJ127" s="144" t="s">
        <v>81</v>
      </c>
      <c r="BK127" s="220">
        <f t="shared" ref="BK127:BK133" si="9">ROUND(I127*H127,2)</f>
        <v>0</v>
      </c>
      <c r="BL127" s="144" t="s">
        <v>127</v>
      </c>
      <c r="BM127" s="219" t="s">
        <v>134</v>
      </c>
    </row>
    <row r="128" spans="1:65" s="154" customFormat="1" ht="24.2" customHeight="1">
      <c r="A128" s="151"/>
      <c r="B128" s="239"/>
      <c r="C128" s="269" t="s">
        <v>135</v>
      </c>
      <c r="D128" s="269" t="s">
        <v>122</v>
      </c>
      <c r="E128" s="270" t="s">
        <v>136</v>
      </c>
      <c r="F128" s="271" t="s">
        <v>137</v>
      </c>
      <c r="G128" s="272" t="s">
        <v>125</v>
      </c>
      <c r="H128" s="273">
        <v>10</v>
      </c>
      <c r="I128" s="85"/>
      <c r="J128" s="299">
        <f t="shared" si="0"/>
        <v>0</v>
      </c>
      <c r="K128" s="271" t="s">
        <v>126</v>
      </c>
      <c r="L128" s="84"/>
      <c r="M128" s="86" t="s">
        <v>1</v>
      </c>
      <c r="N128" s="215" t="s">
        <v>41</v>
      </c>
      <c r="O128" s="216"/>
      <c r="P128" s="217">
        <f t="shared" si="1"/>
        <v>0</v>
      </c>
      <c r="Q128" s="217">
        <v>0</v>
      </c>
      <c r="R128" s="217">
        <f t="shared" si="2"/>
        <v>0</v>
      </c>
      <c r="S128" s="217">
        <v>0.3</v>
      </c>
      <c r="T128" s="218">
        <f t="shared" si="3"/>
        <v>3</v>
      </c>
      <c r="U128" s="151"/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/>
      <c r="AR128" s="219" t="s">
        <v>127</v>
      </c>
      <c r="AT128" s="219" t="s">
        <v>122</v>
      </c>
      <c r="AU128" s="219" t="s">
        <v>85</v>
      </c>
      <c r="AY128" s="144" t="s">
        <v>120</v>
      </c>
      <c r="BE128" s="220">
        <f t="shared" si="4"/>
        <v>0</v>
      </c>
      <c r="BF128" s="220">
        <f t="shared" si="5"/>
        <v>0</v>
      </c>
      <c r="BG128" s="220">
        <f t="shared" si="6"/>
        <v>0</v>
      </c>
      <c r="BH128" s="220">
        <f t="shared" si="7"/>
        <v>0</v>
      </c>
      <c r="BI128" s="220">
        <f t="shared" si="8"/>
        <v>0</v>
      </c>
      <c r="BJ128" s="144" t="s">
        <v>81</v>
      </c>
      <c r="BK128" s="220">
        <f t="shared" si="9"/>
        <v>0</v>
      </c>
      <c r="BL128" s="144" t="s">
        <v>127</v>
      </c>
      <c r="BM128" s="219" t="s">
        <v>138</v>
      </c>
    </row>
    <row r="129" spans="1:65" s="154" customFormat="1" ht="24.2" customHeight="1">
      <c r="A129" s="151"/>
      <c r="B129" s="239"/>
      <c r="C129" s="269" t="s">
        <v>127</v>
      </c>
      <c r="D129" s="269" t="s">
        <v>122</v>
      </c>
      <c r="E129" s="270" t="s">
        <v>139</v>
      </c>
      <c r="F129" s="271" t="s">
        <v>140</v>
      </c>
      <c r="G129" s="272" t="s">
        <v>125</v>
      </c>
      <c r="H129" s="273">
        <v>680</v>
      </c>
      <c r="I129" s="85"/>
      <c r="J129" s="299">
        <f t="shared" si="0"/>
        <v>0</v>
      </c>
      <c r="K129" s="271" t="s">
        <v>126</v>
      </c>
      <c r="L129" s="84"/>
      <c r="M129" s="86" t="s">
        <v>1</v>
      </c>
      <c r="N129" s="215" t="s">
        <v>41</v>
      </c>
      <c r="O129" s="216"/>
      <c r="P129" s="217">
        <f t="shared" si="1"/>
        <v>0</v>
      </c>
      <c r="Q129" s="217">
        <v>0</v>
      </c>
      <c r="R129" s="217">
        <f t="shared" si="2"/>
        <v>0</v>
      </c>
      <c r="S129" s="217">
        <v>0.28999999999999998</v>
      </c>
      <c r="T129" s="218">
        <f t="shared" si="3"/>
        <v>197.2</v>
      </c>
      <c r="U129" s="151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/>
      <c r="AR129" s="219" t="s">
        <v>127</v>
      </c>
      <c r="AT129" s="219" t="s">
        <v>122</v>
      </c>
      <c r="AU129" s="219" t="s">
        <v>85</v>
      </c>
      <c r="AY129" s="144" t="s">
        <v>120</v>
      </c>
      <c r="BE129" s="220">
        <f t="shared" si="4"/>
        <v>0</v>
      </c>
      <c r="BF129" s="220">
        <f t="shared" si="5"/>
        <v>0</v>
      </c>
      <c r="BG129" s="220">
        <f t="shared" si="6"/>
        <v>0</v>
      </c>
      <c r="BH129" s="220">
        <f t="shared" si="7"/>
        <v>0</v>
      </c>
      <c r="BI129" s="220">
        <f t="shared" si="8"/>
        <v>0</v>
      </c>
      <c r="BJ129" s="144" t="s">
        <v>81</v>
      </c>
      <c r="BK129" s="220">
        <f t="shared" si="9"/>
        <v>0</v>
      </c>
      <c r="BL129" s="144" t="s">
        <v>127</v>
      </c>
      <c r="BM129" s="219" t="s">
        <v>141</v>
      </c>
    </row>
    <row r="130" spans="1:65" s="154" customFormat="1" ht="16.5" customHeight="1">
      <c r="A130" s="151"/>
      <c r="B130" s="239"/>
      <c r="C130" s="269" t="s">
        <v>142</v>
      </c>
      <c r="D130" s="269" t="s">
        <v>122</v>
      </c>
      <c r="E130" s="270" t="s">
        <v>143</v>
      </c>
      <c r="F130" s="271" t="s">
        <v>144</v>
      </c>
      <c r="G130" s="272" t="s">
        <v>145</v>
      </c>
      <c r="H130" s="273">
        <v>270</v>
      </c>
      <c r="I130" s="85"/>
      <c r="J130" s="299">
        <f t="shared" si="0"/>
        <v>0</v>
      </c>
      <c r="K130" s="271" t="s">
        <v>126</v>
      </c>
      <c r="L130" s="84"/>
      <c r="M130" s="86" t="s">
        <v>1</v>
      </c>
      <c r="N130" s="215" t="s">
        <v>41</v>
      </c>
      <c r="O130" s="216"/>
      <c r="P130" s="217">
        <f t="shared" si="1"/>
        <v>0</v>
      </c>
      <c r="Q130" s="217">
        <v>0</v>
      </c>
      <c r="R130" s="217">
        <f t="shared" si="2"/>
        <v>0</v>
      </c>
      <c r="S130" s="217">
        <v>0.20499999999999999</v>
      </c>
      <c r="T130" s="218">
        <f t="shared" si="3"/>
        <v>55.349999999999994</v>
      </c>
      <c r="U130" s="151"/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/>
      <c r="AR130" s="219" t="s">
        <v>127</v>
      </c>
      <c r="AT130" s="219" t="s">
        <v>122</v>
      </c>
      <c r="AU130" s="219" t="s">
        <v>85</v>
      </c>
      <c r="AY130" s="144" t="s">
        <v>120</v>
      </c>
      <c r="BE130" s="220">
        <f t="shared" si="4"/>
        <v>0</v>
      </c>
      <c r="BF130" s="220">
        <f t="shared" si="5"/>
        <v>0</v>
      </c>
      <c r="BG130" s="220">
        <f t="shared" si="6"/>
        <v>0</v>
      </c>
      <c r="BH130" s="220">
        <f t="shared" si="7"/>
        <v>0</v>
      </c>
      <c r="BI130" s="220">
        <f t="shared" si="8"/>
        <v>0</v>
      </c>
      <c r="BJ130" s="144" t="s">
        <v>81</v>
      </c>
      <c r="BK130" s="220">
        <f t="shared" si="9"/>
        <v>0</v>
      </c>
      <c r="BL130" s="144" t="s">
        <v>127</v>
      </c>
      <c r="BM130" s="219" t="s">
        <v>146</v>
      </c>
    </row>
    <row r="131" spans="1:65" s="154" customFormat="1" ht="24.2" customHeight="1">
      <c r="A131" s="151"/>
      <c r="B131" s="239"/>
      <c r="C131" s="269" t="s">
        <v>147</v>
      </c>
      <c r="D131" s="269" t="s">
        <v>122</v>
      </c>
      <c r="E131" s="270" t="s">
        <v>148</v>
      </c>
      <c r="F131" s="271" t="s">
        <v>149</v>
      </c>
      <c r="G131" s="272" t="s">
        <v>145</v>
      </c>
      <c r="H131" s="273">
        <v>300</v>
      </c>
      <c r="I131" s="85"/>
      <c r="J131" s="299">
        <f t="shared" si="0"/>
        <v>0</v>
      </c>
      <c r="K131" s="271" t="s">
        <v>126</v>
      </c>
      <c r="L131" s="84"/>
      <c r="M131" s="86" t="s">
        <v>1</v>
      </c>
      <c r="N131" s="215" t="s">
        <v>41</v>
      </c>
      <c r="O131" s="216"/>
      <c r="P131" s="217">
        <f t="shared" si="1"/>
        <v>0</v>
      </c>
      <c r="Q131" s="217">
        <v>1.3999999999999999E-4</v>
      </c>
      <c r="R131" s="217">
        <f t="shared" si="2"/>
        <v>4.1999999999999996E-2</v>
      </c>
      <c r="S131" s="217">
        <v>0</v>
      </c>
      <c r="T131" s="218">
        <f t="shared" si="3"/>
        <v>0</v>
      </c>
      <c r="U131" s="151"/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/>
      <c r="AR131" s="219" t="s">
        <v>127</v>
      </c>
      <c r="AT131" s="219" t="s">
        <v>122</v>
      </c>
      <c r="AU131" s="219" t="s">
        <v>85</v>
      </c>
      <c r="AY131" s="144" t="s">
        <v>120</v>
      </c>
      <c r="BE131" s="220">
        <f t="shared" si="4"/>
        <v>0</v>
      </c>
      <c r="BF131" s="220">
        <f t="shared" si="5"/>
        <v>0</v>
      </c>
      <c r="BG131" s="220">
        <f t="shared" si="6"/>
        <v>0</v>
      </c>
      <c r="BH131" s="220">
        <f t="shared" si="7"/>
        <v>0</v>
      </c>
      <c r="BI131" s="220">
        <f t="shared" si="8"/>
        <v>0</v>
      </c>
      <c r="BJ131" s="144" t="s">
        <v>81</v>
      </c>
      <c r="BK131" s="220">
        <f t="shared" si="9"/>
        <v>0</v>
      </c>
      <c r="BL131" s="144" t="s">
        <v>127</v>
      </c>
      <c r="BM131" s="219" t="s">
        <v>150</v>
      </c>
    </row>
    <row r="132" spans="1:65" s="154" customFormat="1" ht="24.2" customHeight="1">
      <c r="A132" s="151"/>
      <c r="B132" s="239"/>
      <c r="C132" s="269" t="s">
        <v>151</v>
      </c>
      <c r="D132" s="269" t="s">
        <v>122</v>
      </c>
      <c r="E132" s="270" t="s">
        <v>152</v>
      </c>
      <c r="F132" s="271" t="s">
        <v>153</v>
      </c>
      <c r="G132" s="272" t="s">
        <v>145</v>
      </c>
      <c r="H132" s="273">
        <v>300</v>
      </c>
      <c r="I132" s="85"/>
      <c r="J132" s="299">
        <f t="shared" si="0"/>
        <v>0</v>
      </c>
      <c r="K132" s="271" t="s">
        <v>126</v>
      </c>
      <c r="L132" s="84"/>
      <c r="M132" s="86" t="s">
        <v>1</v>
      </c>
      <c r="N132" s="215" t="s">
        <v>41</v>
      </c>
      <c r="O132" s="216"/>
      <c r="P132" s="217">
        <f t="shared" si="1"/>
        <v>0</v>
      </c>
      <c r="Q132" s="217">
        <v>0</v>
      </c>
      <c r="R132" s="217">
        <f t="shared" si="2"/>
        <v>0</v>
      </c>
      <c r="S132" s="217">
        <v>0</v>
      </c>
      <c r="T132" s="218">
        <f t="shared" si="3"/>
        <v>0</v>
      </c>
      <c r="U132" s="151"/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/>
      <c r="AR132" s="219" t="s">
        <v>127</v>
      </c>
      <c r="AT132" s="219" t="s">
        <v>122</v>
      </c>
      <c r="AU132" s="219" t="s">
        <v>85</v>
      </c>
      <c r="AY132" s="144" t="s">
        <v>120</v>
      </c>
      <c r="BE132" s="220">
        <f t="shared" si="4"/>
        <v>0</v>
      </c>
      <c r="BF132" s="220">
        <f t="shared" si="5"/>
        <v>0</v>
      </c>
      <c r="BG132" s="220">
        <f t="shared" si="6"/>
        <v>0</v>
      </c>
      <c r="BH132" s="220">
        <f t="shared" si="7"/>
        <v>0</v>
      </c>
      <c r="BI132" s="220">
        <f t="shared" si="8"/>
        <v>0</v>
      </c>
      <c r="BJ132" s="144" t="s">
        <v>81</v>
      </c>
      <c r="BK132" s="220">
        <f t="shared" si="9"/>
        <v>0</v>
      </c>
      <c r="BL132" s="144" t="s">
        <v>127</v>
      </c>
      <c r="BM132" s="219" t="s">
        <v>154</v>
      </c>
    </row>
    <row r="133" spans="1:65" s="154" customFormat="1" ht="33" customHeight="1">
      <c r="A133" s="151"/>
      <c r="B133" s="239"/>
      <c r="C133" s="269" t="s">
        <v>155</v>
      </c>
      <c r="D133" s="269" t="s">
        <v>122</v>
      </c>
      <c r="E133" s="270" t="s">
        <v>156</v>
      </c>
      <c r="F133" s="271" t="s">
        <v>157</v>
      </c>
      <c r="G133" s="272" t="s">
        <v>158</v>
      </c>
      <c r="H133" s="273">
        <v>39</v>
      </c>
      <c r="I133" s="85"/>
      <c r="J133" s="299">
        <f t="shared" si="0"/>
        <v>0</v>
      </c>
      <c r="K133" s="271" t="s">
        <v>126</v>
      </c>
      <c r="L133" s="84"/>
      <c r="M133" s="86" t="s">
        <v>1</v>
      </c>
      <c r="N133" s="215" t="s">
        <v>41</v>
      </c>
      <c r="O133" s="216"/>
      <c r="P133" s="217">
        <f t="shared" si="1"/>
        <v>0</v>
      </c>
      <c r="Q133" s="217">
        <v>0</v>
      </c>
      <c r="R133" s="217">
        <f t="shared" si="2"/>
        <v>0</v>
      </c>
      <c r="S133" s="217">
        <v>0</v>
      </c>
      <c r="T133" s="218">
        <f t="shared" si="3"/>
        <v>0</v>
      </c>
      <c r="U133" s="151"/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/>
      <c r="AR133" s="219" t="s">
        <v>127</v>
      </c>
      <c r="AT133" s="219" t="s">
        <v>122</v>
      </c>
      <c r="AU133" s="219" t="s">
        <v>85</v>
      </c>
      <c r="AY133" s="144" t="s">
        <v>120</v>
      </c>
      <c r="BE133" s="220">
        <f t="shared" si="4"/>
        <v>0</v>
      </c>
      <c r="BF133" s="220">
        <f t="shared" si="5"/>
        <v>0</v>
      </c>
      <c r="BG133" s="220">
        <f t="shared" si="6"/>
        <v>0</v>
      </c>
      <c r="BH133" s="220">
        <f t="shared" si="7"/>
        <v>0</v>
      </c>
      <c r="BI133" s="220">
        <f t="shared" si="8"/>
        <v>0</v>
      </c>
      <c r="BJ133" s="144" t="s">
        <v>81</v>
      </c>
      <c r="BK133" s="220">
        <f t="shared" si="9"/>
        <v>0</v>
      </c>
      <c r="BL133" s="144" t="s">
        <v>127</v>
      </c>
      <c r="BM133" s="219" t="s">
        <v>159</v>
      </c>
    </row>
    <row r="134" spans="1:65" s="87" customFormat="1">
      <c r="B134" s="274"/>
      <c r="C134" s="275"/>
      <c r="D134" s="276" t="s">
        <v>129</v>
      </c>
      <c r="E134" s="277" t="s">
        <v>1</v>
      </c>
      <c r="F134" s="278" t="s">
        <v>160</v>
      </c>
      <c r="G134" s="275"/>
      <c r="H134" s="277" t="s">
        <v>1</v>
      </c>
      <c r="J134" s="275"/>
      <c r="K134" s="275"/>
      <c r="L134" s="221"/>
      <c r="M134" s="223"/>
      <c r="N134" s="224"/>
      <c r="O134" s="224"/>
      <c r="P134" s="224"/>
      <c r="Q134" s="224"/>
      <c r="R134" s="224"/>
      <c r="S134" s="224"/>
      <c r="T134" s="225"/>
      <c r="AT134" s="222" t="s">
        <v>129</v>
      </c>
      <c r="AU134" s="222" t="s">
        <v>85</v>
      </c>
      <c r="AV134" s="87" t="s">
        <v>81</v>
      </c>
      <c r="AW134" s="87" t="s">
        <v>32</v>
      </c>
      <c r="AX134" s="87" t="s">
        <v>76</v>
      </c>
      <c r="AY134" s="222" t="s">
        <v>120</v>
      </c>
    </row>
    <row r="135" spans="1:65" s="88" customFormat="1">
      <c r="B135" s="279"/>
      <c r="C135" s="280"/>
      <c r="D135" s="276" t="s">
        <v>129</v>
      </c>
      <c r="E135" s="281" t="s">
        <v>1</v>
      </c>
      <c r="F135" s="282" t="s">
        <v>161</v>
      </c>
      <c r="G135" s="280"/>
      <c r="H135" s="283">
        <v>39</v>
      </c>
      <c r="J135" s="280"/>
      <c r="K135" s="280"/>
      <c r="L135" s="226"/>
      <c r="M135" s="228"/>
      <c r="N135" s="229"/>
      <c r="O135" s="229"/>
      <c r="P135" s="229"/>
      <c r="Q135" s="229"/>
      <c r="R135" s="229"/>
      <c r="S135" s="229"/>
      <c r="T135" s="230"/>
      <c r="AT135" s="227" t="s">
        <v>129</v>
      </c>
      <c r="AU135" s="227" t="s">
        <v>85</v>
      </c>
      <c r="AV135" s="88" t="s">
        <v>85</v>
      </c>
      <c r="AW135" s="88" t="s">
        <v>32</v>
      </c>
      <c r="AX135" s="88" t="s">
        <v>81</v>
      </c>
      <c r="AY135" s="227" t="s">
        <v>120</v>
      </c>
    </row>
    <row r="136" spans="1:65" s="154" customFormat="1" ht="37.9" customHeight="1">
      <c r="A136" s="151"/>
      <c r="B136" s="239"/>
      <c r="C136" s="269" t="s">
        <v>162</v>
      </c>
      <c r="D136" s="269" t="s">
        <v>122</v>
      </c>
      <c r="E136" s="270" t="s">
        <v>163</v>
      </c>
      <c r="F136" s="271" t="s">
        <v>164</v>
      </c>
      <c r="G136" s="272" t="s">
        <v>158</v>
      </c>
      <c r="H136" s="273">
        <v>390</v>
      </c>
      <c r="I136" s="85"/>
      <c r="J136" s="299">
        <f>ROUND(I136*H136,2)</f>
        <v>0</v>
      </c>
      <c r="K136" s="271" t="s">
        <v>126</v>
      </c>
      <c r="L136" s="84"/>
      <c r="M136" s="86" t="s">
        <v>1</v>
      </c>
      <c r="N136" s="215" t="s">
        <v>41</v>
      </c>
      <c r="O136" s="216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151"/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/>
      <c r="AR136" s="219" t="s">
        <v>127</v>
      </c>
      <c r="AT136" s="219" t="s">
        <v>122</v>
      </c>
      <c r="AU136" s="219" t="s">
        <v>85</v>
      </c>
      <c r="AY136" s="144" t="s">
        <v>120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44" t="s">
        <v>81</v>
      </c>
      <c r="BK136" s="220">
        <f>ROUND(I136*H136,2)</f>
        <v>0</v>
      </c>
      <c r="BL136" s="144" t="s">
        <v>127</v>
      </c>
      <c r="BM136" s="219" t="s">
        <v>165</v>
      </c>
    </row>
    <row r="137" spans="1:65" s="88" customFormat="1">
      <c r="B137" s="279"/>
      <c r="C137" s="280"/>
      <c r="D137" s="276" t="s">
        <v>129</v>
      </c>
      <c r="E137" s="281" t="s">
        <v>1</v>
      </c>
      <c r="F137" s="282" t="s">
        <v>166</v>
      </c>
      <c r="G137" s="280"/>
      <c r="H137" s="283">
        <v>390</v>
      </c>
      <c r="J137" s="280"/>
      <c r="K137" s="280"/>
      <c r="L137" s="226"/>
      <c r="M137" s="228"/>
      <c r="N137" s="229"/>
      <c r="O137" s="229"/>
      <c r="P137" s="229"/>
      <c r="Q137" s="229"/>
      <c r="R137" s="229"/>
      <c r="S137" s="229"/>
      <c r="T137" s="230"/>
      <c r="AT137" s="227" t="s">
        <v>129</v>
      </c>
      <c r="AU137" s="227" t="s">
        <v>85</v>
      </c>
      <c r="AV137" s="88" t="s">
        <v>85</v>
      </c>
      <c r="AW137" s="88" t="s">
        <v>32</v>
      </c>
      <c r="AX137" s="88" t="s">
        <v>81</v>
      </c>
      <c r="AY137" s="227" t="s">
        <v>120</v>
      </c>
    </row>
    <row r="138" spans="1:65" s="154" customFormat="1" ht="24.2" customHeight="1">
      <c r="A138" s="151"/>
      <c r="B138" s="239"/>
      <c r="C138" s="269" t="s">
        <v>167</v>
      </c>
      <c r="D138" s="269" t="s">
        <v>122</v>
      </c>
      <c r="E138" s="270" t="s">
        <v>168</v>
      </c>
      <c r="F138" s="271" t="s">
        <v>169</v>
      </c>
      <c r="G138" s="272" t="s">
        <v>158</v>
      </c>
      <c r="H138" s="273">
        <v>39</v>
      </c>
      <c r="I138" s="85"/>
      <c r="J138" s="299">
        <f>ROUND(I138*H138,2)</f>
        <v>0</v>
      </c>
      <c r="K138" s="271" t="s">
        <v>126</v>
      </c>
      <c r="L138" s="84"/>
      <c r="M138" s="86" t="s">
        <v>1</v>
      </c>
      <c r="N138" s="215" t="s">
        <v>41</v>
      </c>
      <c r="O138" s="216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151"/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/>
      <c r="AR138" s="219" t="s">
        <v>127</v>
      </c>
      <c r="AT138" s="219" t="s">
        <v>122</v>
      </c>
      <c r="AU138" s="219" t="s">
        <v>85</v>
      </c>
      <c r="AY138" s="144" t="s">
        <v>120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44" t="s">
        <v>81</v>
      </c>
      <c r="BK138" s="220">
        <f>ROUND(I138*H138,2)</f>
        <v>0</v>
      </c>
      <c r="BL138" s="144" t="s">
        <v>127</v>
      </c>
      <c r="BM138" s="219" t="s">
        <v>170</v>
      </c>
    </row>
    <row r="139" spans="1:65" s="88" customFormat="1">
      <c r="B139" s="279"/>
      <c r="C139" s="280"/>
      <c r="D139" s="276" t="s">
        <v>129</v>
      </c>
      <c r="E139" s="281" t="s">
        <v>1</v>
      </c>
      <c r="F139" s="282" t="s">
        <v>171</v>
      </c>
      <c r="G139" s="280"/>
      <c r="H139" s="283">
        <v>39</v>
      </c>
      <c r="J139" s="280"/>
      <c r="K139" s="280"/>
      <c r="L139" s="226"/>
      <c r="M139" s="228"/>
      <c r="N139" s="229"/>
      <c r="O139" s="229"/>
      <c r="P139" s="229"/>
      <c r="Q139" s="229"/>
      <c r="R139" s="229"/>
      <c r="S139" s="229"/>
      <c r="T139" s="230"/>
      <c r="AT139" s="227" t="s">
        <v>129</v>
      </c>
      <c r="AU139" s="227" t="s">
        <v>85</v>
      </c>
      <c r="AV139" s="88" t="s">
        <v>85</v>
      </c>
      <c r="AW139" s="88" t="s">
        <v>32</v>
      </c>
      <c r="AX139" s="88" t="s">
        <v>81</v>
      </c>
      <c r="AY139" s="227" t="s">
        <v>120</v>
      </c>
    </row>
    <row r="140" spans="1:65" s="154" customFormat="1" ht="24.2" customHeight="1">
      <c r="A140" s="151"/>
      <c r="B140" s="239"/>
      <c r="C140" s="269" t="s">
        <v>172</v>
      </c>
      <c r="D140" s="269" t="s">
        <v>122</v>
      </c>
      <c r="E140" s="270" t="s">
        <v>173</v>
      </c>
      <c r="F140" s="271" t="s">
        <v>174</v>
      </c>
      <c r="G140" s="272" t="s">
        <v>125</v>
      </c>
      <c r="H140" s="273">
        <v>700</v>
      </c>
      <c r="I140" s="85"/>
      <c r="J140" s="299">
        <f>ROUND(I140*H140,2)</f>
        <v>0</v>
      </c>
      <c r="K140" s="271" t="s">
        <v>126</v>
      </c>
      <c r="L140" s="84"/>
      <c r="M140" s="86" t="s">
        <v>1</v>
      </c>
      <c r="N140" s="215" t="s">
        <v>41</v>
      </c>
      <c r="O140" s="216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151"/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/>
      <c r="AR140" s="219" t="s">
        <v>127</v>
      </c>
      <c r="AT140" s="219" t="s">
        <v>122</v>
      </c>
      <c r="AU140" s="219" t="s">
        <v>85</v>
      </c>
      <c r="AY140" s="144" t="s">
        <v>120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44" t="s">
        <v>81</v>
      </c>
      <c r="BK140" s="220">
        <f>ROUND(I140*H140,2)</f>
        <v>0</v>
      </c>
      <c r="BL140" s="144" t="s">
        <v>127</v>
      </c>
      <c r="BM140" s="219" t="s">
        <v>175</v>
      </c>
    </row>
    <row r="141" spans="1:65" s="154" customFormat="1" ht="24.2" customHeight="1">
      <c r="A141" s="151"/>
      <c r="B141" s="239"/>
      <c r="C141" s="269" t="s">
        <v>176</v>
      </c>
      <c r="D141" s="269" t="s">
        <v>122</v>
      </c>
      <c r="E141" s="270" t="s">
        <v>177</v>
      </c>
      <c r="F141" s="271" t="s">
        <v>178</v>
      </c>
      <c r="G141" s="272" t="s">
        <v>125</v>
      </c>
      <c r="H141" s="273">
        <v>260</v>
      </c>
      <c r="I141" s="85"/>
      <c r="J141" s="299">
        <f>ROUND(I141*H141,2)</f>
        <v>0</v>
      </c>
      <c r="K141" s="271" t="s">
        <v>126</v>
      </c>
      <c r="L141" s="84"/>
      <c r="M141" s="86" t="s">
        <v>1</v>
      </c>
      <c r="N141" s="215" t="s">
        <v>41</v>
      </c>
      <c r="O141" s="216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151"/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/>
      <c r="AR141" s="219" t="s">
        <v>127</v>
      </c>
      <c r="AT141" s="219" t="s">
        <v>122</v>
      </c>
      <c r="AU141" s="219" t="s">
        <v>85</v>
      </c>
      <c r="AY141" s="144" t="s">
        <v>120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44" t="s">
        <v>81</v>
      </c>
      <c r="BK141" s="220">
        <f>ROUND(I141*H141,2)</f>
        <v>0</v>
      </c>
      <c r="BL141" s="144" t="s">
        <v>127</v>
      </c>
      <c r="BM141" s="219" t="s">
        <v>179</v>
      </c>
    </row>
    <row r="142" spans="1:65" s="88" customFormat="1">
      <c r="B142" s="279"/>
      <c r="C142" s="280"/>
      <c r="D142" s="276" t="s">
        <v>129</v>
      </c>
      <c r="E142" s="281" t="s">
        <v>89</v>
      </c>
      <c r="F142" s="282" t="s">
        <v>90</v>
      </c>
      <c r="G142" s="280"/>
      <c r="H142" s="283">
        <v>260</v>
      </c>
      <c r="J142" s="280"/>
      <c r="K142" s="280"/>
      <c r="L142" s="226"/>
      <c r="M142" s="228"/>
      <c r="N142" s="229"/>
      <c r="O142" s="229"/>
      <c r="P142" s="229"/>
      <c r="Q142" s="229"/>
      <c r="R142" s="229"/>
      <c r="S142" s="229"/>
      <c r="T142" s="230"/>
      <c r="AT142" s="227" t="s">
        <v>129</v>
      </c>
      <c r="AU142" s="227" t="s">
        <v>85</v>
      </c>
      <c r="AV142" s="88" t="s">
        <v>85</v>
      </c>
      <c r="AW142" s="88" t="s">
        <v>32</v>
      </c>
      <c r="AX142" s="88" t="s">
        <v>81</v>
      </c>
      <c r="AY142" s="227" t="s">
        <v>120</v>
      </c>
    </row>
    <row r="143" spans="1:65" s="154" customFormat="1" ht="24.2" customHeight="1">
      <c r="A143" s="151"/>
      <c r="B143" s="239"/>
      <c r="C143" s="269" t="s">
        <v>180</v>
      </c>
      <c r="D143" s="269" t="s">
        <v>122</v>
      </c>
      <c r="E143" s="270" t="s">
        <v>181</v>
      </c>
      <c r="F143" s="271" t="s">
        <v>182</v>
      </c>
      <c r="G143" s="272" t="s">
        <v>125</v>
      </c>
      <c r="H143" s="273">
        <v>260</v>
      </c>
      <c r="I143" s="85"/>
      <c r="J143" s="299">
        <f>ROUND(I143*H143,2)</f>
        <v>0</v>
      </c>
      <c r="K143" s="271" t="s">
        <v>126</v>
      </c>
      <c r="L143" s="84"/>
      <c r="M143" s="86" t="s">
        <v>1</v>
      </c>
      <c r="N143" s="215" t="s">
        <v>41</v>
      </c>
      <c r="O143" s="216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151"/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/>
      <c r="AR143" s="219" t="s">
        <v>127</v>
      </c>
      <c r="AT143" s="219" t="s">
        <v>122</v>
      </c>
      <c r="AU143" s="219" t="s">
        <v>85</v>
      </c>
      <c r="AY143" s="144" t="s">
        <v>120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44" t="s">
        <v>81</v>
      </c>
      <c r="BK143" s="220">
        <f>ROUND(I143*H143,2)</f>
        <v>0</v>
      </c>
      <c r="BL143" s="144" t="s">
        <v>127</v>
      </c>
      <c r="BM143" s="219" t="s">
        <v>183</v>
      </c>
    </row>
    <row r="144" spans="1:65" s="88" customFormat="1">
      <c r="B144" s="279"/>
      <c r="C144" s="280"/>
      <c r="D144" s="276" t="s">
        <v>129</v>
      </c>
      <c r="E144" s="281" t="s">
        <v>1</v>
      </c>
      <c r="F144" s="282" t="s">
        <v>89</v>
      </c>
      <c r="G144" s="280"/>
      <c r="H144" s="283">
        <v>260</v>
      </c>
      <c r="J144" s="280"/>
      <c r="K144" s="280"/>
      <c r="L144" s="226"/>
      <c r="M144" s="228"/>
      <c r="N144" s="229"/>
      <c r="O144" s="229"/>
      <c r="P144" s="229"/>
      <c r="Q144" s="229"/>
      <c r="R144" s="229"/>
      <c r="S144" s="229"/>
      <c r="T144" s="230"/>
      <c r="AT144" s="227" t="s">
        <v>129</v>
      </c>
      <c r="AU144" s="227" t="s">
        <v>85</v>
      </c>
      <c r="AV144" s="88" t="s">
        <v>85</v>
      </c>
      <c r="AW144" s="88" t="s">
        <v>32</v>
      </c>
      <c r="AX144" s="88" t="s">
        <v>81</v>
      </c>
      <c r="AY144" s="227" t="s">
        <v>120</v>
      </c>
    </row>
    <row r="145" spans="1:65" s="154" customFormat="1" ht="16.5" customHeight="1">
      <c r="A145" s="151"/>
      <c r="B145" s="239"/>
      <c r="C145" s="284" t="s">
        <v>184</v>
      </c>
      <c r="D145" s="284" t="s">
        <v>185</v>
      </c>
      <c r="E145" s="285" t="s">
        <v>186</v>
      </c>
      <c r="F145" s="286" t="s">
        <v>187</v>
      </c>
      <c r="G145" s="287" t="s">
        <v>188</v>
      </c>
      <c r="H145" s="288">
        <v>7.9169999999999998</v>
      </c>
      <c r="I145" s="89"/>
      <c r="J145" s="300">
        <f>ROUND(I145*H145,2)</f>
        <v>0</v>
      </c>
      <c r="K145" s="286" t="s">
        <v>126</v>
      </c>
      <c r="L145" s="231"/>
      <c r="M145" s="90" t="s">
        <v>1</v>
      </c>
      <c r="N145" s="232" t="s">
        <v>41</v>
      </c>
      <c r="O145" s="216"/>
      <c r="P145" s="217">
        <f>O145*H145</f>
        <v>0</v>
      </c>
      <c r="Q145" s="217">
        <v>1E-3</v>
      </c>
      <c r="R145" s="217">
        <f>Q145*H145</f>
        <v>7.9170000000000004E-3</v>
      </c>
      <c r="S145" s="217">
        <v>0</v>
      </c>
      <c r="T145" s="218">
        <f>S145*H145</f>
        <v>0</v>
      </c>
      <c r="U145" s="151"/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/>
      <c r="AR145" s="219" t="s">
        <v>155</v>
      </c>
      <c r="AT145" s="219" t="s">
        <v>185</v>
      </c>
      <c r="AU145" s="219" t="s">
        <v>85</v>
      </c>
      <c r="AY145" s="144" t="s">
        <v>120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44" t="s">
        <v>81</v>
      </c>
      <c r="BK145" s="220">
        <f>ROUND(I145*H145,2)</f>
        <v>0</v>
      </c>
      <c r="BL145" s="144" t="s">
        <v>127</v>
      </c>
      <c r="BM145" s="219" t="s">
        <v>189</v>
      </c>
    </row>
    <row r="146" spans="1:65" s="88" customFormat="1">
      <c r="B146" s="279"/>
      <c r="C146" s="280"/>
      <c r="D146" s="276" t="s">
        <v>129</v>
      </c>
      <c r="E146" s="281" t="s">
        <v>1</v>
      </c>
      <c r="F146" s="282" t="s">
        <v>190</v>
      </c>
      <c r="G146" s="280"/>
      <c r="H146" s="283">
        <v>7.9169999999999998</v>
      </c>
      <c r="J146" s="280"/>
      <c r="K146" s="280"/>
      <c r="L146" s="226"/>
      <c r="M146" s="228"/>
      <c r="N146" s="229"/>
      <c r="O146" s="229"/>
      <c r="P146" s="229"/>
      <c r="Q146" s="229"/>
      <c r="R146" s="229"/>
      <c r="S146" s="229"/>
      <c r="T146" s="230"/>
      <c r="AT146" s="227" t="s">
        <v>129</v>
      </c>
      <c r="AU146" s="227" t="s">
        <v>85</v>
      </c>
      <c r="AV146" s="88" t="s">
        <v>85</v>
      </c>
      <c r="AW146" s="88" t="s">
        <v>32</v>
      </c>
      <c r="AX146" s="88" t="s">
        <v>81</v>
      </c>
      <c r="AY146" s="227" t="s">
        <v>120</v>
      </c>
    </row>
    <row r="147" spans="1:65" s="154" customFormat="1" ht="21.75" customHeight="1">
      <c r="A147" s="151"/>
      <c r="B147" s="239"/>
      <c r="C147" s="269" t="s">
        <v>8</v>
      </c>
      <c r="D147" s="269" t="s">
        <v>122</v>
      </c>
      <c r="E147" s="270" t="s">
        <v>191</v>
      </c>
      <c r="F147" s="271" t="s">
        <v>192</v>
      </c>
      <c r="G147" s="272" t="s">
        <v>125</v>
      </c>
      <c r="H147" s="273">
        <v>260</v>
      </c>
      <c r="I147" s="85"/>
      <c r="J147" s="299">
        <f>ROUND(I147*H147,2)</f>
        <v>0</v>
      </c>
      <c r="K147" s="271" t="s">
        <v>126</v>
      </c>
      <c r="L147" s="84"/>
      <c r="M147" s="86" t="s">
        <v>1</v>
      </c>
      <c r="N147" s="215" t="s">
        <v>41</v>
      </c>
      <c r="O147" s="216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151"/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/>
      <c r="AR147" s="219" t="s">
        <v>127</v>
      </c>
      <c r="AT147" s="219" t="s">
        <v>122</v>
      </c>
      <c r="AU147" s="219" t="s">
        <v>85</v>
      </c>
      <c r="AY147" s="144" t="s">
        <v>120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44" t="s">
        <v>81</v>
      </c>
      <c r="BK147" s="220">
        <f>ROUND(I147*H147,2)</f>
        <v>0</v>
      </c>
      <c r="BL147" s="144" t="s">
        <v>127</v>
      </c>
      <c r="BM147" s="219" t="s">
        <v>193</v>
      </c>
    </row>
    <row r="148" spans="1:65" s="88" customFormat="1">
      <c r="B148" s="279"/>
      <c r="C148" s="280"/>
      <c r="D148" s="276" t="s">
        <v>129</v>
      </c>
      <c r="E148" s="281" t="s">
        <v>1</v>
      </c>
      <c r="F148" s="282" t="s">
        <v>89</v>
      </c>
      <c r="G148" s="280"/>
      <c r="H148" s="283">
        <v>260</v>
      </c>
      <c r="J148" s="280"/>
      <c r="K148" s="280"/>
      <c r="L148" s="226"/>
      <c r="M148" s="228"/>
      <c r="N148" s="229"/>
      <c r="O148" s="229"/>
      <c r="P148" s="229"/>
      <c r="Q148" s="229"/>
      <c r="R148" s="229"/>
      <c r="S148" s="229"/>
      <c r="T148" s="230"/>
      <c r="AT148" s="227" t="s">
        <v>129</v>
      </c>
      <c r="AU148" s="227" t="s">
        <v>85</v>
      </c>
      <c r="AV148" s="88" t="s">
        <v>85</v>
      </c>
      <c r="AW148" s="88" t="s">
        <v>32</v>
      </c>
      <c r="AX148" s="88" t="s">
        <v>81</v>
      </c>
      <c r="AY148" s="227" t="s">
        <v>120</v>
      </c>
    </row>
    <row r="149" spans="1:65" s="154" customFormat="1" ht="16.5" customHeight="1">
      <c r="A149" s="151"/>
      <c r="B149" s="239"/>
      <c r="C149" s="269" t="s">
        <v>194</v>
      </c>
      <c r="D149" s="269" t="s">
        <v>122</v>
      </c>
      <c r="E149" s="270" t="s">
        <v>195</v>
      </c>
      <c r="F149" s="271" t="s">
        <v>196</v>
      </c>
      <c r="G149" s="272" t="s">
        <v>125</v>
      </c>
      <c r="H149" s="273">
        <v>260</v>
      </c>
      <c r="I149" s="85"/>
      <c r="J149" s="299">
        <f>ROUND(I149*H149,2)</f>
        <v>0</v>
      </c>
      <c r="K149" s="271" t="s">
        <v>126</v>
      </c>
      <c r="L149" s="84"/>
      <c r="M149" s="86" t="s">
        <v>1</v>
      </c>
      <c r="N149" s="215" t="s">
        <v>41</v>
      </c>
      <c r="O149" s="21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151"/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/>
      <c r="AR149" s="219" t="s">
        <v>127</v>
      </c>
      <c r="AT149" s="219" t="s">
        <v>122</v>
      </c>
      <c r="AU149" s="219" t="s">
        <v>85</v>
      </c>
      <c r="AY149" s="144" t="s">
        <v>120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44" t="s">
        <v>81</v>
      </c>
      <c r="BK149" s="220">
        <f>ROUND(I149*H149,2)</f>
        <v>0</v>
      </c>
      <c r="BL149" s="144" t="s">
        <v>127</v>
      </c>
      <c r="BM149" s="219" t="s">
        <v>197</v>
      </c>
    </row>
    <row r="150" spans="1:65" s="88" customFormat="1">
      <c r="B150" s="279"/>
      <c r="C150" s="280"/>
      <c r="D150" s="276" t="s">
        <v>129</v>
      </c>
      <c r="E150" s="281" t="s">
        <v>1</v>
      </c>
      <c r="F150" s="282" t="s">
        <v>89</v>
      </c>
      <c r="G150" s="280"/>
      <c r="H150" s="283">
        <v>260</v>
      </c>
      <c r="J150" s="280"/>
      <c r="K150" s="280"/>
      <c r="L150" s="226"/>
      <c r="M150" s="228"/>
      <c r="N150" s="229"/>
      <c r="O150" s="229"/>
      <c r="P150" s="229"/>
      <c r="Q150" s="229"/>
      <c r="R150" s="229"/>
      <c r="S150" s="229"/>
      <c r="T150" s="230"/>
      <c r="AT150" s="227" t="s">
        <v>129</v>
      </c>
      <c r="AU150" s="227" t="s">
        <v>85</v>
      </c>
      <c r="AV150" s="88" t="s">
        <v>85</v>
      </c>
      <c r="AW150" s="88" t="s">
        <v>32</v>
      </c>
      <c r="AX150" s="88" t="s">
        <v>81</v>
      </c>
      <c r="AY150" s="227" t="s">
        <v>120</v>
      </c>
    </row>
    <row r="151" spans="1:65" s="83" customFormat="1" ht="22.9" customHeight="1">
      <c r="B151" s="264"/>
      <c r="C151" s="265"/>
      <c r="D151" s="266" t="s">
        <v>75</v>
      </c>
      <c r="E151" s="268" t="s">
        <v>142</v>
      </c>
      <c r="F151" s="268" t="s">
        <v>198</v>
      </c>
      <c r="G151" s="265"/>
      <c r="H151" s="265"/>
      <c r="J151" s="298">
        <f>BK151</f>
        <v>0</v>
      </c>
      <c r="K151" s="265"/>
      <c r="L151" s="207"/>
      <c r="M151" s="209"/>
      <c r="N151" s="210"/>
      <c r="O151" s="210"/>
      <c r="P151" s="211">
        <f>SUM(P152:P172)</f>
        <v>0</v>
      </c>
      <c r="Q151" s="210"/>
      <c r="R151" s="211">
        <f>SUM(R152:R172)</f>
        <v>491.2568</v>
      </c>
      <c r="S151" s="210"/>
      <c r="T151" s="212">
        <f>SUM(T152:T172)</f>
        <v>0</v>
      </c>
      <c r="AR151" s="208" t="s">
        <v>81</v>
      </c>
      <c r="AT151" s="213" t="s">
        <v>75</v>
      </c>
      <c r="AU151" s="213" t="s">
        <v>81</v>
      </c>
      <c r="AY151" s="208" t="s">
        <v>120</v>
      </c>
      <c r="BK151" s="214">
        <f>SUM(BK152:BK172)</f>
        <v>0</v>
      </c>
    </row>
    <row r="152" spans="1:65" s="154" customFormat="1" ht="16.5" customHeight="1">
      <c r="A152" s="151"/>
      <c r="B152" s="239"/>
      <c r="C152" s="269" t="s">
        <v>199</v>
      </c>
      <c r="D152" s="269" t="s">
        <v>122</v>
      </c>
      <c r="E152" s="270" t="s">
        <v>200</v>
      </c>
      <c r="F152" s="271" t="s">
        <v>201</v>
      </c>
      <c r="G152" s="272" t="s">
        <v>125</v>
      </c>
      <c r="H152" s="273">
        <v>81</v>
      </c>
      <c r="I152" s="85"/>
      <c r="J152" s="299">
        <f>ROUND(I152*H152,2)</f>
        <v>0</v>
      </c>
      <c r="K152" s="271" t="s">
        <v>126</v>
      </c>
      <c r="L152" s="84"/>
      <c r="M152" s="86" t="s">
        <v>1</v>
      </c>
      <c r="N152" s="215" t="s">
        <v>41</v>
      </c>
      <c r="O152" s="216"/>
      <c r="P152" s="217">
        <f>O152*H152</f>
        <v>0</v>
      </c>
      <c r="Q152" s="217">
        <v>0.23</v>
      </c>
      <c r="R152" s="217">
        <f>Q152*H152</f>
        <v>18.630000000000003</v>
      </c>
      <c r="S152" s="217">
        <v>0</v>
      </c>
      <c r="T152" s="218">
        <f>S152*H152</f>
        <v>0</v>
      </c>
      <c r="U152" s="151"/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/>
      <c r="AR152" s="219" t="s">
        <v>127</v>
      </c>
      <c r="AT152" s="219" t="s">
        <v>122</v>
      </c>
      <c r="AU152" s="219" t="s">
        <v>85</v>
      </c>
      <c r="AY152" s="144" t="s">
        <v>120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44" t="s">
        <v>81</v>
      </c>
      <c r="BK152" s="220">
        <f>ROUND(I152*H152,2)</f>
        <v>0</v>
      </c>
      <c r="BL152" s="144" t="s">
        <v>127</v>
      </c>
      <c r="BM152" s="219" t="s">
        <v>202</v>
      </c>
    </row>
    <row r="153" spans="1:65" s="87" customFormat="1">
      <c r="B153" s="274"/>
      <c r="C153" s="275"/>
      <c r="D153" s="276" t="s">
        <v>129</v>
      </c>
      <c r="E153" s="277" t="s">
        <v>1</v>
      </c>
      <c r="F153" s="278" t="s">
        <v>203</v>
      </c>
      <c r="G153" s="275"/>
      <c r="H153" s="277" t="s">
        <v>1</v>
      </c>
      <c r="J153" s="275"/>
      <c r="K153" s="275"/>
      <c r="L153" s="221"/>
      <c r="M153" s="223"/>
      <c r="N153" s="224"/>
      <c r="O153" s="224"/>
      <c r="P153" s="224"/>
      <c r="Q153" s="224"/>
      <c r="R153" s="224"/>
      <c r="S153" s="224"/>
      <c r="T153" s="225"/>
      <c r="AT153" s="222" t="s">
        <v>129</v>
      </c>
      <c r="AU153" s="222" t="s">
        <v>85</v>
      </c>
      <c r="AV153" s="87" t="s">
        <v>81</v>
      </c>
      <c r="AW153" s="87" t="s">
        <v>32</v>
      </c>
      <c r="AX153" s="87" t="s">
        <v>76</v>
      </c>
      <c r="AY153" s="222" t="s">
        <v>120</v>
      </c>
    </row>
    <row r="154" spans="1:65" s="88" customFormat="1">
      <c r="B154" s="279"/>
      <c r="C154" s="280"/>
      <c r="D154" s="276" t="s">
        <v>129</v>
      </c>
      <c r="E154" s="281" t="s">
        <v>1</v>
      </c>
      <c r="F154" s="282" t="s">
        <v>204</v>
      </c>
      <c r="G154" s="280"/>
      <c r="H154" s="283">
        <v>81</v>
      </c>
      <c r="J154" s="280"/>
      <c r="K154" s="280"/>
      <c r="L154" s="226"/>
      <c r="M154" s="228"/>
      <c r="N154" s="229"/>
      <c r="O154" s="229"/>
      <c r="P154" s="229"/>
      <c r="Q154" s="229"/>
      <c r="R154" s="229"/>
      <c r="S154" s="229"/>
      <c r="T154" s="230"/>
      <c r="AT154" s="227" t="s">
        <v>129</v>
      </c>
      <c r="AU154" s="227" t="s">
        <v>85</v>
      </c>
      <c r="AV154" s="88" t="s">
        <v>85</v>
      </c>
      <c r="AW154" s="88" t="s">
        <v>32</v>
      </c>
      <c r="AX154" s="88" t="s">
        <v>81</v>
      </c>
      <c r="AY154" s="227" t="s">
        <v>120</v>
      </c>
    </row>
    <row r="155" spans="1:65" s="154" customFormat="1" ht="16.5" customHeight="1">
      <c r="A155" s="151"/>
      <c r="B155" s="239"/>
      <c r="C155" s="269" t="s">
        <v>205</v>
      </c>
      <c r="D155" s="269" t="s">
        <v>122</v>
      </c>
      <c r="E155" s="270" t="s">
        <v>206</v>
      </c>
      <c r="F155" s="271" t="s">
        <v>207</v>
      </c>
      <c r="G155" s="272" t="s">
        <v>125</v>
      </c>
      <c r="H155" s="273">
        <v>690</v>
      </c>
      <c r="I155" s="85"/>
      <c r="J155" s="299">
        <f>ROUND(I155*H155,2)</f>
        <v>0</v>
      </c>
      <c r="K155" s="271" t="s">
        <v>126</v>
      </c>
      <c r="L155" s="84"/>
      <c r="M155" s="86" t="s">
        <v>1</v>
      </c>
      <c r="N155" s="215" t="s">
        <v>41</v>
      </c>
      <c r="O155" s="216"/>
      <c r="P155" s="217">
        <f>O155*H155</f>
        <v>0</v>
      </c>
      <c r="Q155" s="217">
        <v>0.46</v>
      </c>
      <c r="R155" s="217">
        <f>Q155*H155</f>
        <v>317.40000000000003</v>
      </c>
      <c r="S155" s="217">
        <v>0</v>
      </c>
      <c r="T155" s="218">
        <f>S155*H155</f>
        <v>0</v>
      </c>
      <c r="U155" s="151"/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/>
      <c r="AR155" s="219" t="s">
        <v>127</v>
      </c>
      <c r="AT155" s="219" t="s">
        <v>122</v>
      </c>
      <c r="AU155" s="219" t="s">
        <v>85</v>
      </c>
      <c r="AY155" s="144" t="s">
        <v>120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44" t="s">
        <v>81</v>
      </c>
      <c r="BK155" s="220">
        <f>ROUND(I155*H155,2)</f>
        <v>0</v>
      </c>
      <c r="BL155" s="144" t="s">
        <v>127</v>
      </c>
      <c r="BM155" s="219" t="s">
        <v>208</v>
      </c>
    </row>
    <row r="156" spans="1:65" s="88" customFormat="1">
      <c r="B156" s="279"/>
      <c r="C156" s="280"/>
      <c r="D156" s="276" t="s">
        <v>129</v>
      </c>
      <c r="E156" s="281" t="s">
        <v>1</v>
      </c>
      <c r="F156" s="282" t="s">
        <v>209</v>
      </c>
      <c r="G156" s="280"/>
      <c r="H156" s="283">
        <v>690</v>
      </c>
      <c r="J156" s="280"/>
      <c r="K156" s="280"/>
      <c r="L156" s="226"/>
      <c r="M156" s="228"/>
      <c r="N156" s="229"/>
      <c r="O156" s="229"/>
      <c r="P156" s="229"/>
      <c r="Q156" s="229"/>
      <c r="R156" s="229"/>
      <c r="S156" s="229"/>
      <c r="T156" s="230"/>
      <c r="AT156" s="227" t="s">
        <v>129</v>
      </c>
      <c r="AU156" s="227" t="s">
        <v>85</v>
      </c>
      <c r="AV156" s="88" t="s">
        <v>85</v>
      </c>
      <c r="AW156" s="88" t="s">
        <v>32</v>
      </c>
      <c r="AX156" s="88" t="s">
        <v>81</v>
      </c>
      <c r="AY156" s="227" t="s">
        <v>120</v>
      </c>
    </row>
    <row r="157" spans="1:65" s="154" customFormat="1" ht="76.349999999999994" customHeight="1">
      <c r="A157" s="151"/>
      <c r="B157" s="239"/>
      <c r="C157" s="269" t="s">
        <v>210</v>
      </c>
      <c r="D157" s="269" t="s">
        <v>122</v>
      </c>
      <c r="E157" s="270" t="s">
        <v>211</v>
      </c>
      <c r="F157" s="271" t="s">
        <v>212</v>
      </c>
      <c r="G157" s="272" t="s">
        <v>125</v>
      </c>
      <c r="H157" s="273">
        <v>10</v>
      </c>
      <c r="I157" s="85"/>
      <c r="J157" s="299">
        <f>ROUND(I157*H157,2)</f>
        <v>0</v>
      </c>
      <c r="K157" s="271" t="s">
        <v>126</v>
      </c>
      <c r="L157" s="84"/>
      <c r="M157" s="86" t="s">
        <v>1</v>
      </c>
      <c r="N157" s="215" t="s">
        <v>41</v>
      </c>
      <c r="O157" s="216"/>
      <c r="P157" s="217">
        <f>O157*H157</f>
        <v>0</v>
      </c>
      <c r="Q157" s="217">
        <v>8.9219999999999994E-2</v>
      </c>
      <c r="R157" s="217">
        <f>Q157*H157</f>
        <v>0.89219999999999988</v>
      </c>
      <c r="S157" s="217">
        <v>0</v>
      </c>
      <c r="T157" s="218">
        <f>S157*H157</f>
        <v>0</v>
      </c>
      <c r="U157" s="151"/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/>
      <c r="AR157" s="219" t="s">
        <v>127</v>
      </c>
      <c r="AT157" s="219" t="s">
        <v>122</v>
      </c>
      <c r="AU157" s="219" t="s">
        <v>85</v>
      </c>
      <c r="AY157" s="144" t="s">
        <v>120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44" t="s">
        <v>81</v>
      </c>
      <c r="BK157" s="220">
        <f>ROUND(I157*H157,2)</f>
        <v>0</v>
      </c>
      <c r="BL157" s="144" t="s">
        <v>127</v>
      </c>
      <c r="BM157" s="219" t="s">
        <v>213</v>
      </c>
    </row>
    <row r="158" spans="1:65" s="87" customFormat="1">
      <c r="B158" s="274"/>
      <c r="C158" s="275"/>
      <c r="D158" s="276" t="s">
        <v>129</v>
      </c>
      <c r="E158" s="277" t="s">
        <v>1</v>
      </c>
      <c r="F158" s="278" t="s">
        <v>130</v>
      </c>
      <c r="G158" s="275"/>
      <c r="H158" s="277" t="s">
        <v>1</v>
      </c>
      <c r="J158" s="275"/>
      <c r="K158" s="275"/>
      <c r="L158" s="221"/>
      <c r="M158" s="223"/>
      <c r="N158" s="224"/>
      <c r="O158" s="224"/>
      <c r="P158" s="224"/>
      <c r="Q158" s="224"/>
      <c r="R158" s="224"/>
      <c r="S158" s="224"/>
      <c r="T158" s="225"/>
      <c r="AT158" s="222" t="s">
        <v>129</v>
      </c>
      <c r="AU158" s="222" t="s">
        <v>85</v>
      </c>
      <c r="AV158" s="87" t="s">
        <v>81</v>
      </c>
      <c r="AW158" s="87" t="s">
        <v>32</v>
      </c>
      <c r="AX158" s="87" t="s">
        <v>76</v>
      </c>
      <c r="AY158" s="222" t="s">
        <v>120</v>
      </c>
    </row>
    <row r="159" spans="1:65" s="88" customFormat="1">
      <c r="B159" s="279"/>
      <c r="C159" s="280"/>
      <c r="D159" s="276" t="s">
        <v>129</v>
      </c>
      <c r="E159" s="281" t="s">
        <v>1</v>
      </c>
      <c r="F159" s="282" t="s">
        <v>131</v>
      </c>
      <c r="G159" s="280"/>
      <c r="H159" s="283">
        <v>10</v>
      </c>
      <c r="J159" s="280"/>
      <c r="K159" s="280"/>
      <c r="L159" s="226"/>
      <c r="M159" s="228"/>
      <c r="N159" s="229"/>
      <c r="O159" s="229"/>
      <c r="P159" s="229"/>
      <c r="Q159" s="229"/>
      <c r="R159" s="229"/>
      <c r="S159" s="229"/>
      <c r="T159" s="230"/>
      <c r="AT159" s="227" t="s">
        <v>129</v>
      </c>
      <c r="AU159" s="227" t="s">
        <v>85</v>
      </c>
      <c r="AV159" s="88" t="s">
        <v>85</v>
      </c>
      <c r="AW159" s="88" t="s">
        <v>32</v>
      </c>
      <c r="AX159" s="88" t="s">
        <v>81</v>
      </c>
      <c r="AY159" s="227" t="s">
        <v>120</v>
      </c>
    </row>
    <row r="160" spans="1:65" s="154" customFormat="1" ht="21.75" customHeight="1">
      <c r="A160" s="151"/>
      <c r="B160" s="239"/>
      <c r="C160" s="284" t="s">
        <v>214</v>
      </c>
      <c r="D160" s="284" t="s">
        <v>185</v>
      </c>
      <c r="E160" s="285" t="s">
        <v>215</v>
      </c>
      <c r="F160" s="286" t="s">
        <v>216</v>
      </c>
      <c r="G160" s="287" t="s">
        <v>125</v>
      </c>
      <c r="H160" s="288">
        <v>1</v>
      </c>
      <c r="I160" s="89"/>
      <c r="J160" s="300">
        <f>ROUND(I160*H160,2)</f>
        <v>0</v>
      </c>
      <c r="K160" s="286" t="s">
        <v>126</v>
      </c>
      <c r="L160" s="231"/>
      <c r="M160" s="90" t="s">
        <v>1</v>
      </c>
      <c r="N160" s="232" t="s">
        <v>41</v>
      </c>
      <c r="O160" s="216"/>
      <c r="P160" s="217">
        <f>O160*H160</f>
        <v>0</v>
      </c>
      <c r="Q160" s="217">
        <v>0.13100000000000001</v>
      </c>
      <c r="R160" s="217">
        <f>Q160*H160</f>
        <v>0.13100000000000001</v>
      </c>
      <c r="S160" s="217">
        <v>0</v>
      </c>
      <c r="T160" s="218">
        <f>S160*H160</f>
        <v>0</v>
      </c>
      <c r="U160" s="151"/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/>
      <c r="AR160" s="219" t="s">
        <v>155</v>
      </c>
      <c r="AT160" s="219" t="s">
        <v>185</v>
      </c>
      <c r="AU160" s="219" t="s">
        <v>85</v>
      </c>
      <c r="AY160" s="144" t="s">
        <v>120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44" t="s">
        <v>81</v>
      </c>
      <c r="BK160" s="220">
        <f>ROUND(I160*H160,2)</f>
        <v>0</v>
      </c>
      <c r="BL160" s="144" t="s">
        <v>127</v>
      </c>
      <c r="BM160" s="219" t="s">
        <v>217</v>
      </c>
    </row>
    <row r="161" spans="1:65" s="88" customFormat="1">
      <c r="B161" s="279"/>
      <c r="C161" s="280"/>
      <c r="D161" s="276" t="s">
        <v>129</v>
      </c>
      <c r="E161" s="281" t="s">
        <v>1</v>
      </c>
      <c r="F161" s="282" t="s">
        <v>218</v>
      </c>
      <c r="G161" s="280"/>
      <c r="H161" s="283">
        <v>1</v>
      </c>
      <c r="J161" s="280"/>
      <c r="K161" s="280"/>
      <c r="L161" s="226"/>
      <c r="M161" s="228"/>
      <c r="N161" s="229"/>
      <c r="O161" s="229"/>
      <c r="P161" s="229"/>
      <c r="Q161" s="229"/>
      <c r="R161" s="229"/>
      <c r="S161" s="229"/>
      <c r="T161" s="230"/>
      <c r="AT161" s="227" t="s">
        <v>129</v>
      </c>
      <c r="AU161" s="227" t="s">
        <v>85</v>
      </c>
      <c r="AV161" s="88" t="s">
        <v>85</v>
      </c>
      <c r="AW161" s="88" t="s">
        <v>32</v>
      </c>
      <c r="AX161" s="88" t="s">
        <v>81</v>
      </c>
      <c r="AY161" s="227" t="s">
        <v>120</v>
      </c>
    </row>
    <row r="162" spans="1:65" s="154" customFormat="1" ht="76.349999999999994" customHeight="1">
      <c r="A162" s="151"/>
      <c r="B162" s="239"/>
      <c r="C162" s="269" t="s">
        <v>7</v>
      </c>
      <c r="D162" s="269" t="s">
        <v>122</v>
      </c>
      <c r="E162" s="270" t="s">
        <v>219</v>
      </c>
      <c r="F162" s="271" t="s">
        <v>220</v>
      </c>
      <c r="G162" s="272" t="s">
        <v>125</v>
      </c>
      <c r="H162" s="273">
        <v>680</v>
      </c>
      <c r="I162" s="85"/>
      <c r="J162" s="299">
        <f>ROUND(I162*H162,2)</f>
        <v>0</v>
      </c>
      <c r="K162" s="271" t="s">
        <v>126</v>
      </c>
      <c r="L162" s="84"/>
      <c r="M162" s="86" t="s">
        <v>1</v>
      </c>
      <c r="N162" s="215" t="s">
        <v>41</v>
      </c>
      <c r="O162" s="216"/>
      <c r="P162" s="217">
        <f>O162*H162</f>
        <v>0</v>
      </c>
      <c r="Q162" s="217">
        <v>8.9219999999999994E-2</v>
      </c>
      <c r="R162" s="217">
        <f>Q162*H162</f>
        <v>60.669599999999996</v>
      </c>
      <c r="S162" s="217">
        <v>0</v>
      </c>
      <c r="T162" s="218">
        <f>S162*H162</f>
        <v>0</v>
      </c>
      <c r="U162" s="151"/>
      <c r="V162" s="151"/>
      <c r="W162" s="151"/>
      <c r="X162" s="151"/>
      <c r="Y162" s="151"/>
      <c r="Z162" s="151"/>
      <c r="AA162" s="151"/>
      <c r="AB162" s="151"/>
      <c r="AC162" s="151"/>
      <c r="AD162" s="151"/>
      <c r="AE162" s="151"/>
      <c r="AR162" s="219" t="s">
        <v>127</v>
      </c>
      <c r="AT162" s="219" t="s">
        <v>122</v>
      </c>
      <c r="AU162" s="219" t="s">
        <v>85</v>
      </c>
      <c r="AY162" s="144" t="s">
        <v>120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44" t="s">
        <v>81</v>
      </c>
      <c r="BK162" s="220">
        <f>ROUND(I162*H162,2)</f>
        <v>0</v>
      </c>
      <c r="BL162" s="144" t="s">
        <v>127</v>
      </c>
      <c r="BM162" s="219" t="s">
        <v>221</v>
      </c>
    </row>
    <row r="163" spans="1:65" s="88" customFormat="1">
      <c r="B163" s="279"/>
      <c r="C163" s="280"/>
      <c r="D163" s="276" t="s">
        <v>129</v>
      </c>
      <c r="E163" s="281" t="s">
        <v>1</v>
      </c>
      <c r="F163" s="282" t="s">
        <v>222</v>
      </c>
      <c r="G163" s="280"/>
      <c r="H163" s="283">
        <v>680</v>
      </c>
      <c r="J163" s="280"/>
      <c r="K163" s="280"/>
      <c r="L163" s="226"/>
      <c r="M163" s="228"/>
      <c r="N163" s="229"/>
      <c r="O163" s="229"/>
      <c r="P163" s="229"/>
      <c r="Q163" s="229"/>
      <c r="R163" s="229"/>
      <c r="S163" s="229"/>
      <c r="T163" s="230"/>
      <c r="AT163" s="227" t="s">
        <v>129</v>
      </c>
      <c r="AU163" s="227" t="s">
        <v>85</v>
      </c>
      <c r="AV163" s="88" t="s">
        <v>85</v>
      </c>
      <c r="AW163" s="88" t="s">
        <v>32</v>
      </c>
      <c r="AX163" s="88" t="s">
        <v>81</v>
      </c>
      <c r="AY163" s="227" t="s">
        <v>120</v>
      </c>
    </row>
    <row r="164" spans="1:65" s="154" customFormat="1" ht="21.75" customHeight="1">
      <c r="A164" s="151"/>
      <c r="B164" s="239"/>
      <c r="C164" s="284" t="s">
        <v>223</v>
      </c>
      <c r="D164" s="284" t="s">
        <v>185</v>
      </c>
      <c r="E164" s="285" t="s">
        <v>215</v>
      </c>
      <c r="F164" s="286" t="s">
        <v>216</v>
      </c>
      <c r="G164" s="287" t="s">
        <v>125</v>
      </c>
      <c r="H164" s="288">
        <v>710.85</v>
      </c>
      <c r="I164" s="89"/>
      <c r="J164" s="300">
        <f>ROUND(I164*H164,2)</f>
        <v>0</v>
      </c>
      <c r="K164" s="286" t="s">
        <v>126</v>
      </c>
      <c r="L164" s="231"/>
      <c r="M164" s="90" t="s">
        <v>1</v>
      </c>
      <c r="N164" s="232" t="s">
        <v>41</v>
      </c>
      <c r="O164" s="216"/>
      <c r="P164" s="217">
        <f>O164*H164</f>
        <v>0</v>
      </c>
      <c r="Q164" s="217">
        <v>0.13100000000000001</v>
      </c>
      <c r="R164" s="217">
        <f>Q164*H164</f>
        <v>93.121350000000007</v>
      </c>
      <c r="S164" s="217">
        <v>0</v>
      </c>
      <c r="T164" s="218">
        <f>S164*H164</f>
        <v>0</v>
      </c>
      <c r="U164" s="151"/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/>
      <c r="AR164" s="219" t="s">
        <v>155</v>
      </c>
      <c r="AT164" s="219" t="s">
        <v>185</v>
      </c>
      <c r="AU164" s="219" t="s">
        <v>85</v>
      </c>
      <c r="AY164" s="144" t="s">
        <v>120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44" t="s">
        <v>81</v>
      </c>
      <c r="BK164" s="220">
        <f>ROUND(I164*H164,2)</f>
        <v>0</v>
      </c>
      <c r="BL164" s="144" t="s">
        <v>127</v>
      </c>
      <c r="BM164" s="219" t="s">
        <v>224</v>
      </c>
    </row>
    <row r="165" spans="1:65" s="88" customFormat="1">
      <c r="B165" s="279"/>
      <c r="C165" s="280"/>
      <c r="D165" s="276" t="s">
        <v>129</v>
      </c>
      <c r="E165" s="281" t="s">
        <v>1</v>
      </c>
      <c r="F165" s="282" t="s">
        <v>225</v>
      </c>
      <c r="G165" s="280"/>
      <c r="H165" s="283">
        <v>677</v>
      </c>
      <c r="J165" s="280"/>
      <c r="K165" s="280"/>
      <c r="L165" s="226"/>
      <c r="M165" s="228"/>
      <c r="N165" s="229"/>
      <c r="O165" s="229"/>
      <c r="P165" s="229"/>
      <c r="Q165" s="229"/>
      <c r="R165" s="229"/>
      <c r="S165" s="229"/>
      <c r="T165" s="230"/>
      <c r="AT165" s="227" t="s">
        <v>129</v>
      </c>
      <c r="AU165" s="227" t="s">
        <v>85</v>
      </c>
      <c r="AV165" s="88" t="s">
        <v>85</v>
      </c>
      <c r="AW165" s="88" t="s">
        <v>32</v>
      </c>
      <c r="AX165" s="88" t="s">
        <v>81</v>
      </c>
      <c r="AY165" s="227" t="s">
        <v>120</v>
      </c>
    </row>
    <row r="166" spans="1:65" s="88" customFormat="1">
      <c r="B166" s="279"/>
      <c r="C166" s="280"/>
      <c r="D166" s="276" t="s">
        <v>129</v>
      </c>
      <c r="E166" s="280"/>
      <c r="F166" s="282" t="s">
        <v>226</v>
      </c>
      <c r="G166" s="280"/>
      <c r="H166" s="283">
        <v>710.85</v>
      </c>
      <c r="J166" s="280"/>
      <c r="K166" s="280"/>
      <c r="L166" s="226"/>
      <c r="M166" s="228"/>
      <c r="N166" s="229"/>
      <c r="O166" s="229"/>
      <c r="P166" s="229"/>
      <c r="Q166" s="229"/>
      <c r="R166" s="229"/>
      <c r="S166" s="229"/>
      <c r="T166" s="230"/>
      <c r="AT166" s="227" t="s">
        <v>129</v>
      </c>
      <c r="AU166" s="227" t="s">
        <v>85</v>
      </c>
      <c r="AV166" s="88" t="s">
        <v>85</v>
      </c>
      <c r="AW166" s="88" t="s">
        <v>3</v>
      </c>
      <c r="AX166" s="88" t="s">
        <v>81</v>
      </c>
      <c r="AY166" s="227" t="s">
        <v>120</v>
      </c>
    </row>
    <row r="167" spans="1:65" s="154" customFormat="1" ht="24.2" customHeight="1">
      <c r="A167" s="151"/>
      <c r="B167" s="239"/>
      <c r="C167" s="284" t="s">
        <v>227</v>
      </c>
      <c r="D167" s="284" t="s">
        <v>185</v>
      </c>
      <c r="E167" s="285" t="s">
        <v>228</v>
      </c>
      <c r="F167" s="286" t="s">
        <v>229</v>
      </c>
      <c r="G167" s="287" t="s">
        <v>125</v>
      </c>
      <c r="H167" s="288">
        <v>2.1</v>
      </c>
      <c r="I167" s="89"/>
      <c r="J167" s="300">
        <f>ROUND(I167*H167,2)</f>
        <v>0</v>
      </c>
      <c r="K167" s="286" t="s">
        <v>126</v>
      </c>
      <c r="L167" s="231"/>
      <c r="M167" s="90" t="s">
        <v>1</v>
      </c>
      <c r="N167" s="232" t="s">
        <v>41</v>
      </c>
      <c r="O167" s="216"/>
      <c r="P167" s="217">
        <f>O167*H167</f>
        <v>0</v>
      </c>
      <c r="Q167" s="217">
        <v>0.13100000000000001</v>
      </c>
      <c r="R167" s="217">
        <f>Q167*H167</f>
        <v>0.27510000000000001</v>
      </c>
      <c r="S167" s="217">
        <v>0</v>
      </c>
      <c r="T167" s="218">
        <f>S167*H167</f>
        <v>0</v>
      </c>
      <c r="U167" s="151"/>
      <c r="V167" s="151"/>
      <c r="W167" s="151"/>
      <c r="X167" s="151"/>
      <c r="Y167" s="151"/>
      <c r="Z167" s="151"/>
      <c r="AA167" s="151"/>
      <c r="AB167" s="151"/>
      <c r="AC167" s="151"/>
      <c r="AD167" s="151"/>
      <c r="AE167" s="151"/>
      <c r="AR167" s="219" t="s">
        <v>155</v>
      </c>
      <c r="AT167" s="219" t="s">
        <v>185</v>
      </c>
      <c r="AU167" s="219" t="s">
        <v>85</v>
      </c>
      <c r="AY167" s="144" t="s">
        <v>120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44" t="s">
        <v>81</v>
      </c>
      <c r="BK167" s="220">
        <f>ROUND(I167*H167,2)</f>
        <v>0</v>
      </c>
      <c r="BL167" s="144" t="s">
        <v>127</v>
      </c>
      <c r="BM167" s="219" t="s">
        <v>230</v>
      </c>
    </row>
    <row r="168" spans="1:65" s="88" customFormat="1">
      <c r="B168" s="279"/>
      <c r="C168" s="280"/>
      <c r="D168" s="276" t="s">
        <v>129</v>
      </c>
      <c r="E168" s="281" t="s">
        <v>1</v>
      </c>
      <c r="F168" s="282" t="s">
        <v>85</v>
      </c>
      <c r="G168" s="280"/>
      <c r="H168" s="283">
        <v>2</v>
      </c>
      <c r="J168" s="280"/>
      <c r="K168" s="280"/>
      <c r="L168" s="226"/>
      <c r="M168" s="228"/>
      <c r="N168" s="229"/>
      <c r="O168" s="229"/>
      <c r="P168" s="229"/>
      <c r="Q168" s="229"/>
      <c r="R168" s="229"/>
      <c r="S168" s="229"/>
      <c r="T168" s="230"/>
      <c r="AT168" s="227" t="s">
        <v>129</v>
      </c>
      <c r="AU168" s="227" t="s">
        <v>85</v>
      </c>
      <c r="AV168" s="88" t="s">
        <v>85</v>
      </c>
      <c r="AW168" s="88" t="s">
        <v>32</v>
      </c>
      <c r="AX168" s="88" t="s">
        <v>81</v>
      </c>
      <c r="AY168" s="227" t="s">
        <v>120</v>
      </c>
    </row>
    <row r="169" spans="1:65" s="88" customFormat="1">
      <c r="B169" s="279"/>
      <c r="C169" s="280"/>
      <c r="D169" s="276" t="s">
        <v>129</v>
      </c>
      <c r="E169" s="280"/>
      <c r="F169" s="282" t="s">
        <v>231</v>
      </c>
      <c r="G169" s="280"/>
      <c r="H169" s="283">
        <v>2.1</v>
      </c>
      <c r="J169" s="280"/>
      <c r="K169" s="280"/>
      <c r="L169" s="226"/>
      <c r="M169" s="228"/>
      <c r="N169" s="229"/>
      <c r="O169" s="229"/>
      <c r="P169" s="229"/>
      <c r="Q169" s="229"/>
      <c r="R169" s="229"/>
      <c r="S169" s="229"/>
      <c r="T169" s="230"/>
      <c r="AT169" s="227" t="s">
        <v>129</v>
      </c>
      <c r="AU169" s="227" t="s">
        <v>85</v>
      </c>
      <c r="AV169" s="88" t="s">
        <v>85</v>
      </c>
      <c r="AW169" s="88" t="s">
        <v>3</v>
      </c>
      <c r="AX169" s="88" t="s">
        <v>81</v>
      </c>
      <c r="AY169" s="227" t="s">
        <v>120</v>
      </c>
    </row>
    <row r="170" spans="1:65" s="154" customFormat="1" ht="16.5" customHeight="1">
      <c r="A170" s="151"/>
      <c r="B170" s="239"/>
      <c r="C170" s="284" t="s">
        <v>232</v>
      </c>
      <c r="D170" s="284" t="s">
        <v>185</v>
      </c>
      <c r="E170" s="285" t="s">
        <v>233</v>
      </c>
      <c r="F170" s="286" t="s">
        <v>234</v>
      </c>
      <c r="G170" s="287" t="s">
        <v>125</v>
      </c>
      <c r="H170" s="288">
        <v>1.05</v>
      </c>
      <c r="I170" s="89"/>
      <c r="J170" s="300">
        <f>ROUND(I170*H170,2)</f>
        <v>0</v>
      </c>
      <c r="K170" s="286" t="s">
        <v>1</v>
      </c>
      <c r="L170" s="231"/>
      <c r="M170" s="90" t="s">
        <v>1</v>
      </c>
      <c r="N170" s="232" t="s">
        <v>41</v>
      </c>
      <c r="O170" s="216"/>
      <c r="P170" s="217">
        <f>O170*H170</f>
        <v>0</v>
      </c>
      <c r="Q170" s="217">
        <v>0.13100000000000001</v>
      </c>
      <c r="R170" s="217">
        <f>Q170*H170</f>
        <v>0.13755000000000001</v>
      </c>
      <c r="S170" s="217">
        <v>0</v>
      </c>
      <c r="T170" s="218">
        <f>S170*H170</f>
        <v>0</v>
      </c>
      <c r="U170" s="151"/>
      <c r="V170" s="151"/>
      <c r="W170" s="151"/>
      <c r="X170" s="151"/>
      <c r="Y170" s="151"/>
      <c r="Z170" s="151"/>
      <c r="AA170" s="151"/>
      <c r="AB170" s="151"/>
      <c r="AC170" s="151"/>
      <c r="AD170" s="151"/>
      <c r="AE170" s="151"/>
      <c r="AR170" s="219" t="s">
        <v>155</v>
      </c>
      <c r="AT170" s="219" t="s">
        <v>185</v>
      </c>
      <c r="AU170" s="219" t="s">
        <v>85</v>
      </c>
      <c r="AY170" s="144" t="s">
        <v>120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44" t="s">
        <v>81</v>
      </c>
      <c r="BK170" s="220">
        <f>ROUND(I170*H170,2)</f>
        <v>0</v>
      </c>
      <c r="BL170" s="144" t="s">
        <v>127</v>
      </c>
      <c r="BM170" s="219" t="s">
        <v>235</v>
      </c>
    </row>
    <row r="171" spans="1:65" s="88" customFormat="1">
      <c r="B171" s="279"/>
      <c r="C171" s="280"/>
      <c r="D171" s="276" t="s">
        <v>129</v>
      </c>
      <c r="E171" s="280"/>
      <c r="F171" s="282" t="s">
        <v>236</v>
      </c>
      <c r="G171" s="280"/>
      <c r="H171" s="283">
        <v>1.05</v>
      </c>
      <c r="J171" s="280"/>
      <c r="K171" s="280"/>
      <c r="L171" s="226"/>
      <c r="M171" s="228"/>
      <c r="N171" s="229"/>
      <c r="O171" s="229"/>
      <c r="P171" s="229"/>
      <c r="Q171" s="229"/>
      <c r="R171" s="229"/>
      <c r="S171" s="229"/>
      <c r="T171" s="230"/>
      <c r="AT171" s="227" t="s">
        <v>129</v>
      </c>
      <c r="AU171" s="227" t="s">
        <v>85</v>
      </c>
      <c r="AV171" s="88" t="s">
        <v>85</v>
      </c>
      <c r="AW171" s="88" t="s">
        <v>3</v>
      </c>
      <c r="AX171" s="88" t="s">
        <v>81</v>
      </c>
      <c r="AY171" s="227" t="s">
        <v>120</v>
      </c>
    </row>
    <row r="172" spans="1:65" s="154" customFormat="1" ht="33" customHeight="1">
      <c r="A172" s="151"/>
      <c r="B172" s="239"/>
      <c r="C172" s="269" t="s">
        <v>237</v>
      </c>
      <c r="D172" s="269" t="s">
        <v>122</v>
      </c>
      <c r="E172" s="270" t="s">
        <v>238</v>
      </c>
      <c r="F172" s="271" t="s">
        <v>239</v>
      </c>
      <c r="G172" s="272" t="s">
        <v>125</v>
      </c>
      <c r="H172" s="273">
        <v>3</v>
      </c>
      <c r="I172" s="85"/>
      <c r="J172" s="299">
        <f>ROUND(I172*H172,2)</f>
        <v>0</v>
      </c>
      <c r="K172" s="271" t="s">
        <v>126</v>
      </c>
      <c r="L172" s="84"/>
      <c r="M172" s="86" t="s">
        <v>1</v>
      </c>
      <c r="N172" s="215" t="s">
        <v>41</v>
      </c>
      <c r="O172" s="216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151"/>
      <c r="V172" s="151"/>
      <c r="W172" s="151"/>
      <c r="X172" s="151"/>
      <c r="Y172" s="151"/>
      <c r="Z172" s="151"/>
      <c r="AA172" s="151"/>
      <c r="AB172" s="151"/>
      <c r="AC172" s="151"/>
      <c r="AD172" s="151"/>
      <c r="AE172" s="151"/>
      <c r="AR172" s="219" t="s">
        <v>127</v>
      </c>
      <c r="AT172" s="219" t="s">
        <v>122</v>
      </c>
      <c r="AU172" s="219" t="s">
        <v>85</v>
      </c>
      <c r="AY172" s="144" t="s">
        <v>120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44" t="s">
        <v>81</v>
      </c>
      <c r="BK172" s="220">
        <f>ROUND(I172*H172,2)</f>
        <v>0</v>
      </c>
      <c r="BL172" s="144" t="s">
        <v>127</v>
      </c>
      <c r="BM172" s="219" t="s">
        <v>240</v>
      </c>
    </row>
    <row r="173" spans="1:65" s="83" customFormat="1" ht="22.9" customHeight="1">
      <c r="B173" s="264"/>
      <c r="C173" s="265"/>
      <c r="D173" s="266" t="s">
        <v>75</v>
      </c>
      <c r="E173" s="268" t="s">
        <v>162</v>
      </c>
      <c r="F173" s="268" t="s">
        <v>241</v>
      </c>
      <c r="G173" s="265"/>
      <c r="H173" s="265"/>
      <c r="J173" s="298">
        <f>BK173</f>
        <v>0</v>
      </c>
      <c r="K173" s="265"/>
      <c r="L173" s="207"/>
      <c r="M173" s="209"/>
      <c r="N173" s="210"/>
      <c r="O173" s="210"/>
      <c r="P173" s="211">
        <f>SUM(P174:P179)</f>
        <v>0</v>
      </c>
      <c r="Q173" s="210"/>
      <c r="R173" s="211">
        <f>SUM(R174:R179)</f>
        <v>69.151374000000004</v>
      </c>
      <c r="S173" s="210"/>
      <c r="T173" s="212">
        <f>SUM(T174:T179)</f>
        <v>12.899999999999999</v>
      </c>
      <c r="AR173" s="208" t="s">
        <v>81</v>
      </c>
      <c r="AT173" s="213" t="s">
        <v>75</v>
      </c>
      <c r="AU173" s="213" t="s">
        <v>81</v>
      </c>
      <c r="AY173" s="208" t="s">
        <v>120</v>
      </c>
      <c r="BK173" s="214">
        <f>SUM(BK174:BK179)</f>
        <v>0</v>
      </c>
    </row>
    <row r="174" spans="1:65" s="154" customFormat="1" ht="33" customHeight="1">
      <c r="A174" s="151"/>
      <c r="B174" s="239"/>
      <c r="C174" s="269" t="s">
        <v>242</v>
      </c>
      <c r="D174" s="269" t="s">
        <v>122</v>
      </c>
      <c r="E174" s="270" t="s">
        <v>243</v>
      </c>
      <c r="F174" s="271" t="s">
        <v>244</v>
      </c>
      <c r="G174" s="272" t="s">
        <v>145</v>
      </c>
      <c r="H174" s="273">
        <v>270</v>
      </c>
      <c r="I174" s="85"/>
      <c r="J174" s="299">
        <f>ROUND(I174*H174,2)</f>
        <v>0</v>
      </c>
      <c r="K174" s="271" t="s">
        <v>126</v>
      </c>
      <c r="L174" s="84"/>
      <c r="M174" s="86" t="s">
        <v>1</v>
      </c>
      <c r="N174" s="215" t="s">
        <v>41</v>
      </c>
      <c r="O174" s="216"/>
      <c r="P174" s="217">
        <f>O174*H174</f>
        <v>0</v>
      </c>
      <c r="Q174" s="217">
        <v>0.1295</v>
      </c>
      <c r="R174" s="217">
        <f>Q174*H174</f>
        <v>34.965000000000003</v>
      </c>
      <c r="S174" s="217">
        <v>0</v>
      </c>
      <c r="T174" s="218">
        <f>S174*H174</f>
        <v>0</v>
      </c>
      <c r="U174" s="151"/>
      <c r="V174" s="151"/>
      <c r="W174" s="151"/>
      <c r="X174" s="151"/>
      <c r="Y174" s="151"/>
      <c r="Z174" s="151"/>
      <c r="AA174" s="151"/>
      <c r="AB174" s="151"/>
      <c r="AC174" s="151"/>
      <c r="AD174" s="151"/>
      <c r="AE174" s="151"/>
      <c r="AR174" s="219" t="s">
        <v>127</v>
      </c>
      <c r="AT174" s="219" t="s">
        <v>122</v>
      </c>
      <c r="AU174" s="219" t="s">
        <v>85</v>
      </c>
      <c r="AY174" s="144" t="s">
        <v>120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44" t="s">
        <v>81</v>
      </c>
      <c r="BK174" s="220">
        <f>ROUND(I174*H174,2)</f>
        <v>0</v>
      </c>
      <c r="BL174" s="144" t="s">
        <v>127</v>
      </c>
      <c r="BM174" s="219" t="s">
        <v>245</v>
      </c>
    </row>
    <row r="175" spans="1:65" s="154" customFormat="1" ht="16.5" customHeight="1">
      <c r="A175" s="151"/>
      <c r="B175" s="239"/>
      <c r="C175" s="284" t="s">
        <v>246</v>
      </c>
      <c r="D175" s="284" t="s">
        <v>185</v>
      </c>
      <c r="E175" s="285" t="s">
        <v>247</v>
      </c>
      <c r="F175" s="286" t="s">
        <v>248</v>
      </c>
      <c r="G175" s="287" t="s">
        <v>145</v>
      </c>
      <c r="H175" s="288">
        <v>283.5</v>
      </c>
      <c r="I175" s="89"/>
      <c r="J175" s="300">
        <f>ROUND(I175*H175,2)</f>
        <v>0</v>
      </c>
      <c r="K175" s="286" t="s">
        <v>126</v>
      </c>
      <c r="L175" s="231"/>
      <c r="M175" s="90" t="s">
        <v>1</v>
      </c>
      <c r="N175" s="232" t="s">
        <v>41</v>
      </c>
      <c r="O175" s="216"/>
      <c r="P175" s="217">
        <f>O175*H175</f>
        <v>0</v>
      </c>
      <c r="Q175" s="217">
        <v>5.6120000000000003E-2</v>
      </c>
      <c r="R175" s="217">
        <f>Q175*H175</f>
        <v>15.910020000000001</v>
      </c>
      <c r="S175" s="217">
        <v>0</v>
      </c>
      <c r="T175" s="218">
        <f>S175*H175</f>
        <v>0</v>
      </c>
      <c r="U175" s="151"/>
      <c r="V175" s="151"/>
      <c r="W175" s="151"/>
      <c r="X175" s="151"/>
      <c r="Y175" s="151"/>
      <c r="Z175" s="151"/>
      <c r="AA175" s="151"/>
      <c r="AB175" s="151"/>
      <c r="AC175" s="151"/>
      <c r="AD175" s="151"/>
      <c r="AE175" s="151"/>
      <c r="AR175" s="219" t="s">
        <v>155</v>
      </c>
      <c r="AT175" s="219" t="s">
        <v>185</v>
      </c>
      <c r="AU175" s="219" t="s">
        <v>85</v>
      </c>
      <c r="AY175" s="144" t="s">
        <v>120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44" t="s">
        <v>81</v>
      </c>
      <c r="BK175" s="220">
        <f>ROUND(I175*H175,2)</f>
        <v>0</v>
      </c>
      <c r="BL175" s="144" t="s">
        <v>127</v>
      </c>
      <c r="BM175" s="219" t="s">
        <v>249</v>
      </c>
    </row>
    <row r="176" spans="1:65" s="88" customFormat="1">
      <c r="B176" s="279"/>
      <c r="C176" s="280"/>
      <c r="D176" s="276" t="s">
        <v>129</v>
      </c>
      <c r="E176" s="280"/>
      <c r="F176" s="282" t="s">
        <v>250</v>
      </c>
      <c r="G176" s="280"/>
      <c r="H176" s="283">
        <v>283.5</v>
      </c>
      <c r="J176" s="280"/>
      <c r="K176" s="280"/>
      <c r="L176" s="226"/>
      <c r="M176" s="228"/>
      <c r="N176" s="229"/>
      <c r="O176" s="229"/>
      <c r="P176" s="229"/>
      <c r="Q176" s="229"/>
      <c r="R176" s="229"/>
      <c r="S176" s="229"/>
      <c r="T176" s="230"/>
      <c r="AT176" s="227" t="s">
        <v>129</v>
      </c>
      <c r="AU176" s="227" t="s">
        <v>85</v>
      </c>
      <c r="AV176" s="88" t="s">
        <v>85</v>
      </c>
      <c r="AW176" s="88" t="s">
        <v>3</v>
      </c>
      <c r="AX176" s="88" t="s">
        <v>81</v>
      </c>
      <c r="AY176" s="227" t="s">
        <v>120</v>
      </c>
    </row>
    <row r="177" spans="1:65" s="154" customFormat="1" ht="24.2" customHeight="1">
      <c r="A177" s="151"/>
      <c r="B177" s="239"/>
      <c r="C177" s="269" t="s">
        <v>251</v>
      </c>
      <c r="D177" s="269" t="s">
        <v>122</v>
      </c>
      <c r="E177" s="270" t="s">
        <v>252</v>
      </c>
      <c r="F177" s="271" t="s">
        <v>253</v>
      </c>
      <c r="G177" s="272" t="s">
        <v>158</v>
      </c>
      <c r="H177" s="273">
        <v>8.1</v>
      </c>
      <c r="I177" s="85"/>
      <c r="J177" s="299">
        <f>ROUND(I177*H177,2)</f>
        <v>0</v>
      </c>
      <c r="K177" s="271" t="s">
        <v>126</v>
      </c>
      <c r="L177" s="84"/>
      <c r="M177" s="86" t="s">
        <v>1</v>
      </c>
      <c r="N177" s="215" t="s">
        <v>41</v>
      </c>
      <c r="O177" s="216"/>
      <c r="P177" s="217">
        <f>O177*H177</f>
        <v>0</v>
      </c>
      <c r="Q177" s="217">
        <v>2.2563399999999998</v>
      </c>
      <c r="R177" s="217">
        <f>Q177*H177</f>
        <v>18.276353999999998</v>
      </c>
      <c r="S177" s="217">
        <v>0</v>
      </c>
      <c r="T177" s="218">
        <f>S177*H177</f>
        <v>0</v>
      </c>
      <c r="U177" s="151"/>
      <c r="V177" s="151"/>
      <c r="W177" s="151"/>
      <c r="X177" s="151"/>
      <c r="Y177" s="151"/>
      <c r="Z177" s="151"/>
      <c r="AA177" s="151"/>
      <c r="AB177" s="151"/>
      <c r="AC177" s="151"/>
      <c r="AD177" s="151"/>
      <c r="AE177" s="151"/>
      <c r="AR177" s="219" t="s">
        <v>127</v>
      </c>
      <c r="AT177" s="219" t="s">
        <v>122</v>
      </c>
      <c r="AU177" s="219" t="s">
        <v>85</v>
      </c>
      <c r="AY177" s="144" t="s">
        <v>120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44" t="s">
        <v>81</v>
      </c>
      <c r="BK177" s="220">
        <f>ROUND(I177*H177,2)</f>
        <v>0</v>
      </c>
      <c r="BL177" s="144" t="s">
        <v>127</v>
      </c>
      <c r="BM177" s="219" t="s">
        <v>254</v>
      </c>
    </row>
    <row r="178" spans="1:65" s="88" customFormat="1">
      <c r="B178" s="279"/>
      <c r="C178" s="280"/>
      <c r="D178" s="276" t="s">
        <v>129</v>
      </c>
      <c r="E178" s="281" t="s">
        <v>1</v>
      </c>
      <c r="F178" s="282" t="s">
        <v>255</v>
      </c>
      <c r="G178" s="280"/>
      <c r="H178" s="283">
        <v>8.1</v>
      </c>
      <c r="J178" s="280"/>
      <c r="K178" s="280"/>
      <c r="L178" s="226"/>
      <c r="M178" s="228"/>
      <c r="N178" s="229"/>
      <c r="O178" s="229"/>
      <c r="P178" s="229"/>
      <c r="Q178" s="229"/>
      <c r="R178" s="229"/>
      <c r="S178" s="229"/>
      <c r="T178" s="230"/>
      <c r="AT178" s="227" t="s">
        <v>129</v>
      </c>
      <c r="AU178" s="227" t="s">
        <v>85</v>
      </c>
      <c r="AV178" s="88" t="s">
        <v>85</v>
      </c>
      <c r="AW178" s="88" t="s">
        <v>32</v>
      </c>
      <c r="AX178" s="88" t="s">
        <v>81</v>
      </c>
      <c r="AY178" s="227" t="s">
        <v>120</v>
      </c>
    </row>
    <row r="179" spans="1:65" s="154" customFormat="1" ht="16.5" customHeight="1">
      <c r="A179" s="151"/>
      <c r="B179" s="239"/>
      <c r="C179" s="269" t="s">
        <v>256</v>
      </c>
      <c r="D179" s="269" t="s">
        <v>122</v>
      </c>
      <c r="E179" s="270" t="s">
        <v>257</v>
      </c>
      <c r="F179" s="271" t="s">
        <v>258</v>
      </c>
      <c r="G179" s="272" t="s">
        <v>145</v>
      </c>
      <c r="H179" s="273">
        <v>150</v>
      </c>
      <c r="I179" s="85"/>
      <c r="J179" s="299">
        <f>ROUND(I179*H179,2)</f>
        <v>0</v>
      </c>
      <c r="K179" s="271" t="s">
        <v>1</v>
      </c>
      <c r="L179" s="84"/>
      <c r="M179" s="86" t="s">
        <v>1</v>
      </c>
      <c r="N179" s="215" t="s">
        <v>41</v>
      </c>
      <c r="O179" s="216"/>
      <c r="P179" s="217">
        <f>O179*H179</f>
        <v>0</v>
      </c>
      <c r="Q179" s="217">
        <v>0</v>
      </c>
      <c r="R179" s="217">
        <f>Q179*H179</f>
        <v>0</v>
      </c>
      <c r="S179" s="217">
        <v>8.5999999999999993E-2</v>
      </c>
      <c r="T179" s="218">
        <f>S179*H179</f>
        <v>12.899999999999999</v>
      </c>
      <c r="U179" s="151"/>
      <c r="V179" s="151"/>
      <c r="W179" s="151"/>
      <c r="X179" s="151"/>
      <c r="Y179" s="151"/>
      <c r="Z179" s="151"/>
      <c r="AA179" s="151"/>
      <c r="AB179" s="151"/>
      <c r="AC179" s="151"/>
      <c r="AD179" s="151"/>
      <c r="AE179" s="151"/>
      <c r="AR179" s="219" t="s">
        <v>127</v>
      </c>
      <c r="AT179" s="219" t="s">
        <v>122</v>
      </c>
      <c r="AU179" s="219" t="s">
        <v>85</v>
      </c>
      <c r="AY179" s="144" t="s">
        <v>120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44" t="s">
        <v>81</v>
      </c>
      <c r="BK179" s="220">
        <f>ROUND(I179*H179,2)</f>
        <v>0</v>
      </c>
      <c r="BL179" s="144" t="s">
        <v>127</v>
      </c>
      <c r="BM179" s="219" t="s">
        <v>259</v>
      </c>
    </row>
    <row r="180" spans="1:65" s="83" customFormat="1" ht="22.9" customHeight="1">
      <c r="B180" s="264"/>
      <c r="C180" s="265"/>
      <c r="D180" s="266" t="s">
        <v>75</v>
      </c>
      <c r="E180" s="268" t="s">
        <v>260</v>
      </c>
      <c r="F180" s="268" t="s">
        <v>261</v>
      </c>
      <c r="G180" s="265"/>
      <c r="H180" s="265"/>
      <c r="J180" s="298">
        <f>BK180</f>
        <v>0</v>
      </c>
      <c r="K180" s="265"/>
      <c r="L180" s="207"/>
      <c r="M180" s="209"/>
      <c r="N180" s="210"/>
      <c r="O180" s="210"/>
      <c r="P180" s="211">
        <f>SUM(P181:P199)</f>
        <v>0</v>
      </c>
      <c r="Q180" s="210"/>
      <c r="R180" s="211">
        <f>SUM(R181:R199)</f>
        <v>0</v>
      </c>
      <c r="S180" s="210"/>
      <c r="T180" s="212">
        <f>SUM(T181:T199)</f>
        <v>0</v>
      </c>
      <c r="AR180" s="208" t="s">
        <v>81</v>
      </c>
      <c r="AT180" s="213" t="s">
        <v>75</v>
      </c>
      <c r="AU180" s="213" t="s">
        <v>81</v>
      </c>
      <c r="AY180" s="208" t="s">
        <v>120</v>
      </c>
      <c r="BK180" s="214">
        <f>SUM(BK181:BK199)</f>
        <v>0</v>
      </c>
    </row>
    <row r="181" spans="1:65" s="154" customFormat="1" ht="16.5" customHeight="1">
      <c r="A181" s="151"/>
      <c r="B181" s="239"/>
      <c r="C181" s="269" t="s">
        <v>262</v>
      </c>
      <c r="D181" s="269" t="s">
        <v>122</v>
      </c>
      <c r="E181" s="270" t="s">
        <v>263</v>
      </c>
      <c r="F181" s="271" t="s">
        <v>264</v>
      </c>
      <c r="G181" s="272" t="s">
        <v>265</v>
      </c>
      <c r="H181" s="273">
        <v>115.6</v>
      </c>
      <c r="I181" s="85"/>
      <c r="J181" s="299">
        <f>ROUND(I181*H181,2)</f>
        <v>0</v>
      </c>
      <c r="K181" s="271" t="s">
        <v>1</v>
      </c>
      <c r="L181" s="84"/>
      <c r="M181" s="86" t="s">
        <v>1</v>
      </c>
      <c r="N181" s="215" t="s">
        <v>41</v>
      </c>
      <c r="O181" s="216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151"/>
      <c r="V181" s="151"/>
      <c r="W181" s="151"/>
      <c r="X181" s="151"/>
      <c r="Y181" s="151"/>
      <c r="Z181" s="151"/>
      <c r="AA181" s="151"/>
      <c r="AB181" s="151"/>
      <c r="AC181" s="151"/>
      <c r="AD181" s="151"/>
      <c r="AE181" s="151"/>
      <c r="AR181" s="219" t="s">
        <v>127</v>
      </c>
      <c r="AT181" s="219" t="s">
        <v>122</v>
      </c>
      <c r="AU181" s="219" t="s">
        <v>85</v>
      </c>
      <c r="AY181" s="144" t="s">
        <v>120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44" t="s">
        <v>81</v>
      </c>
      <c r="BK181" s="220">
        <f>ROUND(I181*H181,2)</f>
        <v>0</v>
      </c>
      <c r="BL181" s="144" t="s">
        <v>127</v>
      </c>
      <c r="BM181" s="219" t="s">
        <v>266</v>
      </c>
    </row>
    <row r="182" spans="1:65" s="87" customFormat="1">
      <c r="B182" s="274"/>
      <c r="C182" s="275"/>
      <c r="D182" s="276" t="s">
        <v>129</v>
      </c>
      <c r="E182" s="277" t="s">
        <v>1</v>
      </c>
      <c r="F182" s="278" t="s">
        <v>267</v>
      </c>
      <c r="G182" s="275"/>
      <c r="H182" s="277" t="s">
        <v>1</v>
      </c>
      <c r="J182" s="275"/>
      <c r="K182" s="275"/>
      <c r="L182" s="221"/>
      <c r="M182" s="223"/>
      <c r="N182" s="224"/>
      <c r="O182" s="224"/>
      <c r="P182" s="224"/>
      <c r="Q182" s="224"/>
      <c r="R182" s="224"/>
      <c r="S182" s="224"/>
      <c r="T182" s="225"/>
      <c r="AT182" s="222" t="s">
        <v>129</v>
      </c>
      <c r="AU182" s="222" t="s">
        <v>85</v>
      </c>
      <c r="AV182" s="87" t="s">
        <v>81</v>
      </c>
      <c r="AW182" s="87" t="s">
        <v>32</v>
      </c>
      <c r="AX182" s="87" t="s">
        <v>76</v>
      </c>
      <c r="AY182" s="222" t="s">
        <v>120</v>
      </c>
    </row>
    <row r="183" spans="1:65" s="88" customFormat="1">
      <c r="B183" s="279"/>
      <c r="C183" s="280"/>
      <c r="D183" s="276" t="s">
        <v>129</v>
      </c>
      <c r="E183" s="281" t="s">
        <v>1</v>
      </c>
      <c r="F183" s="282" t="s">
        <v>268</v>
      </c>
      <c r="G183" s="280"/>
      <c r="H183" s="283">
        <v>115.6</v>
      </c>
      <c r="J183" s="280"/>
      <c r="K183" s="280"/>
      <c r="L183" s="226"/>
      <c r="M183" s="228"/>
      <c r="N183" s="229"/>
      <c r="O183" s="229"/>
      <c r="P183" s="229"/>
      <c r="Q183" s="229"/>
      <c r="R183" s="229"/>
      <c r="S183" s="229"/>
      <c r="T183" s="230"/>
      <c r="AT183" s="227" t="s">
        <v>129</v>
      </c>
      <c r="AU183" s="227" t="s">
        <v>85</v>
      </c>
      <c r="AV183" s="88" t="s">
        <v>85</v>
      </c>
      <c r="AW183" s="88" t="s">
        <v>32</v>
      </c>
      <c r="AX183" s="88" t="s">
        <v>81</v>
      </c>
      <c r="AY183" s="227" t="s">
        <v>120</v>
      </c>
    </row>
    <row r="184" spans="1:65" s="154" customFormat="1" ht="24.2" customHeight="1">
      <c r="A184" s="151"/>
      <c r="B184" s="239"/>
      <c r="C184" s="269" t="s">
        <v>269</v>
      </c>
      <c r="D184" s="269" t="s">
        <v>122</v>
      </c>
      <c r="E184" s="270" t="s">
        <v>270</v>
      </c>
      <c r="F184" s="271" t="s">
        <v>271</v>
      </c>
      <c r="G184" s="272" t="s">
        <v>265</v>
      </c>
      <c r="H184" s="273">
        <v>5.2</v>
      </c>
      <c r="I184" s="85"/>
      <c r="J184" s="299">
        <f>ROUND(I184*H184,2)</f>
        <v>0</v>
      </c>
      <c r="K184" s="271" t="s">
        <v>126</v>
      </c>
      <c r="L184" s="84"/>
      <c r="M184" s="86" t="s">
        <v>1</v>
      </c>
      <c r="N184" s="215" t="s">
        <v>41</v>
      </c>
      <c r="O184" s="216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151"/>
      <c r="V184" s="151"/>
      <c r="W184" s="151"/>
      <c r="X184" s="151"/>
      <c r="Y184" s="151"/>
      <c r="Z184" s="151"/>
      <c r="AA184" s="151"/>
      <c r="AB184" s="151"/>
      <c r="AC184" s="151"/>
      <c r="AD184" s="151"/>
      <c r="AE184" s="151"/>
      <c r="AR184" s="219" t="s">
        <v>127</v>
      </c>
      <c r="AT184" s="219" t="s">
        <v>122</v>
      </c>
      <c r="AU184" s="219" t="s">
        <v>85</v>
      </c>
      <c r="AY184" s="144" t="s">
        <v>120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44" t="s">
        <v>81</v>
      </c>
      <c r="BK184" s="220">
        <f>ROUND(I184*H184,2)</f>
        <v>0</v>
      </c>
      <c r="BL184" s="144" t="s">
        <v>127</v>
      </c>
      <c r="BM184" s="219" t="s">
        <v>272</v>
      </c>
    </row>
    <row r="185" spans="1:65" s="87" customFormat="1">
      <c r="B185" s="274"/>
      <c r="C185" s="275"/>
      <c r="D185" s="276" t="s">
        <v>129</v>
      </c>
      <c r="E185" s="277" t="s">
        <v>1</v>
      </c>
      <c r="F185" s="278" t="s">
        <v>273</v>
      </c>
      <c r="G185" s="275"/>
      <c r="H185" s="277" t="s">
        <v>1</v>
      </c>
      <c r="J185" s="275"/>
      <c r="K185" s="275"/>
      <c r="L185" s="221"/>
      <c r="M185" s="223"/>
      <c r="N185" s="224"/>
      <c r="O185" s="224"/>
      <c r="P185" s="224"/>
      <c r="Q185" s="224"/>
      <c r="R185" s="224"/>
      <c r="S185" s="224"/>
      <c r="T185" s="225"/>
      <c r="AT185" s="222" t="s">
        <v>129</v>
      </c>
      <c r="AU185" s="222" t="s">
        <v>85</v>
      </c>
      <c r="AV185" s="87" t="s">
        <v>81</v>
      </c>
      <c r="AW185" s="87" t="s">
        <v>32</v>
      </c>
      <c r="AX185" s="87" t="s">
        <v>76</v>
      </c>
      <c r="AY185" s="222" t="s">
        <v>120</v>
      </c>
    </row>
    <row r="186" spans="1:65" s="88" customFormat="1">
      <c r="B186" s="279"/>
      <c r="C186" s="280"/>
      <c r="D186" s="276" t="s">
        <v>129</v>
      </c>
      <c r="E186" s="281" t="s">
        <v>1</v>
      </c>
      <c r="F186" s="282" t="s">
        <v>274</v>
      </c>
      <c r="G186" s="280"/>
      <c r="H186" s="283">
        <v>5.2</v>
      </c>
      <c r="J186" s="280"/>
      <c r="K186" s="280"/>
      <c r="L186" s="226"/>
      <c r="M186" s="228"/>
      <c r="N186" s="229"/>
      <c r="O186" s="229"/>
      <c r="P186" s="229"/>
      <c r="Q186" s="229"/>
      <c r="R186" s="229"/>
      <c r="S186" s="229"/>
      <c r="T186" s="230"/>
      <c r="AT186" s="227" t="s">
        <v>129</v>
      </c>
      <c r="AU186" s="227" t="s">
        <v>85</v>
      </c>
      <c r="AV186" s="88" t="s">
        <v>85</v>
      </c>
      <c r="AW186" s="88" t="s">
        <v>32</v>
      </c>
      <c r="AX186" s="88" t="s">
        <v>81</v>
      </c>
      <c r="AY186" s="227" t="s">
        <v>120</v>
      </c>
    </row>
    <row r="187" spans="1:65" s="154" customFormat="1" ht="21.75" customHeight="1">
      <c r="A187" s="151"/>
      <c r="B187" s="239"/>
      <c r="C187" s="269" t="s">
        <v>275</v>
      </c>
      <c r="D187" s="269" t="s">
        <v>122</v>
      </c>
      <c r="E187" s="270" t="s">
        <v>276</v>
      </c>
      <c r="F187" s="271" t="s">
        <v>277</v>
      </c>
      <c r="G187" s="272" t="s">
        <v>265</v>
      </c>
      <c r="H187" s="273">
        <v>213.1</v>
      </c>
      <c r="I187" s="85"/>
      <c r="J187" s="299">
        <f>ROUND(I187*H187,2)</f>
        <v>0</v>
      </c>
      <c r="K187" s="271" t="s">
        <v>126</v>
      </c>
      <c r="L187" s="84"/>
      <c r="M187" s="86" t="s">
        <v>1</v>
      </c>
      <c r="N187" s="215" t="s">
        <v>41</v>
      </c>
      <c r="O187" s="216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151"/>
      <c r="V187" s="151"/>
      <c r="W187" s="151"/>
      <c r="X187" s="151"/>
      <c r="Y187" s="151"/>
      <c r="Z187" s="151"/>
      <c r="AA187" s="151"/>
      <c r="AB187" s="151"/>
      <c r="AC187" s="151"/>
      <c r="AD187" s="151"/>
      <c r="AE187" s="151"/>
      <c r="AR187" s="219" t="s">
        <v>127</v>
      </c>
      <c r="AT187" s="219" t="s">
        <v>122</v>
      </c>
      <c r="AU187" s="219" t="s">
        <v>85</v>
      </c>
      <c r="AY187" s="144" t="s">
        <v>120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44" t="s">
        <v>81</v>
      </c>
      <c r="BK187" s="220">
        <f>ROUND(I187*H187,2)</f>
        <v>0</v>
      </c>
      <c r="BL187" s="144" t="s">
        <v>127</v>
      </c>
      <c r="BM187" s="219" t="s">
        <v>278</v>
      </c>
    </row>
    <row r="188" spans="1:65" s="88" customFormat="1">
      <c r="B188" s="279"/>
      <c r="C188" s="280"/>
      <c r="D188" s="276" t="s">
        <v>129</v>
      </c>
      <c r="E188" s="281" t="s">
        <v>83</v>
      </c>
      <c r="F188" s="282" t="s">
        <v>84</v>
      </c>
      <c r="G188" s="280"/>
      <c r="H188" s="283">
        <v>213.1</v>
      </c>
      <c r="J188" s="280"/>
      <c r="K188" s="280"/>
      <c r="L188" s="226"/>
      <c r="M188" s="228"/>
      <c r="N188" s="229"/>
      <c r="O188" s="229"/>
      <c r="P188" s="229"/>
      <c r="Q188" s="229"/>
      <c r="R188" s="229"/>
      <c r="S188" s="229"/>
      <c r="T188" s="230"/>
      <c r="AT188" s="227" t="s">
        <v>129</v>
      </c>
      <c r="AU188" s="227" t="s">
        <v>85</v>
      </c>
      <c r="AV188" s="88" t="s">
        <v>85</v>
      </c>
      <c r="AW188" s="88" t="s">
        <v>32</v>
      </c>
      <c r="AX188" s="88" t="s">
        <v>81</v>
      </c>
      <c r="AY188" s="227" t="s">
        <v>120</v>
      </c>
    </row>
    <row r="189" spans="1:65" s="154" customFormat="1" ht="24.2" customHeight="1">
      <c r="A189" s="151"/>
      <c r="B189" s="239"/>
      <c r="C189" s="269" t="s">
        <v>279</v>
      </c>
      <c r="D189" s="269" t="s">
        <v>122</v>
      </c>
      <c r="E189" s="270" t="s">
        <v>280</v>
      </c>
      <c r="F189" s="271" t="s">
        <v>281</v>
      </c>
      <c r="G189" s="272" t="s">
        <v>265</v>
      </c>
      <c r="H189" s="273">
        <v>2983.4</v>
      </c>
      <c r="I189" s="85"/>
      <c r="J189" s="299">
        <f>ROUND(I189*H189,2)</f>
        <v>0</v>
      </c>
      <c r="K189" s="271" t="s">
        <v>126</v>
      </c>
      <c r="L189" s="84"/>
      <c r="M189" s="86" t="s">
        <v>1</v>
      </c>
      <c r="N189" s="215" t="s">
        <v>41</v>
      </c>
      <c r="O189" s="216"/>
      <c r="P189" s="217">
        <f>O189*H189</f>
        <v>0</v>
      </c>
      <c r="Q189" s="217">
        <v>0</v>
      </c>
      <c r="R189" s="217">
        <f>Q189*H189</f>
        <v>0</v>
      </c>
      <c r="S189" s="217">
        <v>0</v>
      </c>
      <c r="T189" s="218">
        <f>S189*H189</f>
        <v>0</v>
      </c>
      <c r="U189" s="151"/>
      <c r="V189" s="151"/>
      <c r="W189" s="151"/>
      <c r="X189" s="151"/>
      <c r="Y189" s="151"/>
      <c r="Z189" s="151"/>
      <c r="AA189" s="151"/>
      <c r="AB189" s="151"/>
      <c r="AC189" s="151"/>
      <c r="AD189" s="151"/>
      <c r="AE189" s="151"/>
      <c r="AR189" s="219" t="s">
        <v>127</v>
      </c>
      <c r="AT189" s="219" t="s">
        <v>122</v>
      </c>
      <c r="AU189" s="219" t="s">
        <v>85</v>
      </c>
      <c r="AY189" s="144" t="s">
        <v>120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44" t="s">
        <v>81</v>
      </c>
      <c r="BK189" s="220">
        <f>ROUND(I189*H189,2)</f>
        <v>0</v>
      </c>
      <c r="BL189" s="144" t="s">
        <v>127</v>
      </c>
      <c r="BM189" s="219" t="s">
        <v>282</v>
      </c>
    </row>
    <row r="190" spans="1:65" s="88" customFormat="1">
      <c r="B190" s="279"/>
      <c r="C190" s="280"/>
      <c r="D190" s="276" t="s">
        <v>129</v>
      </c>
      <c r="E190" s="281" t="s">
        <v>1</v>
      </c>
      <c r="F190" s="282" t="s">
        <v>283</v>
      </c>
      <c r="G190" s="280"/>
      <c r="H190" s="283">
        <v>2983.4</v>
      </c>
      <c r="J190" s="280"/>
      <c r="K190" s="280"/>
      <c r="L190" s="226"/>
      <c r="M190" s="228"/>
      <c r="N190" s="229"/>
      <c r="O190" s="229"/>
      <c r="P190" s="229"/>
      <c r="Q190" s="229"/>
      <c r="R190" s="229"/>
      <c r="S190" s="229"/>
      <c r="T190" s="230"/>
      <c r="AT190" s="227" t="s">
        <v>129</v>
      </c>
      <c r="AU190" s="227" t="s">
        <v>85</v>
      </c>
      <c r="AV190" s="88" t="s">
        <v>85</v>
      </c>
      <c r="AW190" s="88" t="s">
        <v>32</v>
      </c>
      <c r="AX190" s="88" t="s">
        <v>81</v>
      </c>
      <c r="AY190" s="227" t="s">
        <v>120</v>
      </c>
    </row>
    <row r="191" spans="1:65" s="154" customFormat="1" ht="21.75" customHeight="1">
      <c r="A191" s="151"/>
      <c r="B191" s="239"/>
      <c r="C191" s="269" t="s">
        <v>284</v>
      </c>
      <c r="D191" s="269" t="s">
        <v>122</v>
      </c>
      <c r="E191" s="270" t="s">
        <v>285</v>
      </c>
      <c r="F191" s="271" t="s">
        <v>286</v>
      </c>
      <c r="G191" s="272" t="s">
        <v>265</v>
      </c>
      <c r="H191" s="273">
        <v>228.75</v>
      </c>
      <c r="I191" s="85"/>
      <c r="J191" s="299">
        <f>ROUND(I191*H191,2)</f>
        <v>0</v>
      </c>
      <c r="K191" s="271" t="s">
        <v>126</v>
      </c>
      <c r="L191" s="84"/>
      <c r="M191" s="86" t="s">
        <v>1</v>
      </c>
      <c r="N191" s="215" t="s">
        <v>41</v>
      </c>
      <c r="O191" s="216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151"/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/>
      <c r="AR191" s="219" t="s">
        <v>127</v>
      </c>
      <c r="AT191" s="219" t="s">
        <v>122</v>
      </c>
      <c r="AU191" s="219" t="s">
        <v>85</v>
      </c>
      <c r="AY191" s="144" t="s">
        <v>120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44" t="s">
        <v>81</v>
      </c>
      <c r="BK191" s="220">
        <f>ROUND(I191*H191,2)</f>
        <v>0</v>
      </c>
      <c r="BL191" s="144" t="s">
        <v>127</v>
      </c>
      <c r="BM191" s="219" t="s">
        <v>287</v>
      </c>
    </row>
    <row r="192" spans="1:65" s="88" customFormat="1">
      <c r="B192" s="279"/>
      <c r="C192" s="280"/>
      <c r="D192" s="276" t="s">
        <v>129</v>
      </c>
      <c r="E192" s="281" t="s">
        <v>86</v>
      </c>
      <c r="F192" s="282" t="s">
        <v>288</v>
      </c>
      <c r="G192" s="280"/>
      <c r="H192" s="283">
        <v>228.75</v>
      </c>
      <c r="J192" s="280"/>
      <c r="K192" s="280"/>
      <c r="L192" s="226"/>
      <c r="M192" s="228"/>
      <c r="N192" s="229"/>
      <c r="O192" s="229"/>
      <c r="P192" s="229"/>
      <c r="Q192" s="229"/>
      <c r="R192" s="229"/>
      <c r="S192" s="229"/>
      <c r="T192" s="230"/>
      <c r="AT192" s="227" t="s">
        <v>129</v>
      </c>
      <c r="AU192" s="227" t="s">
        <v>85</v>
      </c>
      <c r="AV192" s="88" t="s">
        <v>85</v>
      </c>
      <c r="AW192" s="88" t="s">
        <v>32</v>
      </c>
      <c r="AX192" s="88" t="s">
        <v>81</v>
      </c>
      <c r="AY192" s="227" t="s">
        <v>120</v>
      </c>
    </row>
    <row r="193" spans="1:65" s="154" customFormat="1" ht="24.2" customHeight="1">
      <c r="A193" s="151"/>
      <c r="B193" s="239"/>
      <c r="C193" s="269" t="s">
        <v>289</v>
      </c>
      <c r="D193" s="269" t="s">
        <v>122</v>
      </c>
      <c r="E193" s="270" t="s">
        <v>290</v>
      </c>
      <c r="F193" s="271" t="s">
        <v>291</v>
      </c>
      <c r="G193" s="272" t="s">
        <v>265</v>
      </c>
      <c r="H193" s="273">
        <v>3202.5</v>
      </c>
      <c r="I193" s="85"/>
      <c r="J193" s="299">
        <f>ROUND(I193*H193,2)</f>
        <v>0</v>
      </c>
      <c r="K193" s="271" t="s">
        <v>126</v>
      </c>
      <c r="L193" s="84"/>
      <c r="M193" s="86" t="s">
        <v>1</v>
      </c>
      <c r="N193" s="215" t="s">
        <v>41</v>
      </c>
      <c r="O193" s="216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151"/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/>
      <c r="AR193" s="219" t="s">
        <v>127</v>
      </c>
      <c r="AT193" s="219" t="s">
        <v>122</v>
      </c>
      <c r="AU193" s="219" t="s">
        <v>85</v>
      </c>
      <c r="AY193" s="144" t="s">
        <v>120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44" t="s">
        <v>81</v>
      </c>
      <c r="BK193" s="220">
        <f>ROUND(I193*H193,2)</f>
        <v>0</v>
      </c>
      <c r="BL193" s="144" t="s">
        <v>127</v>
      </c>
      <c r="BM193" s="219" t="s">
        <v>292</v>
      </c>
    </row>
    <row r="194" spans="1:65" s="88" customFormat="1">
      <c r="B194" s="279"/>
      <c r="C194" s="280"/>
      <c r="D194" s="276" t="s">
        <v>129</v>
      </c>
      <c r="E194" s="281" t="s">
        <v>1</v>
      </c>
      <c r="F194" s="282" t="s">
        <v>293</v>
      </c>
      <c r="G194" s="280"/>
      <c r="H194" s="283">
        <v>3202.5</v>
      </c>
      <c r="J194" s="280"/>
      <c r="K194" s="280"/>
      <c r="L194" s="226"/>
      <c r="M194" s="228"/>
      <c r="N194" s="229"/>
      <c r="O194" s="229"/>
      <c r="P194" s="229"/>
      <c r="Q194" s="229"/>
      <c r="R194" s="229"/>
      <c r="S194" s="229"/>
      <c r="T194" s="230"/>
      <c r="AT194" s="227" t="s">
        <v>129</v>
      </c>
      <c r="AU194" s="227" t="s">
        <v>85</v>
      </c>
      <c r="AV194" s="88" t="s">
        <v>85</v>
      </c>
      <c r="AW194" s="88" t="s">
        <v>32</v>
      </c>
      <c r="AX194" s="88" t="s">
        <v>81</v>
      </c>
      <c r="AY194" s="227" t="s">
        <v>120</v>
      </c>
    </row>
    <row r="195" spans="1:65" s="154" customFormat="1" ht="24.2" customHeight="1">
      <c r="A195" s="151"/>
      <c r="B195" s="239"/>
      <c r="C195" s="269" t="s">
        <v>294</v>
      </c>
      <c r="D195" s="269" t="s">
        <v>122</v>
      </c>
      <c r="E195" s="270" t="s">
        <v>295</v>
      </c>
      <c r="F195" s="271" t="s">
        <v>296</v>
      </c>
      <c r="G195" s="272" t="s">
        <v>265</v>
      </c>
      <c r="H195" s="273">
        <v>444.45</v>
      </c>
      <c r="I195" s="85"/>
      <c r="J195" s="299">
        <f>ROUND(I195*H195,2)</f>
        <v>0</v>
      </c>
      <c r="K195" s="271" t="s">
        <v>126</v>
      </c>
      <c r="L195" s="84"/>
      <c r="M195" s="86" t="s">
        <v>1</v>
      </c>
      <c r="N195" s="215" t="s">
        <v>41</v>
      </c>
      <c r="O195" s="216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151"/>
      <c r="V195" s="151"/>
      <c r="W195" s="151"/>
      <c r="X195" s="151"/>
      <c r="Y195" s="151"/>
      <c r="Z195" s="151"/>
      <c r="AA195" s="151"/>
      <c r="AB195" s="151"/>
      <c r="AC195" s="151"/>
      <c r="AD195" s="151"/>
      <c r="AE195" s="151"/>
      <c r="AR195" s="219" t="s">
        <v>127</v>
      </c>
      <c r="AT195" s="219" t="s">
        <v>122</v>
      </c>
      <c r="AU195" s="219" t="s">
        <v>85</v>
      </c>
      <c r="AY195" s="144" t="s">
        <v>120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44" t="s">
        <v>81</v>
      </c>
      <c r="BK195" s="220">
        <f>ROUND(I195*H195,2)</f>
        <v>0</v>
      </c>
      <c r="BL195" s="144" t="s">
        <v>127</v>
      </c>
      <c r="BM195" s="219" t="s">
        <v>297</v>
      </c>
    </row>
    <row r="196" spans="1:65" s="154" customFormat="1" ht="33" customHeight="1">
      <c r="A196" s="151"/>
      <c r="B196" s="239"/>
      <c r="C196" s="269" t="s">
        <v>298</v>
      </c>
      <c r="D196" s="269" t="s">
        <v>122</v>
      </c>
      <c r="E196" s="270" t="s">
        <v>299</v>
      </c>
      <c r="F196" s="271" t="s">
        <v>300</v>
      </c>
      <c r="G196" s="272" t="s">
        <v>265</v>
      </c>
      <c r="H196" s="273">
        <v>228.75</v>
      </c>
      <c r="I196" s="85"/>
      <c r="J196" s="299">
        <f>ROUND(I196*H196,2)</f>
        <v>0</v>
      </c>
      <c r="K196" s="271" t="s">
        <v>126</v>
      </c>
      <c r="L196" s="84"/>
      <c r="M196" s="86" t="s">
        <v>1</v>
      </c>
      <c r="N196" s="215" t="s">
        <v>41</v>
      </c>
      <c r="O196" s="216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151"/>
      <c r="V196" s="151"/>
      <c r="W196" s="151"/>
      <c r="X196" s="151"/>
      <c r="Y196" s="151"/>
      <c r="Z196" s="151"/>
      <c r="AA196" s="151"/>
      <c r="AB196" s="151"/>
      <c r="AC196" s="151"/>
      <c r="AD196" s="151"/>
      <c r="AE196" s="151"/>
      <c r="AR196" s="219" t="s">
        <v>127</v>
      </c>
      <c r="AT196" s="219" t="s">
        <v>122</v>
      </c>
      <c r="AU196" s="219" t="s">
        <v>85</v>
      </c>
      <c r="AY196" s="144" t="s">
        <v>120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44" t="s">
        <v>81</v>
      </c>
      <c r="BK196" s="220">
        <f>ROUND(I196*H196,2)</f>
        <v>0</v>
      </c>
      <c r="BL196" s="144" t="s">
        <v>127</v>
      </c>
      <c r="BM196" s="219" t="s">
        <v>301</v>
      </c>
    </row>
    <row r="197" spans="1:65" s="88" customFormat="1">
      <c r="B197" s="279"/>
      <c r="C197" s="280"/>
      <c r="D197" s="276" t="s">
        <v>129</v>
      </c>
      <c r="E197" s="281" t="s">
        <v>1</v>
      </c>
      <c r="F197" s="282" t="s">
        <v>86</v>
      </c>
      <c r="G197" s="280"/>
      <c r="H197" s="283">
        <v>228.75</v>
      </c>
      <c r="J197" s="280"/>
      <c r="K197" s="280"/>
      <c r="L197" s="226"/>
      <c r="M197" s="228"/>
      <c r="N197" s="229"/>
      <c r="O197" s="229"/>
      <c r="P197" s="229"/>
      <c r="Q197" s="229"/>
      <c r="R197" s="229"/>
      <c r="S197" s="229"/>
      <c r="T197" s="230"/>
      <c r="AT197" s="227" t="s">
        <v>129</v>
      </c>
      <c r="AU197" s="227" t="s">
        <v>85</v>
      </c>
      <c r="AV197" s="88" t="s">
        <v>85</v>
      </c>
      <c r="AW197" s="88" t="s">
        <v>32</v>
      </c>
      <c r="AX197" s="88" t="s">
        <v>81</v>
      </c>
      <c r="AY197" s="227" t="s">
        <v>120</v>
      </c>
    </row>
    <row r="198" spans="1:65" s="154" customFormat="1" ht="44.25" customHeight="1">
      <c r="A198" s="151"/>
      <c r="B198" s="239"/>
      <c r="C198" s="269" t="s">
        <v>302</v>
      </c>
      <c r="D198" s="269" t="s">
        <v>122</v>
      </c>
      <c r="E198" s="270" t="s">
        <v>303</v>
      </c>
      <c r="F198" s="271" t="s">
        <v>304</v>
      </c>
      <c r="G198" s="272" t="s">
        <v>265</v>
      </c>
      <c r="H198" s="273">
        <v>213.1</v>
      </c>
      <c r="I198" s="85"/>
      <c r="J198" s="299">
        <f>ROUND(I198*H198,2)</f>
        <v>0</v>
      </c>
      <c r="K198" s="271" t="s">
        <v>126</v>
      </c>
      <c r="L198" s="84"/>
      <c r="M198" s="86" t="s">
        <v>1</v>
      </c>
      <c r="N198" s="215" t="s">
        <v>41</v>
      </c>
      <c r="O198" s="216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151"/>
      <c r="V198" s="151"/>
      <c r="W198" s="151"/>
      <c r="X198" s="151"/>
      <c r="Y198" s="151"/>
      <c r="Z198" s="151"/>
      <c r="AA198" s="151"/>
      <c r="AB198" s="151"/>
      <c r="AC198" s="151"/>
      <c r="AD198" s="151"/>
      <c r="AE198" s="151"/>
      <c r="AR198" s="219" t="s">
        <v>127</v>
      </c>
      <c r="AT198" s="219" t="s">
        <v>122</v>
      </c>
      <c r="AU198" s="219" t="s">
        <v>85</v>
      </c>
      <c r="AY198" s="144" t="s">
        <v>120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44" t="s">
        <v>81</v>
      </c>
      <c r="BK198" s="220">
        <f>ROUND(I198*H198,2)</f>
        <v>0</v>
      </c>
      <c r="BL198" s="144" t="s">
        <v>127</v>
      </c>
      <c r="BM198" s="219" t="s">
        <v>305</v>
      </c>
    </row>
    <row r="199" spans="1:65" s="88" customFormat="1">
      <c r="B199" s="279"/>
      <c r="C199" s="280"/>
      <c r="D199" s="276" t="s">
        <v>129</v>
      </c>
      <c r="E199" s="281" t="s">
        <v>1</v>
      </c>
      <c r="F199" s="282" t="s">
        <v>83</v>
      </c>
      <c r="G199" s="280"/>
      <c r="H199" s="283">
        <v>213.1</v>
      </c>
      <c r="J199" s="280"/>
      <c r="K199" s="280"/>
      <c r="L199" s="226"/>
      <c r="M199" s="228"/>
      <c r="N199" s="229"/>
      <c r="O199" s="229"/>
      <c r="P199" s="229"/>
      <c r="Q199" s="229"/>
      <c r="R199" s="229"/>
      <c r="S199" s="229"/>
      <c r="T199" s="230"/>
      <c r="AT199" s="227" t="s">
        <v>129</v>
      </c>
      <c r="AU199" s="227" t="s">
        <v>85</v>
      </c>
      <c r="AV199" s="88" t="s">
        <v>85</v>
      </c>
      <c r="AW199" s="88" t="s">
        <v>32</v>
      </c>
      <c r="AX199" s="88" t="s">
        <v>81</v>
      </c>
      <c r="AY199" s="227" t="s">
        <v>120</v>
      </c>
    </row>
    <row r="200" spans="1:65" s="83" customFormat="1" ht="22.9" customHeight="1">
      <c r="B200" s="264"/>
      <c r="C200" s="265"/>
      <c r="D200" s="266" t="s">
        <v>75</v>
      </c>
      <c r="E200" s="268" t="s">
        <v>306</v>
      </c>
      <c r="F200" s="268" t="s">
        <v>307</v>
      </c>
      <c r="G200" s="265"/>
      <c r="H200" s="265"/>
      <c r="J200" s="298">
        <f>BK200</f>
        <v>0</v>
      </c>
      <c r="K200" s="265"/>
      <c r="L200" s="207"/>
      <c r="M200" s="209"/>
      <c r="N200" s="210"/>
      <c r="O200" s="210"/>
      <c r="P200" s="211">
        <f>P201</f>
        <v>0</v>
      </c>
      <c r="Q200" s="210"/>
      <c r="R200" s="211">
        <f>R201</f>
        <v>0</v>
      </c>
      <c r="S200" s="210"/>
      <c r="T200" s="212">
        <f>T201</f>
        <v>0</v>
      </c>
      <c r="AR200" s="208" t="s">
        <v>81</v>
      </c>
      <c r="AT200" s="213" t="s">
        <v>75</v>
      </c>
      <c r="AU200" s="213" t="s">
        <v>81</v>
      </c>
      <c r="AY200" s="208" t="s">
        <v>120</v>
      </c>
      <c r="BK200" s="214">
        <f>BK201</f>
        <v>0</v>
      </c>
    </row>
    <row r="201" spans="1:65" s="154" customFormat="1" ht="24.2" customHeight="1">
      <c r="A201" s="151"/>
      <c r="B201" s="239"/>
      <c r="C201" s="269" t="s">
        <v>308</v>
      </c>
      <c r="D201" s="269" t="s">
        <v>122</v>
      </c>
      <c r="E201" s="270" t="s">
        <v>309</v>
      </c>
      <c r="F201" s="271" t="s">
        <v>310</v>
      </c>
      <c r="G201" s="272" t="s">
        <v>265</v>
      </c>
      <c r="H201" s="273">
        <v>560.45799999999997</v>
      </c>
      <c r="I201" s="85"/>
      <c r="J201" s="299">
        <f>ROUND(I201*H201,2)</f>
        <v>0</v>
      </c>
      <c r="K201" s="271" t="s">
        <v>126</v>
      </c>
      <c r="L201" s="84"/>
      <c r="M201" s="86" t="s">
        <v>1</v>
      </c>
      <c r="N201" s="215" t="s">
        <v>41</v>
      </c>
      <c r="O201" s="216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151"/>
      <c r="V201" s="151"/>
      <c r="W201" s="151"/>
      <c r="X201" s="151"/>
      <c r="Y201" s="151"/>
      <c r="Z201" s="151"/>
      <c r="AA201" s="151"/>
      <c r="AB201" s="151"/>
      <c r="AC201" s="151"/>
      <c r="AD201" s="151"/>
      <c r="AE201" s="151"/>
      <c r="AR201" s="219" t="s">
        <v>127</v>
      </c>
      <c r="AT201" s="219" t="s">
        <v>122</v>
      </c>
      <c r="AU201" s="219" t="s">
        <v>85</v>
      </c>
      <c r="AY201" s="144" t="s">
        <v>120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44" t="s">
        <v>81</v>
      </c>
      <c r="BK201" s="220">
        <f>ROUND(I201*H201,2)</f>
        <v>0</v>
      </c>
      <c r="BL201" s="144" t="s">
        <v>127</v>
      </c>
      <c r="BM201" s="219" t="s">
        <v>311</v>
      </c>
    </row>
    <row r="202" spans="1:65" s="83" customFormat="1" ht="25.9" customHeight="1">
      <c r="B202" s="264"/>
      <c r="C202" s="265"/>
      <c r="D202" s="266" t="s">
        <v>75</v>
      </c>
      <c r="E202" s="267" t="s">
        <v>312</v>
      </c>
      <c r="F202" s="267" t="s">
        <v>313</v>
      </c>
      <c r="G202" s="265"/>
      <c r="H202" s="265"/>
      <c r="J202" s="297">
        <f>BK202</f>
        <v>0</v>
      </c>
      <c r="K202" s="265"/>
      <c r="L202" s="207"/>
      <c r="M202" s="209"/>
      <c r="N202" s="210"/>
      <c r="O202" s="210"/>
      <c r="P202" s="211">
        <f>P203+P205</f>
        <v>0</v>
      </c>
      <c r="Q202" s="210"/>
      <c r="R202" s="211">
        <f>R203+R205</f>
        <v>0</v>
      </c>
      <c r="S202" s="210"/>
      <c r="T202" s="212">
        <f>T203+T205</f>
        <v>0</v>
      </c>
      <c r="AR202" s="208" t="s">
        <v>142</v>
      </c>
      <c r="AT202" s="213" t="s">
        <v>75</v>
      </c>
      <c r="AU202" s="213" t="s">
        <v>76</v>
      </c>
      <c r="AY202" s="208" t="s">
        <v>120</v>
      </c>
      <c r="BK202" s="214">
        <f>BK203+BK205</f>
        <v>0</v>
      </c>
    </row>
    <row r="203" spans="1:65" s="83" customFormat="1" ht="22.9" customHeight="1">
      <c r="B203" s="264"/>
      <c r="C203" s="265"/>
      <c r="D203" s="266" t="s">
        <v>75</v>
      </c>
      <c r="E203" s="268" t="s">
        <v>314</v>
      </c>
      <c r="F203" s="268" t="s">
        <v>315</v>
      </c>
      <c r="G203" s="265"/>
      <c r="H203" s="265"/>
      <c r="J203" s="298">
        <f>BK203</f>
        <v>0</v>
      </c>
      <c r="K203" s="265"/>
      <c r="L203" s="207"/>
      <c r="M203" s="209"/>
      <c r="N203" s="210"/>
      <c r="O203" s="210"/>
      <c r="P203" s="211">
        <f>P204</f>
        <v>0</v>
      </c>
      <c r="Q203" s="210"/>
      <c r="R203" s="211">
        <f>R204</f>
        <v>0</v>
      </c>
      <c r="S203" s="210"/>
      <c r="T203" s="212">
        <f>T204</f>
        <v>0</v>
      </c>
      <c r="AR203" s="208" t="s">
        <v>142</v>
      </c>
      <c r="AT203" s="213" t="s">
        <v>75</v>
      </c>
      <c r="AU203" s="213" t="s">
        <v>81</v>
      </c>
      <c r="AY203" s="208" t="s">
        <v>120</v>
      </c>
      <c r="BK203" s="214">
        <f>BK204</f>
        <v>0</v>
      </c>
    </row>
    <row r="204" spans="1:65" s="154" customFormat="1" ht="16.5" customHeight="1">
      <c r="A204" s="151"/>
      <c r="B204" s="239"/>
      <c r="C204" s="269" t="s">
        <v>316</v>
      </c>
      <c r="D204" s="269" t="s">
        <v>122</v>
      </c>
      <c r="E204" s="270" t="s">
        <v>317</v>
      </c>
      <c r="F204" s="271" t="s">
        <v>315</v>
      </c>
      <c r="G204" s="272" t="s">
        <v>318</v>
      </c>
      <c r="H204" s="273">
        <v>1</v>
      </c>
      <c r="I204" s="85"/>
      <c r="J204" s="299">
        <f>ROUND(I204*H204,2)</f>
        <v>0</v>
      </c>
      <c r="K204" s="271" t="s">
        <v>126</v>
      </c>
      <c r="L204" s="84"/>
      <c r="M204" s="86" t="s">
        <v>1</v>
      </c>
      <c r="N204" s="215" t="s">
        <v>41</v>
      </c>
      <c r="O204" s="216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151"/>
      <c r="V204" s="151"/>
      <c r="W204" s="151"/>
      <c r="X204" s="151"/>
      <c r="Y204" s="151"/>
      <c r="Z204" s="151"/>
      <c r="AA204" s="151"/>
      <c r="AB204" s="151"/>
      <c r="AC204" s="151"/>
      <c r="AD204" s="151"/>
      <c r="AE204" s="151"/>
      <c r="AR204" s="219" t="s">
        <v>319</v>
      </c>
      <c r="AT204" s="219" t="s">
        <v>122</v>
      </c>
      <c r="AU204" s="219" t="s">
        <v>85</v>
      </c>
      <c r="AY204" s="144" t="s">
        <v>120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44" t="s">
        <v>81</v>
      </c>
      <c r="BK204" s="220">
        <f>ROUND(I204*H204,2)</f>
        <v>0</v>
      </c>
      <c r="BL204" s="144" t="s">
        <v>319</v>
      </c>
      <c r="BM204" s="219" t="s">
        <v>320</v>
      </c>
    </row>
    <row r="205" spans="1:65" s="83" customFormat="1" ht="22.9" customHeight="1">
      <c r="B205" s="264"/>
      <c r="C205" s="265"/>
      <c r="D205" s="266" t="s">
        <v>75</v>
      </c>
      <c r="E205" s="268" t="s">
        <v>321</v>
      </c>
      <c r="F205" s="268" t="s">
        <v>322</v>
      </c>
      <c r="G205" s="265"/>
      <c r="H205" s="265"/>
      <c r="J205" s="298">
        <f>BK205</f>
        <v>0</v>
      </c>
      <c r="K205" s="265"/>
      <c r="L205" s="207"/>
      <c r="M205" s="209"/>
      <c r="N205" s="210"/>
      <c r="O205" s="210"/>
      <c r="P205" s="211">
        <f>P206</f>
        <v>0</v>
      </c>
      <c r="Q205" s="210"/>
      <c r="R205" s="211">
        <f>R206</f>
        <v>0</v>
      </c>
      <c r="S205" s="210"/>
      <c r="T205" s="212">
        <f>T206</f>
        <v>0</v>
      </c>
      <c r="AR205" s="208" t="s">
        <v>142</v>
      </c>
      <c r="AT205" s="213" t="s">
        <v>75</v>
      </c>
      <c r="AU205" s="213" t="s">
        <v>81</v>
      </c>
      <c r="AY205" s="208" t="s">
        <v>120</v>
      </c>
      <c r="BK205" s="214">
        <f>BK206</f>
        <v>0</v>
      </c>
    </row>
    <row r="206" spans="1:65" s="154" customFormat="1" ht="16.5" customHeight="1">
      <c r="A206" s="151"/>
      <c r="B206" s="239"/>
      <c r="C206" s="269" t="s">
        <v>323</v>
      </c>
      <c r="D206" s="269" t="s">
        <v>122</v>
      </c>
      <c r="E206" s="270" t="s">
        <v>324</v>
      </c>
      <c r="F206" s="271" t="s">
        <v>325</v>
      </c>
      <c r="G206" s="272" t="s">
        <v>318</v>
      </c>
      <c r="H206" s="273">
        <v>1</v>
      </c>
      <c r="I206" s="85"/>
      <c r="J206" s="299">
        <f>ROUND(I206*H206,2)</f>
        <v>0</v>
      </c>
      <c r="K206" s="271" t="s">
        <v>126</v>
      </c>
      <c r="L206" s="84"/>
      <c r="M206" s="91" t="s">
        <v>1</v>
      </c>
      <c r="N206" s="233" t="s">
        <v>41</v>
      </c>
      <c r="O206" s="234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151"/>
      <c r="V206" s="151"/>
      <c r="W206" s="151"/>
      <c r="X206" s="151"/>
      <c r="Y206" s="151"/>
      <c r="Z206" s="151"/>
      <c r="AA206" s="151"/>
      <c r="AB206" s="151"/>
      <c r="AC206" s="151"/>
      <c r="AD206" s="151"/>
      <c r="AE206" s="151"/>
      <c r="AR206" s="219" t="s">
        <v>319</v>
      </c>
      <c r="AT206" s="219" t="s">
        <v>122</v>
      </c>
      <c r="AU206" s="219" t="s">
        <v>85</v>
      </c>
      <c r="AY206" s="144" t="s">
        <v>120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44" t="s">
        <v>81</v>
      </c>
      <c r="BK206" s="220">
        <f>ROUND(I206*H206,2)</f>
        <v>0</v>
      </c>
      <c r="BL206" s="144" t="s">
        <v>319</v>
      </c>
      <c r="BM206" s="219" t="s">
        <v>326</v>
      </c>
    </row>
    <row r="207" spans="1:65" s="154" customFormat="1" ht="6.95" customHeight="1">
      <c r="A207" s="151"/>
      <c r="B207" s="186"/>
      <c r="C207" s="187"/>
      <c r="D207" s="187"/>
      <c r="E207" s="187"/>
      <c r="F207" s="187"/>
      <c r="G207" s="187"/>
      <c r="H207" s="187"/>
      <c r="I207" s="187"/>
      <c r="J207" s="187"/>
      <c r="K207" s="187"/>
      <c r="L207" s="84"/>
      <c r="M207" s="151"/>
      <c r="O207" s="151"/>
      <c r="P207" s="151"/>
      <c r="Q207" s="151"/>
      <c r="R207" s="151"/>
      <c r="S207" s="151"/>
      <c r="T207" s="151"/>
      <c r="U207" s="151"/>
      <c r="V207" s="151"/>
      <c r="W207" s="151"/>
      <c r="X207" s="151"/>
      <c r="Y207" s="151"/>
      <c r="Z207" s="151"/>
      <c r="AA207" s="151"/>
      <c r="AB207" s="151"/>
      <c r="AC207" s="151"/>
      <c r="AD207" s="151"/>
      <c r="AE207" s="151"/>
    </row>
  </sheetData>
  <sheetProtection algorithmName="SHA-512" hashValue="kL5lvcVdagympNhxzMencdXV1at9vIlmM4HUwVPgj8s8p0Ljr8ivm2NG7i8U5IRdGriPyA6FmP9WjQ3AYYWjuA==" saltValue="hdEeRsCezGftxGziXmCweQ==" spinCount="100000" sheet="1" objects="1" scenarios="1"/>
  <autoFilter ref="C120:K206"/>
  <mergeCells count="6">
    <mergeCell ref="E113:H11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327</v>
      </c>
      <c r="H4" s="13"/>
    </row>
    <row r="5" spans="1:8" s="1" customFormat="1" ht="12" customHeight="1">
      <c r="B5" s="13"/>
      <c r="C5" s="17" t="s">
        <v>13</v>
      </c>
      <c r="D5" s="136" t="s">
        <v>14</v>
      </c>
      <c r="E5" s="102"/>
      <c r="F5" s="102"/>
      <c r="H5" s="13"/>
    </row>
    <row r="6" spans="1:8" s="1" customFormat="1" ht="36.950000000000003" customHeight="1">
      <c r="B6" s="13"/>
      <c r="C6" s="19" t="s">
        <v>16</v>
      </c>
      <c r="D6" s="133" t="s">
        <v>17</v>
      </c>
      <c r="E6" s="102"/>
      <c r="F6" s="102"/>
      <c r="H6" s="13"/>
    </row>
    <row r="7" spans="1:8" s="1" customFormat="1" ht="16.5" customHeight="1">
      <c r="B7" s="13"/>
      <c r="C7" s="20" t="s">
        <v>22</v>
      </c>
      <c r="D7" s="46" t="str">
        <f>'Rekapitulace stavby'!AN8</f>
        <v>7. 1. 2022</v>
      </c>
      <c r="H7" s="13"/>
    </row>
    <row r="8" spans="1:8" s="2" customFormat="1" ht="10.9" customHeight="1">
      <c r="A8" s="24"/>
      <c r="B8" s="25"/>
      <c r="C8" s="24"/>
      <c r="D8" s="24"/>
      <c r="E8" s="24"/>
      <c r="F8" s="24"/>
      <c r="G8" s="24"/>
      <c r="H8" s="25"/>
    </row>
    <row r="9" spans="1:8" s="8" customFormat="1" ht="29.25" customHeight="1">
      <c r="A9" s="78"/>
      <c r="B9" s="79"/>
      <c r="C9" s="80" t="s">
        <v>57</v>
      </c>
      <c r="D9" s="81" t="s">
        <v>58</v>
      </c>
      <c r="E9" s="81" t="s">
        <v>107</v>
      </c>
      <c r="F9" s="82" t="s">
        <v>328</v>
      </c>
      <c r="G9" s="78"/>
      <c r="H9" s="79"/>
    </row>
    <row r="10" spans="1:8" s="2" customFormat="1" ht="26.45" customHeight="1">
      <c r="A10" s="24"/>
      <c r="B10" s="25"/>
      <c r="C10" s="92" t="s">
        <v>14</v>
      </c>
      <c r="D10" s="92" t="s">
        <v>17</v>
      </c>
      <c r="E10" s="24"/>
      <c r="F10" s="24"/>
      <c r="G10" s="24"/>
      <c r="H10" s="25"/>
    </row>
    <row r="11" spans="1:8" s="2" customFormat="1" ht="16.899999999999999" customHeight="1">
      <c r="A11" s="24"/>
      <c r="B11" s="25"/>
      <c r="C11" s="93" t="s">
        <v>89</v>
      </c>
      <c r="D11" s="94" t="s">
        <v>1</v>
      </c>
      <c r="E11" s="95" t="s">
        <v>1</v>
      </c>
      <c r="F11" s="96">
        <v>260</v>
      </c>
      <c r="G11" s="24"/>
      <c r="H11" s="25"/>
    </row>
    <row r="12" spans="1:8" s="2" customFormat="1" ht="16.899999999999999" customHeight="1">
      <c r="A12" s="24"/>
      <c r="B12" s="25"/>
      <c r="C12" s="97" t="s">
        <v>89</v>
      </c>
      <c r="D12" s="97" t="s">
        <v>90</v>
      </c>
      <c r="E12" s="10" t="s">
        <v>1</v>
      </c>
      <c r="F12" s="98">
        <v>260</v>
      </c>
      <c r="G12" s="24"/>
      <c r="H12" s="25"/>
    </row>
    <row r="13" spans="1:8" s="2" customFormat="1" ht="16.899999999999999" customHeight="1">
      <c r="A13" s="24"/>
      <c r="B13" s="25"/>
      <c r="C13" s="99" t="s">
        <v>329</v>
      </c>
      <c r="D13" s="24"/>
      <c r="E13" s="24"/>
      <c r="F13" s="24"/>
      <c r="G13" s="24"/>
      <c r="H13" s="25"/>
    </row>
    <row r="14" spans="1:8" s="2" customFormat="1" ht="16.899999999999999" customHeight="1">
      <c r="A14" s="24"/>
      <c r="B14" s="25"/>
      <c r="C14" s="97" t="s">
        <v>177</v>
      </c>
      <c r="D14" s="97" t="s">
        <v>178</v>
      </c>
      <c r="E14" s="10" t="s">
        <v>125</v>
      </c>
      <c r="F14" s="98">
        <v>260</v>
      </c>
      <c r="G14" s="24"/>
      <c r="H14" s="25"/>
    </row>
    <row r="15" spans="1:8" s="2" customFormat="1" ht="22.5">
      <c r="A15" s="24"/>
      <c r="B15" s="25"/>
      <c r="C15" s="97" t="s">
        <v>156</v>
      </c>
      <c r="D15" s="97" t="s">
        <v>157</v>
      </c>
      <c r="E15" s="10" t="s">
        <v>158</v>
      </c>
      <c r="F15" s="98">
        <v>39</v>
      </c>
      <c r="G15" s="24"/>
      <c r="H15" s="25"/>
    </row>
    <row r="16" spans="1:8" s="2" customFormat="1" ht="16.899999999999999" customHeight="1">
      <c r="A16" s="24"/>
      <c r="B16" s="25"/>
      <c r="C16" s="97" t="s">
        <v>168</v>
      </c>
      <c r="D16" s="97" t="s">
        <v>169</v>
      </c>
      <c r="E16" s="10" t="s">
        <v>158</v>
      </c>
      <c r="F16" s="98">
        <v>39</v>
      </c>
      <c r="G16" s="24"/>
      <c r="H16" s="25"/>
    </row>
    <row r="17" spans="1:8" s="2" customFormat="1" ht="16.899999999999999" customHeight="1">
      <c r="A17" s="24"/>
      <c r="B17" s="25"/>
      <c r="C17" s="97" t="s">
        <v>181</v>
      </c>
      <c r="D17" s="97" t="s">
        <v>182</v>
      </c>
      <c r="E17" s="10" t="s">
        <v>125</v>
      </c>
      <c r="F17" s="98">
        <v>260</v>
      </c>
      <c r="G17" s="24"/>
      <c r="H17" s="25"/>
    </row>
    <row r="18" spans="1:8" s="2" customFormat="1" ht="16.899999999999999" customHeight="1">
      <c r="A18" s="24"/>
      <c r="B18" s="25"/>
      <c r="C18" s="97" t="s">
        <v>191</v>
      </c>
      <c r="D18" s="97" t="s">
        <v>192</v>
      </c>
      <c r="E18" s="10" t="s">
        <v>125</v>
      </c>
      <c r="F18" s="98">
        <v>260</v>
      </c>
      <c r="G18" s="24"/>
      <c r="H18" s="25"/>
    </row>
    <row r="19" spans="1:8" s="2" customFormat="1" ht="16.899999999999999" customHeight="1">
      <c r="A19" s="24"/>
      <c r="B19" s="25"/>
      <c r="C19" s="97" t="s">
        <v>195</v>
      </c>
      <c r="D19" s="97" t="s">
        <v>196</v>
      </c>
      <c r="E19" s="10" t="s">
        <v>125</v>
      </c>
      <c r="F19" s="98">
        <v>260</v>
      </c>
      <c r="G19" s="24"/>
      <c r="H19" s="25"/>
    </row>
    <row r="20" spans="1:8" s="2" customFormat="1" ht="16.899999999999999" customHeight="1">
      <c r="A20" s="24"/>
      <c r="B20" s="25"/>
      <c r="C20" s="93" t="s">
        <v>83</v>
      </c>
      <c r="D20" s="94" t="s">
        <v>1</v>
      </c>
      <c r="E20" s="95" t="s">
        <v>1</v>
      </c>
      <c r="F20" s="96">
        <v>213.1</v>
      </c>
      <c r="G20" s="24"/>
      <c r="H20" s="25"/>
    </row>
    <row r="21" spans="1:8" s="2" customFormat="1" ht="16.899999999999999" customHeight="1">
      <c r="A21" s="24"/>
      <c r="B21" s="25"/>
      <c r="C21" s="97" t="s">
        <v>83</v>
      </c>
      <c r="D21" s="97" t="s">
        <v>84</v>
      </c>
      <c r="E21" s="10" t="s">
        <v>1</v>
      </c>
      <c r="F21" s="98">
        <v>213.1</v>
      </c>
      <c r="G21" s="24"/>
      <c r="H21" s="25"/>
    </row>
    <row r="22" spans="1:8" s="2" customFormat="1" ht="16.899999999999999" customHeight="1">
      <c r="A22" s="24"/>
      <c r="B22" s="25"/>
      <c r="C22" s="99" t="s">
        <v>329</v>
      </c>
      <c r="D22" s="24"/>
      <c r="E22" s="24"/>
      <c r="F22" s="24"/>
      <c r="G22" s="24"/>
      <c r="H22" s="25"/>
    </row>
    <row r="23" spans="1:8" s="2" customFormat="1" ht="16.899999999999999" customHeight="1">
      <c r="A23" s="24"/>
      <c r="B23" s="25"/>
      <c r="C23" s="97" t="s">
        <v>276</v>
      </c>
      <c r="D23" s="97" t="s">
        <v>277</v>
      </c>
      <c r="E23" s="10" t="s">
        <v>265</v>
      </c>
      <c r="F23" s="98">
        <v>213.1</v>
      </c>
      <c r="G23" s="24"/>
      <c r="H23" s="25"/>
    </row>
    <row r="24" spans="1:8" s="2" customFormat="1" ht="16.899999999999999" customHeight="1">
      <c r="A24" s="24"/>
      <c r="B24" s="25"/>
      <c r="C24" s="97" t="s">
        <v>280</v>
      </c>
      <c r="D24" s="97" t="s">
        <v>281</v>
      </c>
      <c r="E24" s="10" t="s">
        <v>265</v>
      </c>
      <c r="F24" s="98">
        <v>2983.4</v>
      </c>
      <c r="G24" s="24"/>
      <c r="H24" s="25"/>
    </row>
    <row r="25" spans="1:8" s="2" customFormat="1" ht="16.899999999999999" customHeight="1">
      <c r="A25" s="24"/>
      <c r="B25" s="25"/>
      <c r="C25" s="97" t="s">
        <v>285</v>
      </c>
      <c r="D25" s="97" t="s">
        <v>286</v>
      </c>
      <c r="E25" s="10" t="s">
        <v>265</v>
      </c>
      <c r="F25" s="98">
        <v>228.75</v>
      </c>
      <c r="G25" s="24"/>
      <c r="H25" s="25"/>
    </row>
    <row r="26" spans="1:8" s="2" customFormat="1" ht="22.5">
      <c r="A26" s="24"/>
      <c r="B26" s="25"/>
      <c r="C26" s="97" t="s">
        <v>303</v>
      </c>
      <c r="D26" s="97" t="s">
        <v>304</v>
      </c>
      <c r="E26" s="10" t="s">
        <v>265</v>
      </c>
      <c r="F26" s="98">
        <v>213.1</v>
      </c>
      <c r="G26" s="24"/>
      <c r="H26" s="25"/>
    </row>
    <row r="27" spans="1:8" s="2" customFormat="1" ht="16.899999999999999" customHeight="1">
      <c r="A27" s="24"/>
      <c r="B27" s="25"/>
      <c r="C27" s="93" t="s">
        <v>86</v>
      </c>
      <c r="D27" s="94" t="s">
        <v>1</v>
      </c>
      <c r="E27" s="95" t="s">
        <v>1</v>
      </c>
      <c r="F27" s="96">
        <v>228.75</v>
      </c>
      <c r="G27" s="24"/>
      <c r="H27" s="25"/>
    </row>
    <row r="28" spans="1:8" s="2" customFormat="1" ht="16.899999999999999" customHeight="1">
      <c r="A28" s="24"/>
      <c r="B28" s="25"/>
      <c r="C28" s="97" t="s">
        <v>86</v>
      </c>
      <c r="D28" s="97" t="s">
        <v>288</v>
      </c>
      <c r="E28" s="10" t="s">
        <v>1</v>
      </c>
      <c r="F28" s="98">
        <v>228.75</v>
      </c>
      <c r="G28" s="24"/>
      <c r="H28" s="25"/>
    </row>
    <row r="29" spans="1:8" s="2" customFormat="1" ht="16.899999999999999" customHeight="1">
      <c r="A29" s="24"/>
      <c r="B29" s="25"/>
      <c r="C29" s="99" t="s">
        <v>329</v>
      </c>
      <c r="D29" s="24"/>
      <c r="E29" s="24"/>
      <c r="F29" s="24"/>
      <c r="G29" s="24"/>
      <c r="H29" s="25"/>
    </row>
    <row r="30" spans="1:8" s="2" customFormat="1" ht="16.899999999999999" customHeight="1">
      <c r="A30" s="24"/>
      <c r="B30" s="25"/>
      <c r="C30" s="97" t="s">
        <v>285</v>
      </c>
      <c r="D30" s="97" t="s">
        <v>286</v>
      </c>
      <c r="E30" s="10" t="s">
        <v>265</v>
      </c>
      <c r="F30" s="98">
        <v>228.75</v>
      </c>
      <c r="G30" s="24"/>
      <c r="H30" s="25"/>
    </row>
    <row r="31" spans="1:8" s="2" customFormat="1" ht="16.899999999999999" customHeight="1">
      <c r="A31" s="24"/>
      <c r="B31" s="25"/>
      <c r="C31" s="97" t="s">
        <v>290</v>
      </c>
      <c r="D31" s="97" t="s">
        <v>291</v>
      </c>
      <c r="E31" s="10" t="s">
        <v>265</v>
      </c>
      <c r="F31" s="98">
        <v>3202.5</v>
      </c>
      <c r="G31" s="24"/>
      <c r="H31" s="25"/>
    </row>
    <row r="32" spans="1:8" s="2" customFormat="1" ht="22.5">
      <c r="A32" s="24"/>
      <c r="B32" s="25"/>
      <c r="C32" s="97" t="s">
        <v>299</v>
      </c>
      <c r="D32" s="97" t="s">
        <v>300</v>
      </c>
      <c r="E32" s="10" t="s">
        <v>265</v>
      </c>
      <c r="F32" s="98">
        <v>228.75</v>
      </c>
      <c r="G32" s="24"/>
      <c r="H32" s="25"/>
    </row>
    <row r="33" spans="1:8" s="2" customFormat="1" ht="7.35" customHeight="1">
      <c r="A33" s="24"/>
      <c r="B33" s="38"/>
      <c r="C33" s="39"/>
      <c r="D33" s="39"/>
      <c r="E33" s="39"/>
      <c r="F33" s="39"/>
      <c r="G33" s="39"/>
      <c r="H33" s="25"/>
    </row>
    <row r="34" spans="1:8" s="2" customFormat="1">
      <c r="A34" s="24"/>
      <c r="B34" s="24"/>
      <c r="C34" s="24"/>
      <c r="D34" s="24"/>
      <c r="E34" s="24"/>
      <c r="F34" s="24"/>
      <c r="G34" s="24"/>
      <c r="H34" s="2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Mesto1039 - Oprava chodní...</vt:lpstr>
      <vt:lpstr>Seznam figur</vt:lpstr>
      <vt:lpstr>'Mesto1039 - Oprava chodní...'!Názvy_tisku</vt:lpstr>
      <vt:lpstr>'Rekapitulace stavby'!Názvy_tisku</vt:lpstr>
      <vt:lpstr>'Seznam figur'!Názvy_tisku</vt:lpstr>
      <vt:lpstr>'Mesto1039 - Oprava chodní...'!Oblast_tisku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2022-01-14T08:03:16Z</dcterms:created>
  <dcterms:modified xsi:type="dcterms:W3CDTF">2023-03-23T11:51:26Z</dcterms:modified>
</cp:coreProperties>
</file>