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3\_oprava schodiště Juřinka\"/>
    </mc:Choice>
  </mc:AlternateContent>
  <bookViews>
    <workbookView xWindow="0" yWindow="0" windowWidth="28800" windowHeight="12300" activeTab="1"/>
  </bookViews>
  <sheets>
    <sheet name="Rekapitulace stavby" sheetId="1" r:id="rId1"/>
    <sheet name="oprava schodiště" sheetId="2" r:id="rId2"/>
  </sheets>
  <definedNames>
    <definedName name="_xlnm._FilterDatabase" localSheetId="1" hidden="1">'oprava schodiště'!$C$119:$K$258</definedName>
    <definedName name="_xlnm.Print_Titles" localSheetId="1">'oprava schodiště'!$119:$119</definedName>
    <definedName name="_xlnm.Print_Titles" localSheetId="0">'Rekapitulace stavby'!$89:$89</definedName>
    <definedName name="_xlnm.Print_Area" localSheetId="1">'oprava schodiště'!$C$4:$J$73,'oprava schodiště'!$C$79:$J$103,'oprava schodiště'!$C$109:$K$258</definedName>
    <definedName name="_xlnm.Print_Area" localSheetId="0">'Rekapitulace stavby'!$D$4:$AO$73,'Rekapitulace stavby'!$C$79:$AQ$93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6" i="2" l="1"/>
  <c r="H132" i="2"/>
  <c r="H168" i="2"/>
  <c r="J251" i="2" l="1"/>
  <c r="J249" i="2"/>
  <c r="J247" i="2"/>
  <c r="J245" i="2"/>
  <c r="J243" i="2"/>
  <c r="H227" i="2"/>
  <c r="J177" i="2"/>
  <c r="H144" i="2"/>
  <c r="H137" i="2"/>
  <c r="H130" i="2"/>
  <c r="J130" i="2" s="1"/>
  <c r="J132" i="2"/>
  <c r="J242" i="2" l="1"/>
  <c r="J98" i="2" s="1"/>
  <c r="J92" i="1"/>
  <c r="J173" i="2"/>
  <c r="J171" i="2"/>
  <c r="J168" i="2"/>
  <c r="J166" i="2" l="1"/>
  <c r="J94" i="2" s="1"/>
  <c r="H253" i="2" l="1"/>
  <c r="I148" i="2"/>
  <c r="I136" i="2"/>
  <c r="I135" i="2"/>
  <c r="I146" i="2"/>
  <c r="H193" i="2"/>
  <c r="I192" i="2" l="1"/>
  <c r="J237" i="2" l="1"/>
  <c r="I233" i="2"/>
  <c r="J233" i="2" s="1"/>
  <c r="I231" i="2"/>
  <c r="I224" i="2"/>
  <c r="I222" i="2"/>
  <c r="BK221" i="2"/>
  <c r="I213" i="2"/>
  <c r="BK213" i="2" s="1"/>
  <c r="I205" i="2"/>
  <c r="I204" i="2"/>
  <c r="J204" i="2" s="1"/>
  <c r="I203" i="2"/>
  <c r="BK203" i="2" s="1"/>
  <c r="I201" i="2"/>
  <c r="I200" i="2"/>
  <c r="I199" i="2"/>
  <c r="I190" i="2"/>
  <c r="I184" i="2"/>
  <c r="BK158" i="2"/>
  <c r="J152" i="2"/>
  <c r="J150" i="2"/>
  <c r="BK148" i="2"/>
  <c r="J146" i="2"/>
  <c r="BK144" i="2"/>
  <c r="J137" i="2"/>
  <c r="I134" i="2"/>
  <c r="I127" i="2"/>
  <c r="BK127" i="2" s="1"/>
  <c r="I126" i="2"/>
  <c r="J126" i="2" s="1"/>
  <c r="I125" i="2"/>
  <c r="I123" i="2"/>
  <c r="J32" i="2"/>
  <c r="J31" i="2"/>
  <c r="AY92" i="1" s="1"/>
  <c r="J30" i="2"/>
  <c r="AX92" i="1" s="1"/>
  <c r="BI258" i="2"/>
  <c r="BH258" i="2"/>
  <c r="BG258" i="2"/>
  <c r="BF258" i="2"/>
  <c r="T258" i="2"/>
  <c r="T257" i="2" s="1"/>
  <c r="R258" i="2"/>
  <c r="R257" i="2" s="1"/>
  <c r="P258" i="2"/>
  <c r="P257" i="2" s="1"/>
  <c r="BI256" i="2"/>
  <c r="BH256" i="2"/>
  <c r="BG256" i="2"/>
  <c r="BF256" i="2"/>
  <c r="T256" i="2"/>
  <c r="T255" i="2" s="1"/>
  <c r="R256" i="2"/>
  <c r="R255" i="2" s="1"/>
  <c r="P256" i="2"/>
  <c r="P255" i="2" s="1"/>
  <c r="BI253" i="2"/>
  <c r="BH253" i="2"/>
  <c r="BG253" i="2"/>
  <c r="BF253" i="2"/>
  <c r="T253" i="2"/>
  <c r="T252" i="2" s="1"/>
  <c r="R253" i="2"/>
  <c r="R252" i="2" s="1"/>
  <c r="P253" i="2"/>
  <c r="P252" i="2" s="1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6" i="2"/>
  <c r="F114" i="2"/>
  <c r="E112" i="2"/>
  <c r="J87" i="2"/>
  <c r="F86" i="2"/>
  <c r="F84" i="2"/>
  <c r="E82" i="2"/>
  <c r="J19" i="2"/>
  <c r="E19" i="2"/>
  <c r="J116" i="2" s="1"/>
  <c r="J18" i="2"/>
  <c r="F87" i="2"/>
  <c r="J84" i="2"/>
  <c r="AM86" i="1"/>
  <c r="L86" i="1"/>
  <c r="L84" i="1"/>
  <c r="L82" i="1"/>
  <c r="L81" i="1"/>
  <c r="BK258" i="2"/>
  <c r="BK253" i="2"/>
  <c r="J239" i="2"/>
  <c r="J231" i="2"/>
  <c r="J229" i="2"/>
  <c r="J221" i="2"/>
  <c r="BK208" i="2"/>
  <c r="J206" i="2"/>
  <c r="BK205" i="2"/>
  <c r="BK204" i="2"/>
  <c r="J203" i="2"/>
  <c r="J201" i="2"/>
  <c r="BK194" i="2"/>
  <c r="BK192" i="2"/>
  <c r="J190" i="2"/>
  <c r="J188" i="2"/>
  <c r="BK184" i="2"/>
  <c r="J160" i="2"/>
  <c r="BK136" i="2"/>
  <c r="J135" i="2"/>
  <c r="J134" i="2"/>
  <c r="BK126" i="2"/>
  <c r="J125" i="2"/>
  <c r="BK256" i="2"/>
  <c r="BK239" i="2"/>
  <c r="BK229" i="2"/>
  <c r="BK227" i="2"/>
  <c r="J224" i="2"/>
  <c r="J222" i="2"/>
  <c r="BK216" i="2"/>
  <c r="BK214" i="2"/>
  <c r="J213" i="2"/>
  <c r="BK212" i="2"/>
  <c r="J210" i="2"/>
  <c r="J208" i="2"/>
  <c r="BK200" i="2"/>
  <c r="J199" i="2"/>
  <c r="J196" i="2"/>
  <c r="J185" i="2"/>
  <c r="J184" i="2"/>
  <c r="BK182" i="2"/>
  <c r="J148" i="2"/>
  <c r="BK146" i="2"/>
  <c r="J144" i="2"/>
  <c r="BK137" i="2"/>
  <c r="J136" i="2"/>
  <c r="BK135" i="2"/>
  <c r="BK134" i="2"/>
  <c r="BK132" i="2"/>
  <c r="BK130" i="2"/>
  <c r="J127" i="2"/>
  <c r="BK123" i="2"/>
  <c r="J256" i="2"/>
  <c r="J253" i="2"/>
  <c r="BK238" i="2"/>
  <c r="BK237" i="2"/>
  <c r="BK235" i="2"/>
  <c r="BK231" i="2"/>
  <c r="J227" i="2"/>
  <c r="BK224" i="2"/>
  <c r="J216" i="2"/>
  <c r="J212" i="2"/>
  <c r="BK206" i="2"/>
  <c r="BK199" i="2"/>
  <c r="BK196" i="2"/>
  <c r="J194" i="2"/>
  <c r="J192" i="2"/>
  <c r="BK190" i="2"/>
  <c r="BK163" i="2"/>
  <c r="J162" i="2"/>
  <c r="J156" i="2"/>
  <c r="BK154" i="2"/>
  <c r="BK152" i="2"/>
  <c r="J123" i="2"/>
  <c r="AS91" i="1"/>
  <c r="J258" i="2"/>
  <c r="J238" i="2"/>
  <c r="J235" i="2"/>
  <c r="BK233" i="2"/>
  <c r="BK222" i="2"/>
  <c r="J214" i="2"/>
  <c r="BK210" i="2"/>
  <c r="J205" i="2"/>
  <c r="BK201" i="2"/>
  <c r="J200" i="2"/>
  <c r="BK188" i="2"/>
  <c r="BK185" i="2"/>
  <c r="J182" i="2"/>
  <c r="J163" i="2"/>
  <c r="BK162" i="2"/>
  <c r="BK160" i="2"/>
  <c r="BK156" i="2"/>
  <c r="J154" i="2"/>
  <c r="BK125" i="2"/>
  <c r="J223" i="2" l="1"/>
  <c r="J202" i="2"/>
  <c r="J180" i="2"/>
  <c r="J95" i="2" s="1"/>
  <c r="J158" i="2"/>
  <c r="BE158" i="2" s="1"/>
  <c r="BK150" i="2"/>
  <c r="BK122" i="2" s="1"/>
  <c r="P254" i="2"/>
  <c r="T254" i="2"/>
  <c r="R254" i="2"/>
  <c r="T122" i="2"/>
  <c r="T171" i="2"/>
  <c r="R198" i="2"/>
  <c r="P202" i="2"/>
  <c r="BK223" i="2"/>
  <c r="P122" i="2"/>
  <c r="P171" i="2"/>
  <c r="P198" i="2"/>
  <c r="R202" i="2"/>
  <c r="P223" i="2"/>
  <c r="R122" i="2"/>
  <c r="R171" i="2"/>
  <c r="T198" i="2"/>
  <c r="T202" i="2"/>
  <c r="T223" i="2"/>
  <c r="BK171" i="2"/>
  <c r="BK198" i="2"/>
  <c r="J198" i="2" s="1"/>
  <c r="J96" i="2" s="1"/>
  <c r="BK202" i="2"/>
  <c r="J97" i="2" s="1"/>
  <c r="R223" i="2"/>
  <c r="J86" i="2"/>
  <c r="BE126" i="2"/>
  <c r="BE134" i="2"/>
  <c r="BE135" i="2"/>
  <c r="BE144" i="2"/>
  <c r="BE146" i="2"/>
  <c r="BE148" i="2"/>
  <c r="BE152" i="2"/>
  <c r="BE163" i="2"/>
  <c r="BE192" i="2"/>
  <c r="BE194" i="2"/>
  <c r="BE203" i="2"/>
  <c r="BE206" i="2"/>
  <c r="BE212" i="2"/>
  <c r="BE227" i="2"/>
  <c r="BE229" i="2"/>
  <c r="BE239" i="2"/>
  <c r="BE253" i="2"/>
  <c r="BE123" i="2"/>
  <c r="BE130" i="2"/>
  <c r="BE132" i="2"/>
  <c r="BE136" i="2"/>
  <c r="BE182" i="2"/>
  <c r="BE184" i="2"/>
  <c r="BE185" i="2"/>
  <c r="BE200" i="2"/>
  <c r="BE208" i="2"/>
  <c r="BE213" i="2"/>
  <c r="BE216" i="2"/>
  <c r="BE221" i="2"/>
  <c r="BK252" i="2"/>
  <c r="J252" i="2" s="1"/>
  <c r="J99" i="2" s="1"/>
  <c r="BE125" i="2"/>
  <c r="BE150" i="2"/>
  <c r="BE154" i="2"/>
  <c r="BE156" i="2"/>
  <c r="BE160" i="2"/>
  <c r="BE188" i="2"/>
  <c r="BE190" i="2"/>
  <c r="BE201" i="2"/>
  <c r="BE204" i="2"/>
  <c r="BE205" i="2"/>
  <c r="BE238" i="2"/>
  <c r="BK257" i="2"/>
  <c r="J257" i="2" s="1"/>
  <c r="J102" i="2" s="1"/>
  <c r="BE127" i="2"/>
  <c r="BE137" i="2"/>
  <c r="BE162" i="2"/>
  <c r="BE196" i="2"/>
  <c r="BE199" i="2"/>
  <c r="BE210" i="2"/>
  <c r="BE214" i="2"/>
  <c r="BE222" i="2"/>
  <c r="BE224" i="2"/>
  <c r="BE231" i="2"/>
  <c r="BE233" i="2"/>
  <c r="BE235" i="2"/>
  <c r="BE237" i="2"/>
  <c r="BE256" i="2"/>
  <c r="BE258" i="2"/>
  <c r="BK255" i="2"/>
  <c r="J255" i="2" s="1"/>
  <c r="J101" i="2" s="1"/>
  <c r="F30" i="2"/>
  <c r="BB92" i="1" s="1"/>
  <c r="BB91" i="1" s="1"/>
  <c r="AX91" i="1" s="1"/>
  <c r="BA92" i="1"/>
  <c r="BA91" i="1" s="1"/>
  <c r="AW91" i="1" s="1"/>
  <c r="F31" i="2"/>
  <c r="BC92" i="1" s="1"/>
  <c r="BC91" i="1" s="1"/>
  <c r="W29" i="1" s="1"/>
  <c r="F32" i="2"/>
  <c r="BD92" i="1" s="1"/>
  <c r="BD91" i="1" s="1"/>
  <c r="W30" i="1" s="1"/>
  <c r="AW92" i="1"/>
  <c r="J122" i="2" l="1"/>
  <c r="J93" i="2" s="1"/>
  <c r="P121" i="2"/>
  <c r="P120" i="2" s="1"/>
  <c r="AU92" i="1" s="1"/>
  <c r="AU91" i="1" s="1"/>
  <c r="R121" i="2"/>
  <c r="R120" i="2" s="1"/>
  <c r="T121" i="2"/>
  <c r="T120" i="2" s="1"/>
  <c r="BK121" i="2"/>
  <c r="BK254" i="2"/>
  <c r="J254" i="2" s="1"/>
  <c r="J100" i="2" s="1"/>
  <c r="AY91" i="1"/>
  <c r="AZ92" i="1"/>
  <c r="AZ91" i="1" s="1"/>
  <c r="W28" i="1"/>
  <c r="AV92" i="1"/>
  <c r="AT92" i="1" s="1"/>
  <c r="J92" i="2" l="1"/>
  <c r="J121" i="2"/>
  <c r="J91" i="2" s="1"/>
  <c r="BK120" i="2"/>
  <c r="AV91" i="1"/>
  <c r="J120" i="2" l="1"/>
  <c r="J28" i="2" s="1"/>
  <c r="AG92" i="1" s="1"/>
  <c r="AG91" i="1" s="1"/>
  <c r="AT91" i="1"/>
  <c r="AK26" i="1" l="1"/>
  <c r="AK32" i="1" s="1"/>
  <c r="AN91" i="1"/>
  <c r="AN92" i="1" s="1"/>
  <c r="J34" i="2"/>
</calcChain>
</file>

<file path=xl/sharedStrings.xml><?xml version="1.0" encoding="utf-8"?>
<sst xmlns="http://schemas.openxmlformats.org/spreadsheetml/2006/main" count="1598" uniqueCount="378">
  <si>
    <t>Export Komplet</t>
  </si>
  <si>
    <t/>
  </si>
  <si>
    <t>2.0</t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</si>
  <si>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</si>
  <si>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</si>
  <si>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</si>
  <si>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</si>
  <si>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</si>
  <si>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</si>
  <si>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</si>
  <si>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</si>
  <si>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</si>
  <si>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</si>
  <si>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</si>
  <si>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</si>
  <si>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</si>
  <si>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</si>
  <si>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</si>
  <si>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</si>
  <si>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</si>
  <si>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</si>
  <si>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</si>
  <si>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</si>
  <si>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</si>
  <si>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</si>
  <si>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</si>
  <si>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</si>
  <si>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</si>
  <si>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</si>
  <si>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</si>
  <si>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</si>
  <si>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</si>
  <si>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</si>
  <si>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</si>
  <si>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</si>
  <si>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</si>
  <si>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</si>
  <si>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</si>
  <si>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</si>
  <si>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</si>
  <si>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</si>
  <si>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</si>
  <si>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</si>
  <si>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</si>
  <si>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</si>
  <si>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</si>
  <si>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</si>
  <si>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</si>
  <si>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</si>
  <si>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</si>
  <si>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</si>
  <si>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</si>
  <si>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</si>
  <si>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</si>
  <si>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</si>
  <si>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</si>
  <si>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</si>
  <si>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</si>
  <si>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</si>
  <si>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</si>
  <si>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</si>
  <si>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</si>
  <si>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</si>
  <si>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</si>
  <si>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</si>
  <si>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</si>
  <si>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</si>
  <si>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</si>
  <si>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</si>
  <si>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</si>
  <si>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</si>
  <si>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</si>
  <si>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</si>
  <si>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</si>
  <si>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</si>
  <si>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</si>
  <si>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</si>
  <si>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</si>
  <si>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</si>
  <si>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</si>
  <si>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</si>
  <si>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</si>
  <si>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</si>
  <si>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</si>
  <si>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</si>
  <si>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</si>
  <si>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</si>
  <si>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</si>
  <si>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</si>
  <si>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</si>
  <si>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</si>
  <si>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</si>
  <si>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</si>
  <si>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</si>
  <si>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</si>
  <si>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</si>
  <si>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</si>
  <si>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</si>
  <si>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</si>
  <si>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</si>
  <si>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</si>
  <si>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</si>
  <si>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</si>
  <si>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</si>
  <si>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</si>
  <si>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</si>
  <si>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</si>
  <si>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</si>
  <si>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</si>
  <si>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</si>
  <si>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</si>
  <si>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</si>
  <si>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</si>
  <si>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</si>
  <si>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</si>
  <si>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</si>
  <si>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</si>
  <si>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</si>
  <si>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</si>
  <si>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</si>
  <si>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</si>
  <si>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</si>
  <si>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</si>
  <si>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</si>
  <si>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</si>
  <si>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</si>
  <si>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</si>
  <si>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</si>
  <si>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</si>
  <si>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</si>
  <si>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</si>
  <si>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</si>
  <si>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</si>
  <si>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</si>
  <si>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</si>
  <si>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-296144344</t>
  </si>
  <si>
    <t>7</t>
  </si>
  <si>
    <t>113203111</t>
  </si>
  <si>
    <t>Vytrhání obrub z dlažebních kostek</t>
  </si>
  <si>
    <t>1120885657</t>
  </si>
  <si>
    <t>8</t>
  </si>
  <si>
    <t>119003141</t>
  </si>
  <si>
    <t>Bezpečnostní stavební plot plastový výšky do 1 m pro zabezpečení výkopu zřízení</t>
  </si>
  <si>
    <t>-930192035</t>
  </si>
  <si>
    <t>9</t>
  </si>
  <si>
    <t>119003142</t>
  </si>
  <si>
    <t>Bezpečnostní stavební plot plastový výšky do 1 m pro zabezpečení výkopu odstranění</t>
  </si>
  <si>
    <t>556391301</t>
  </si>
  <si>
    <t>132253101</t>
  </si>
  <si>
    <t>Hloubení rýh nezapažených  š do 800 mm v hornině třídy těžitelnosti I, skupiny 3 objem do 20 m3 strojně v omezeném prostoru</t>
  </si>
  <si>
    <t>m3</t>
  </si>
  <si>
    <t>-392089926</t>
  </si>
  <si>
    <t>Součet</t>
  </si>
  <si>
    <t>162751117</t>
  </si>
  <si>
    <t>Vodorovné přemístění do 10000 m výkopku/sypaniny z horniny třídy těžitelnosti I, skupiny 1 až 3</t>
  </si>
  <si>
    <t>-147094389</t>
  </si>
  <si>
    <t>12</t>
  </si>
  <si>
    <t>-1280338955</t>
  </si>
  <si>
    <t>13</t>
  </si>
  <si>
    <t>162751119</t>
  </si>
  <si>
    <t>Příplatek k vodorovnému přemístění výkopku/sypaniny z horniny třídy těžitelnosti I, skupiny 1 až 3 ZKD 1000 m přes 10000 m</t>
  </si>
  <si>
    <t>1365322516</t>
  </si>
  <si>
    <t>r*5</t>
  </si>
  <si>
    <t>167151101</t>
  </si>
  <si>
    <t>Nakládání výkopku z hornin třídy těžitelnosti I, skupiny 1 až 3 do 100 m3</t>
  </si>
  <si>
    <t>1302748526</t>
  </si>
  <si>
    <t>171201231</t>
  </si>
  <si>
    <t>Poplatek za uložení zeminy a kamení na recyklační skládce (skládkovné) kód odpadu 17 05 04</t>
  </si>
  <si>
    <t>t</t>
  </si>
  <si>
    <t>-2127600705</t>
  </si>
  <si>
    <t>171251201</t>
  </si>
  <si>
    <t>Uložení sypaniny na skládky nebo meziskládky</t>
  </si>
  <si>
    <t>2017204609</t>
  </si>
  <si>
    <t>181152302</t>
  </si>
  <si>
    <t>Úprava pláně pro silnice a dálnice v zářezech se zhutněním</t>
  </si>
  <si>
    <t>-2084211957</t>
  </si>
  <si>
    <t>181311103</t>
  </si>
  <si>
    <t>Rozprostření ornice tl vrstvy do 200 mm v rovině nebo ve svahu do 1:5 ručně</t>
  </si>
  <si>
    <t>1310061937</t>
  </si>
  <si>
    <t>181411131</t>
  </si>
  <si>
    <t>Založení parkového trávníku výsevem plochy do 1000 m2 v rovině a ve svahu do 1:5</t>
  </si>
  <si>
    <t>-514857368</t>
  </si>
  <si>
    <t>M</t>
  </si>
  <si>
    <t>00572410</t>
  </si>
  <si>
    <t>osivo směs travní parková</t>
  </si>
  <si>
    <t>kg</t>
  </si>
  <si>
    <t>-1440163760</t>
  </si>
  <si>
    <t>183403153</t>
  </si>
  <si>
    <t>Obdělání půdy hrabáním v rovině a svahu do 1:5</t>
  </si>
  <si>
    <t>920453094</t>
  </si>
  <si>
    <t>Komunikace pozemní</t>
  </si>
  <si>
    <t>564861111</t>
  </si>
  <si>
    <t>Podklad ze štěrkodrtě ŠD tl 200 mm</t>
  </si>
  <si>
    <t>-746668164</t>
  </si>
  <si>
    <t>26</t>
  </si>
  <si>
    <t>-913591437</t>
  </si>
  <si>
    <t>596211110</t>
  </si>
  <si>
    <t>Kladení zámkové dlažby komunikací pro pěší tl 60 mm skupiny A pl do 50 m2</t>
  </si>
  <si>
    <t>-520489391</t>
  </si>
  <si>
    <t>PSB.14010300</t>
  </si>
  <si>
    <t>HOLLAND I 200x100x60 mm</t>
  </si>
  <si>
    <t>-481920240</t>
  </si>
  <si>
    <t>"10%"    2,0</t>
  </si>
  <si>
    <t>31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</si>
  <si>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</si>
  <si>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</si>
  <si>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1879524190</t>
  </si>
  <si>
    <t>465,0+1,2+4,5</t>
  </si>
  <si>
    <t>32</t>
  </si>
  <si>
    <t>579266672</t>
  </si>
  <si>
    <t>465*1,05</t>
  </si>
  <si>
    <t>33</t>
  </si>
  <si>
    <t>PSB.14010301</t>
  </si>
  <si>
    <t>HOLLAND I 200x100x60 mm barevná</t>
  </si>
  <si>
    <t>-1585888191</t>
  </si>
  <si>
    <t>4,5*1,05</t>
  </si>
  <si>
    <t>LSV.100281</t>
  </si>
  <si>
    <t>-1177892151</t>
  </si>
  <si>
    <t>1,2*1,05</t>
  </si>
  <si>
    <t>Trubní vedení</t>
  </si>
  <si>
    <t>37</t>
  </si>
  <si>
    <t>899231111</t>
  </si>
  <si>
    <t>Výšková úprava uličního vstupu nebo vpusti do 200 mm zvýšením mříže</t>
  </si>
  <si>
    <t>kus</t>
  </si>
  <si>
    <t>-1666023426</t>
  </si>
  <si>
    <t>38</t>
  </si>
  <si>
    <t>899331111</t>
  </si>
  <si>
    <t>Výšková úprava uličního vstupu nebo vpusti do 200 mm zvýšením poklopu</t>
  </si>
  <si>
    <t>-246602937</t>
  </si>
  <si>
    <t>39</t>
  </si>
  <si>
    <t>899431111</t>
  </si>
  <si>
    <t>Výšková úprava uličního vstupu nebo vpusti do 200 mm zvýšením krycího hrnce, šoupěte nebo hydrantu</t>
  </si>
  <si>
    <t>-949625838</t>
  </si>
  <si>
    <t>Ostatní konstrukce a práce, bourání</t>
  </si>
  <si>
    <t>40</t>
  </si>
  <si>
    <t>915221112</t>
  </si>
  <si>
    <t>Vodorovné dopravní značení vodící čáry souvislé š 250 mm retroreflexní bílý plast</t>
  </si>
  <si>
    <t>-797509138</t>
  </si>
  <si>
    <t>41</t>
  </si>
  <si>
    <t>915611111</t>
  </si>
  <si>
    <t>Předznačení vodorovného liniového značení</t>
  </si>
  <si>
    <t>-1489705470</t>
  </si>
  <si>
    <t>42</t>
  </si>
  <si>
    <t>916111123</t>
  </si>
  <si>
    <t>Osazení obruby z drobných kostek s boční opěrou do lože z betonu prostého</t>
  </si>
  <si>
    <t>1638772583</t>
  </si>
  <si>
    <t>43</t>
  </si>
  <si>
    <t>58381007</t>
  </si>
  <si>
    <t>kostka dlažební žula drobná 8/10</t>
  </si>
  <si>
    <t>1759854008</t>
  </si>
  <si>
    <t>144,000*0,1*1,05</t>
  </si>
  <si>
    <t>916131213</t>
  </si>
  <si>
    <t>Osazení silničního obrubníku betonového stojatého s boční opěrou do lože z betonu prostého</t>
  </si>
  <si>
    <t>92140102</t>
  </si>
  <si>
    <t>45</t>
  </si>
  <si>
    <t>59217034</t>
  </si>
  <si>
    <t>obrubník betonový silniční 1000x150x300mm</t>
  </si>
  <si>
    <t>1138861416</t>
  </si>
  <si>
    <t>184*1,05</t>
  </si>
  <si>
    <t>59217029</t>
  </si>
  <si>
    <t>obrubník betonový silniční nájezdový 1000x150x150mm</t>
  </si>
  <si>
    <t>-462573739</t>
  </si>
  <si>
    <t>50</t>
  </si>
  <si>
    <t>916431111</t>
  </si>
  <si>
    <t>Osazení bezbariérového betonového obrubníku do betonového lože tl 150 mm</t>
  </si>
  <si>
    <t>712570482</t>
  </si>
  <si>
    <t>51</t>
  </si>
  <si>
    <t>59217041</t>
  </si>
  <si>
    <t>obrubník betonový bezbariérový přímý</t>
  </si>
  <si>
    <t>-734766964</t>
  </si>
  <si>
    <t>25,000*1,05</t>
  </si>
  <si>
    <t>916991121</t>
  </si>
  <si>
    <t>Lože pod obrubníky, krajníky nebo obruby z dlažebních kostek z betonu prostého</t>
  </si>
  <si>
    <t>-845998381</t>
  </si>
  <si>
    <t>919735112</t>
  </si>
  <si>
    <t>Řezání stávajícího živičného krytu hl do 100 mm</t>
  </si>
  <si>
    <t>623726105</t>
  </si>
  <si>
    <t>54</t>
  </si>
  <si>
    <t>979054451</t>
  </si>
  <si>
    <t>Očištění vybouraných zámkových dlaždic s původním spárováním z kameniva těženého</t>
  </si>
  <si>
    <t>-1898886281</t>
  </si>
  <si>
    <t>997</t>
  </si>
  <si>
    <t>Přesun sutě</t>
  </si>
  <si>
    <t>55</t>
  </si>
  <si>
    <t>997221151</t>
  </si>
  <si>
    <t>Vodorovná doprava suti z kusových materiálů stavebním kolečkem do 50 m</t>
  </si>
  <si>
    <t>-432851291</t>
  </si>
  <si>
    <t>manipulace se stávající dlažbou</t>
  </si>
  <si>
    <t>5,2*2</t>
  </si>
  <si>
    <t>997221551</t>
  </si>
  <si>
    <t>Vodorovná doprava suti ze sypkých materiálů do 1 km</t>
  </si>
  <si>
    <t>-1789866944</t>
  </si>
  <si>
    <t>997221559</t>
  </si>
  <si>
    <t>Příplatek ZKD 1 km u vodorovné dopravy suti ze sypkých materiálů</t>
  </si>
  <si>
    <t>-505584535</t>
  </si>
  <si>
    <t>sut1*14</t>
  </si>
  <si>
    <t>58</t>
  </si>
  <si>
    <t>997221561</t>
  </si>
  <si>
    <t>Vodorovná doprava suti z kusových materiálů do 1 km</t>
  </si>
  <si>
    <t>-1540262756</t>
  </si>
  <si>
    <t>379,601-5,2-sut1</t>
  </si>
  <si>
    <t>59</t>
  </si>
  <si>
    <t>997221569</t>
  </si>
  <si>
    <t>Příplatek ZKD 1 km u vodorovné dopravy suti z kusových materiálů</t>
  </si>
  <si>
    <t>2041729451</t>
  </si>
  <si>
    <t>sut2*14</t>
  </si>
  <si>
    <t>997221611</t>
  </si>
  <si>
    <t>Nakládání suti na dopravní prostředky pro vodorovnou dopravu</t>
  </si>
  <si>
    <t>-832438458</t>
  </si>
  <si>
    <t>sut1+sut2</t>
  </si>
  <si>
    <t>61</t>
  </si>
  <si>
    <t>997221862</t>
  </si>
  <si>
    <t>Poplatek za uložení stavebního odpadu na recyklační skládce (skládkovné) z armovaného betonu pod kódem 17 01 01</t>
  </si>
  <si>
    <t>-1016721383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</si>
  <si>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</si>
  <si>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</si>
  <si>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</si>
  <si>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-266911633</t>
  </si>
  <si>
    <t>997221873</t>
  </si>
  <si>
    <t>Poplatek za uložení stavebního odpadu na recyklační skládce (skládkovné) zeminy a kamení zatříděného do Katalogu odpadů pod kódem 17 05 04</t>
  </si>
  <si>
    <t>-54948009</t>
  </si>
  <si>
    <t>998</t>
  </si>
  <si>
    <t>Přesun hmot</t>
  </si>
  <si>
    <t>998223011</t>
  </si>
  <si>
    <t>Přesun hmot pro pozemní komunikace s krytem dlážděným</t>
  </si>
  <si>
    <t>1130119484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</si>
  <si>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</si>
  <si>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</si>
  <si>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</si>
  <si>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</si>
  <si>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</si>
  <si>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</si>
  <si>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</si>
  <si>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-1020045530</t>
  </si>
  <si>
    <t>VRN7</t>
  </si>
  <si>
    <t>Provozní vlivy</t>
  </si>
  <si>
    <t>072002000</t>
  </si>
  <si>
    <t>Silniční provoz - dočasné dopravní značení</t>
  </si>
  <si>
    <t>-1637668070</t>
  </si>
  <si>
    <t>dlažba SLEPECKÁ, 6cm, červená</t>
  </si>
  <si>
    <t>3*1</t>
  </si>
  <si>
    <t>18*1,8</t>
  </si>
  <si>
    <t>36*0,5</t>
  </si>
  <si>
    <t>Cena celkem</t>
  </si>
  <si>
    <t>Svislé a kompletní konstrukce</t>
  </si>
  <si>
    <t>311321825R00</t>
  </si>
  <si>
    <t>zídka z pohledového betonu</t>
  </si>
  <si>
    <t>Bednění nadzákl.zdí,pohled.hl.,oboustranné-zřízení</t>
  </si>
  <si>
    <t>Výztuž základových zdí z betonář. oceli 10 505 ®</t>
  </si>
  <si>
    <t>279361821R00</t>
  </si>
  <si>
    <t xml:space="preserve">    3 - Svislé a kompletní konstrukce</t>
  </si>
  <si>
    <t>Cena Celkem</t>
  </si>
  <si>
    <t>dokopání pro pohled zed</t>
  </si>
  <si>
    <t>113107162</t>
  </si>
  <si>
    <t>Odstranění podkladu z kameniva drceného tl přes 100 do 200 mm strojně pl přes 50 do 200 m2</t>
  </si>
  <si>
    <t>Bourání konstrukcí z prostého betonu v odkopávkách</t>
  </si>
  <si>
    <t>120901121</t>
  </si>
  <si>
    <t>611321825R00</t>
  </si>
  <si>
    <t>Schodnicer,pohled.hl.,-zřízení</t>
  </si>
  <si>
    <t>Ks</t>
  </si>
  <si>
    <t>CS ÚRS 2023 01</t>
  </si>
  <si>
    <t>767</t>
  </si>
  <si>
    <t>Konstrukce zámečnické</t>
  </si>
  <si>
    <t>55261-R-01</t>
  </si>
  <si>
    <t xml:space="preserve">zábradlí 2/Z </t>
  </si>
  <si>
    <t>55261-R-02</t>
  </si>
  <si>
    <t>madlo zábradlí  Z/1 a Z2</t>
  </si>
  <si>
    <t>767220530</t>
  </si>
  <si>
    <t>Montáž zábradlí z profilové oceli na ocel konstrukci hmotnosti přes 40 kg</t>
  </si>
  <si>
    <t>767220550</t>
  </si>
  <si>
    <t>Montáž zábradlí osazení samostatného sloupku</t>
  </si>
  <si>
    <t>767995112.1.2</t>
  </si>
  <si>
    <t>Kotevní oc. plech sloupků zábradlí 130/130/8mm kotvit do betonu</t>
  </si>
  <si>
    <t>D+M ztracené bednění pohledové</t>
  </si>
  <si>
    <t>základ pro opěrnou zeď</t>
  </si>
  <si>
    <t>betonáž bednění</t>
  </si>
  <si>
    <t xml:space="preserve">    767- Konstrukce zámečnické</t>
  </si>
  <si>
    <t>Oprava schodiště Juřinka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</si>
</sst>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name val="Calibri"/>
      <family val="2"/>
      <charset val="238"/>
    </font>
    <font>
      <sz val="8"/>
      <name val="Arial CE"/>
    </font>
    <font>
      <sz val="8"/>
      <color indexed="56"/>
      <name val="Trebuchet MS"/>
      <family val="2"/>
      <charset val="1"/>
    </font>
    <font>
      <sz val="10"/>
      <color indexed="56"/>
      <name val="Trebuchet MS"/>
      <family val="2"/>
      <charset val="1"/>
    </font>
    <font>
      <i/>
      <sz val="8"/>
      <color indexed="12"/>
      <name val="Trebuchet MS"/>
      <family val="2"/>
      <charset val="1"/>
    </font>
    <font>
      <i/>
      <sz val="9"/>
      <color indexed="12"/>
      <name val="Arial Unicode MS"/>
      <family val="2"/>
      <charset val="238"/>
    </font>
    <font>
      <i/>
      <sz val="8"/>
      <color indexed="12"/>
      <name val="Arial Unicode MS"/>
      <family val="2"/>
      <charset val="238"/>
    </font>
    <font>
      <sz val="9"/>
      <name val="Arial Unicode MS"/>
      <family val="2"/>
      <charset val="238"/>
    </font>
    <font>
      <sz val="8"/>
      <name val="Arial Unicode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/>
    <xf numFmtId="0" fontId="2" fillId="0" borderId="0" xfId="0" applyFont="1" applyAlignment="1">
      <alignment horizontal="left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49" fontId="22" fillId="6" borderId="22" xfId="0" applyNumberFormat="1" applyFont="1" applyFill="1" applyBorder="1" applyAlignment="1" applyProtection="1">
      <alignment horizontal="left" vertical="center" wrapText="1"/>
    </xf>
    <xf numFmtId="0" fontId="22" fillId="6" borderId="22" xfId="0" applyFont="1" applyFill="1" applyBorder="1" applyAlignment="1" applyProtection="1">
      <alignment horizontal="left" vertical="center" wrapText="1"/>
    </xf>
    <xf numFmtId="0" fontId="22" fillId="6" borderId="22" xfId="0" applyFont="1" applyFill="1" applyBorder="1" applyAlignment="1" applyProtection="1">
      <alignment horizontal="center" vertical="center" wrapText="1"/>
    </xf>
    <xf numFmtId="167" fontId="22" fillId="6" borderId="22" xfId="0" applyNumberFormat="1" applyFont="1" applyFill="1" applyBorder="1" applyAlignment="1" applyProtection="1">
      <alignment vertical="center"/>
    </xf>
    <xf numFmtId="4" fontId="22" fillId="6" borderId="22" xfId="0" applyNumberFormat="1" applyFont="1" applyFill="1" applyBorder="1" applyAlignment="1" applyProtection="1">
      <alignment vertical="center"/>
    </xf>
    <xf numFmtId="0" fontId="40" fillId="0" borderId="0" xfId="0" applyFont="1" applyAlignment="1" applyProtection="1"/>
    <xf numFmtId="0" fontId="40" fillId="0" borderId="0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left"/>
    </xf>
    <xf numFmtId="0" fontId="40" fillId="0" borderId="0" xfId="0" applyFont="1" applyAlignment="1" applyProtection="1">
      <protection locked="0"/>
    </xf>
    <xf numFmtId="4" fontId="41" fillId="0" borderId="0" xfId="0" applyNumberFormat="1" applyFont="1" applyBorder="1" applyAlignment="1" applyProtection="1"/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center" vertical="center"/>
    </xf>
    <xf numFmtId="49" fontId="42" fillId="0" borderId="0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/>
    </xf>
    <xf numFmtId="0" fontId="43" fillId="0" borderId="23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center" vertical="center" wrapText="1"/>
    </xf>
    <xf numFmtId="167" fontId="44" fillId="0" borderId="23" xfId="0" applyNumberFormat="1" applyFont="1" applyBorder="1" applyAlignment="1" applyProtection="1">
      <alignment vertical="center"/>
    </xf>
    <xf numFmtId="4" fontId="44" fillId="7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</xf>
    <xf numFmtId="0" fontId="44" fillId="0" borderId="23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44" fillId="0" borderId="0" xfId="0" applyFont="1" applyBorder="1" applyAlignment="1" applyProtection="1">
      <alignment horizontal="center" vertical="center" wrapText="1"/>
    </xf>
    <xf numFmtId="167" fontId="44" fillId="0" borderId="0" xfId="0" applyNumberFormat="1" applyFont="1" applyBorder="1" applyAlignment="1" applyProtection="1">
      <alignment vertical="center"/>
    </xf>
    <xf numFmtId="4" fontId="44" fillId="8" borderId="0" xfId="0" applyNumberFormat="1" applyFont="1" applyFill="1" applyBorder="1" applyAlignment="1" applyProtection="1">
      <alignment vertical="center"/>
      <protection locked="0"/>
    </xf>
    <xf numFmtId="4" fontId="44" fillId="0" borderId="0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left" vertical="center" wrapText="1"/>
    </xf>
    <xf numFmtId="4" fontId="44" fillId="7" borderId="0" xfId="0" applyNumberFormat="1" applyFont="1" applyFill="1" applyBorder="1" applyAlignment="1" applyProtection="1">
      <alignment vertical="center"/>
      <protection locked="0"/>
    </xf>
    <xf numFmtId="0" fontId="45" fillId="0" borderId="23" xfId="0" applyFont="1" applyBorder="1" applyAlignment="1" applyProtection="1">
      <alignment horizontal="left" vertical="center" wrapText="1"/>
    </xf>
    <xf numFmtId="0" fontId="46" fillId="0" borderId="23" xfId="0" applyFont="1" applyBorder="1" applyAlignment="1" applyProtection="1">
      <alignment horizontal="center" vertical="center" wrapText="1"/>
    </xf>
    <xf numFmtId="167" fontId="46" fillId="0" borderId="23" xfId="0" applyNumberFormat="1" applyFont="1" applyBorder="1" applyAlignment="1" applyProtection="1">
      <alignment vertical="center"/>
    </xf>
    <xf numFmtId="4" fontId="46" fillId="7" borderId="23" xfId="0" applyNumberFormat="1" applyFont="1" applyFill="1" applyBorder="1" applyAlignment="1" applyProtection="1">
      <alignment vertical="center"/>
      <protection locked="0"/>
    </xf>
    <xf numFmtId="4" fontId="46" fillId="0" borderId="23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left" vertical="center" wrapText="1"/>
    </xf>
    <xf numFmtId="0" fontId="46" fillId="0" borderId="0" xfId="0" applyFont="1" applyBorder="1" applyAlignment="1" applyProtection="1">
      <alignment horizontal="center" vertical="center" wrapText="1"/>
    </xf>
    <xf numFmtId="167" fontId="46" fillId="0" borderId="0" xfId="0" applyNumberFormat="1" applyFont="1" applyBorder="1" applyAlignment="1" applyProtection="1">
      <alignment vertical="center"/>
    </xf>
    <xf numFmtId="4" fontId="46" fillId="7" borderId="0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wrapText="1"/>
    </xf>
    <xf numFmtId="0" fontId="46" fillId="0" borderId="23" xfId="0" applyFont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2" fillId="0" borderId="12" xfId="0" applyNumberFormat="1" applyFont="1" applyBorder="1" applyAlignment="1" applyProtection="1">
      <protection locked="0"/>
    </xf>
    <xf numFmtId="166" fontId="32" fillId="0" borderId="13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3" fillId="0" borderId="0" xfId="0" applyNumberFormat="1" applyFont="1" applyBorder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7" fontId="9" fillId="0" borderId="0" xfId="0" applyNumberFormat="1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3" fillId="0" borderId="20" xfId="0" applyNumberFormat="1" applyFont="1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0" xfId="0" applyProtection="1"/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horizontal="left" vertical="center" wrapText="1"/>
    </xf>
    <xf numFmtId="0" fontId="39" fillId="0" borderId="0" xfId="0" applyFont="1" applyAlignment="1" applyProtection="1">
      <alignment vertical="center"/>
    </xf>
    <xf numFmtId="167" fontId="39" fillId="0" borderId="0" xfId="0" applyNumberFormat="1" applyFont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4"/>
  <sheetViews>
    <sheetView showGridLines="0" topLeftCell="A25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304" t="s">
        <v>5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>
      <c r="B5" s="12"/>
      <c r="D5" s="16" t="s">
        <v>13</v>
      </c>
      <c r="K5" s="332">
        <v>32023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R5" s="12"/>
      <c r="BE5" s="329" t="s">
        <v>14</v>
      </c>
      <c r="BS5" s="9" t="s">
        <v>6</v>
      </c>
    </row>
    <row r="6" spans="1:74" s="1" customFormat="1" ht="36.950000000000003" customHeight="1">
      <c r="B6" s="12"/>
      <c r="D6" s="18" t="s">
        <v>15</v>
      </c>
      <c r="K6" s="333" t="s">
        <v>377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R6" s="12"/>
      <c r="BE6" s="330"/>
      <c r="BS6" s="9" t="s">
        <v>6</v>
      </c>
    </row>
    <row r="7" spans="1:74" s="1" customFormat="1" ht="12" customHeight="1">
      <c r="B7" s="12"/>
      <c r="D7" s="19" t="s">
        <v>16</v>
      </c>
      <c r="K7" s="17" t="s">
        <v>1</v>
      </c>
      <c r="AK7" s="19" t="s">
        <v>17</v>
      </c>
      <c r="AN7" s="17" t="s">
        <v>1</v>
      </c>
      <c r="AR7" s="12"/>
      <c r="BE7" s="330"/>
      <c r="BS7" s="9" t="s">
        <v>6</v>
      </c>
    </row>
    <row r="8" spans="1:74" s="1" customFormat="1" ht="12" customHeight="1">
      <c r="B8" s="12"/>
      <c r="D8" s="19" t="s">
        <v>18</v>
      </c>
      <c r="K8" s="17" t="s">
        <v>19</v>
      </c>
      <c r="AK8" s="19" t="s">
        <v>20</v>
      </c>
      <c r="AN8" s="104">
        <v>45012</v>
      </c>
      <c r="AR8" s="12"/>
      <c r="BE8" s="330"/>
      <c r="BS8" s="9" t="s">
        <v>6</v>
      </c>
    </row>
    <row r="9" spans="1:74" s="1" customFormat="1" ht="14.45" customHeight="1">
      <c r="B9" s="12"/>
      <c r="AR9" s="12"/>
      <c r="BE9" s="330"/>
      <c r="BS9" s="9" t="s">
        <v>6</v>
      </c>
    </row>
    <row r="10" spans="1:74" s="1" customFormat="1" ht="12" customHeight="1">
      <c r="B10" s="12"/>
      <c r="D10" s="19" t="s">
        <v>21</v>
      </c>
      <c r="AK10" s="19" t="s">
        <v>22</v>
      </c>
      <c r="AN10" s="17" t="s">
        <v>1</v>
      </c>
      <c r="AR10" s="12"/>
      <c r="BE10" s="330"/>
      <c r="BS10" s="9" t="s">
        <v>6</v>
      </c>
    </row>
    <row r="11" spans="1:74" s="1" customFormat="1" ht="18.399999999999999" customHeight="1">
      <c r="B11" s="12"/>
      <c r="E11" s="17" t="s">
        <v>23</v>
      </c>
      <c r="AK11" s="19" t="s">
        <v>24</v>
      </c>
      <c r="AN11" s="17" t="s">
        <v>1</v>
      </c>
      <c r="AR11" s="12"/>
      <c r="BE11" s="330"/>
      <c r="BS11" s="9" t="s">
        <v>6</v>
      </c>
    </row>
    <row r="12" spans="1:74" s="1" customFormat="1" ht="6.95" customHeight="1">
      <c r="B12" s="12"/>
      <c r="AR12" s="12"/>
      <c r="BE12" s="330"/>
      <c r="BS12" s="9" t="s">
        <v>6</v>
      </c>
    </row>
    <row r="13" spans="1:74" s="1" customFormat="1" ht="12" customHeight="1">
      <c r="B13" s="12"/>
      <c r="D13" s="19" t="s">
        <v>25</v>
      </c>
      <c r="AK13" s="19" t="s">
        <v>22</v>
      </c>
      <c r="AN13" s="105"/>
      <c r="AR13" s="12"/>
      <c r="BE13" s="330"/>
      <c r="BS13" s="9" t="s">
        <v>6</v>
      </c>
    </row>
    <row r="14" spans="1:74" ht="12.75">
      <c r="B14" s="12"/>
      <c r="E14" s="334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19" t="s">
        <v>24</v>
      </c>
      <c r="AN14" s="20"/>
      <c r="AR14" s="12"/>
      <c r="BE14" s="330"/>
      <c r="BS14" s="9" t="s">
        <v>6</v>
      </c>
    </row>
    <row r="15" spans="1:74" s="1" customFormat="1" ht="6.95" customHeight="1">
      <c r="B15" s="12"/>
      <c r="AR15" s="12"/>
      <c r="BE15" s="330"/>
      <c r="BS15" s="9" t="s">
        <v>3</v>
      </c>
    </row>
    <row r="16" spans="1:74" s="1" customFormat="1" ht="12" customHeight="1">
      <c r="B16" s="12"/>
      <c r="D16" s="19" t="s">
        <v>26</v>
      </c>
      <c r="AK16" s="19" t="s">
        <v>22</v>
      </c>
      <c r="AN16" s="17" t="s">
        <v>1</v>
      </c>
      <c r="AR16" s="12"/>
      <c r="BE16" s="330"/>
      <c r="BS16" s="9" t="s">
        <v>3</v>
      </c>
    </row>
    <row r="17" spans="1:71" s="1" customFormat="1" ht="18.399999999999999" customHeight="1">
      <c r="B17" s="12"/>
      <c r="E17" s="17" t="s">
        <v>27</v>
      </c>
      <c r="AK17" s="19" t="s">
        <v>24</v>
      </c>
      <c r="AN17" s="17" t="s">
        <v>1</v>
      </c>
      <c r="AR17" s="12"/>
      <c r="BE17" s="330"/>
      <c r="BS17" s="9" t="s">
        <v>28</v>
      </c>
    </row>
    <row r="18" spans="1:71" s="1" customFormat="1" ht="6.95" customHeight="1">
      <c r="B18" s="12"/>
      <c r="AR18" s="12"/>
      <c r="BE18" s="330"/>
      <c r="BS18" s="9" t="s">
        <v>6</v>
      </c>
    </row>
    <row r="19" spans="1:71" s="1" customFormat="1" ht="12" customHeight="1">
      <c r="B19" s="12"/>
      <c r="D19" s="19" t="s">
        <v>29</v>
      </c>
      <c r="AK19" s="19" t="s">
        <v>22</v>
      </c>
      <c r="AN19" s="17" t="s">
        <v>1</v>
      </c>
      <c r="AR19" s="12"/>
      <c r="BE19" s="330"/>
      <c r="BS19" s="9" t="s">
        <v>6</v>
      </c>
    </row>
    <row r="20" spans="1:71" s="1" customFormat="1" ht="18.399999999999999" customHeight="1">
      <c r="B20" s="12"/>
      <c r="E20" s="106"/>
      <c r="AK20" s="19" t="s">
        <v>24</v>
      </c>
      <c r="AN20" s="17" t="s">
        <v>1</v>
      </c>
      <c r="AR20" s="12"/>
      <c r="BE20" s="330"/>
      <c r="BS20" s="9" t="s">
        <v>28</v>
      </c>
    </row>
    <row r="21" spans="1:71" s="1" customFormat="1" ht="6.95" customHeight="1">
      <c r="B21" s="12"/>
      <c r="AR21" s="12"/>
      <c r="BE21" s="330"/>
    </row>
    <row r="22" spans="1:71" s="1" customFormat="1" ht="12" customHeight="1">
      <c r="B22" s="12"/>
      <c r="D22" s="19" t="s">
        <v>30</v>
      </c>
      <c r="AR22" s="12"/>
      <c r="BE22" s="330"/>
    </row>
    <row r="23" spans="1:71" s="1" customFormat="1" ht="16.5" customHeight="1">
      <c r="B23" s="12"/>
      <c r="E23" s="336" t="s">
        <v>1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R23" s="12"/>
      <c r="BE23" s="330"/>
    </row>
    <row r="24" spans="1:71" s="1" customFormat="1" ht="6.95" customHeight="1">
      <c r="B24" s="12"/>
      <c r="AR24" s="12"/>
      <c r="BE24" s="330"/>
    </row>
    <row r="25" spans="1:71" s="1" customFormat="1" ht="6.95" customHeight="1">
      <c r="B25" s="1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2"/>
      <c r="BE25" s="330"/>
    </row>
    <row r="26" spans="1:71" s="2" customFormat="1" ht="25.9" customHeight="1">
      <c r="A26" s="22"/>
      <c r="B26" s="23"/>
      <c r="C26" s="22"/>
      <c r="D26" s="24" t="s">
        <v>351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37">
        <f>ROUND(AG91,2)</f>
        <v>0</v>
      </c>
      <c r="AL26" s="338"/>
      <c r="AM26" s="338"/>
      <c r="AN26" s="338"/>
      <c r="AO26" s="338"/>
      <c r="AP26" s="22"/>
      <c r="AQ26" s="22"/>
      <c r="AR26" s="23"/>
      <c r="BE26" s="330"/>
    </row>
    <row r="27" spans="1:71" s="2" customFormat="1" ht="6.95" customHeight="1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330"/>
    </row>
    <row r="28" spans="1:71" s="3" customFormat="1" ht="14.45" hidden="1" customHeight="1">
      <c r="B28" s="26"/>
      <c r="F28" s="19" t="s">
        <v>33</v>
      </c>
      <c r="L28" s="324">
        <v>0.21</v>
      </c>
      <c r="M28" s="321"/>
      <c r="N28" s="321"/>
      <c r="O28" s="321"/>
      <c r="P28" s="321"/>
      <c r="W28" s="320">
        <f>ROUND(BB91, 2)</f>
        <v>0</v>
      </c>
      <c r="X28" s="321"/>
      <c r="Y28" s="321"/>
      <c r="Z28" s="321"/>
      <c r="AA28" s="321"/>
      <c r="AB28" s="321"/>
      <c r="AC28" s="321"/>
      <c r="AD28" s="321"/>
      <c r="AE28" s="321"/>
      <c r="AK28" s="320">
        <v>0</v>
      </c>
      <c r="AL28" s="321"/>
      <c r="AM28" s="321"/>
      <c r="AN28" s="321"/>
      <c r="AO28" s="321"/>
      <c r="AR28" s="26"/>
      <c r="BE28" s="331"/>
    </row>
    <row r="29" spans="1:71" s="3" customFormat="1" ht="14.45" hidden="1" customHeight="1">
      <c r="B29" s="26"/>
      <c r="F29" s="19" t="s">
        <v>34</v>
      </c>
      <c r="L29" s="324">
        <v>0.15</v>
      </c>
      <c r="M29" s="321"/>
      <c r="N29" s="321"/>
      <c r="O29" s="321"/>
      <c r="P29" s="321"/>
      <c r="W29" s="320">
        <f>ROUND(BC91, 2)</f>
        <v>0</v>
      </c>
      <c r="X29" s="321"/>
      <c r="Y29" s="321"/>
      <c r="Z29" s="321"/>
      <c r="AA29" s="321"/>
      <c r="AB29" s="321"/>
      <c r="AC29" s="321"/>
      <c r="AD29" s="321"/>
      <c r="AE29" s="321"/>
      <c r="AK29" s="320">
        <v>0</v>
      </c>
      <c r="AL29" s="321"/>
      <c r="AM29" s="321"/>
      <c r="AN29" s="321"/>
      <c r="AO29" s="321"/>
      <c r="AR29" s="26"/>
      <c r="BE29" s="331"/>
    </row>
    <row r="30" spans="1:71" s="3" customFormat="1" ht="14.45" hidden="1" customHeight="1">
      <c r="B30" s="26"/>
      <c r="F30" s="19" t="s">
        <v>35</v>
      </c>
      <c r="L30" s="324">
        <v>0</v>
      </c>
      <c r="M30" s="321"/>
      <c r="N30" s="321"/>
      <c r="O30" s="321"/>
      <c r="P30" s="321"/>
      <c r="W30" s="320">
        <f>ROUND(BD91, 2)</f>
        <v>0</v>
      </c>
      <c r="X30" s="321"/>
      <c r="Y30" s="321"/>
      <c r="Z30" s="321"/>
      <c r="AA30" s="321"/>
      <c r="AB30" s="321"/>
      <c r="AC30" s="321"/>
      <c r="AD30" s="321"/>
      <c r="AE30" s="321"/>
      <c r="AK30" s="320">
        <v>0</v>
      </c>
      <c r="AL30" s="321"/>
      <c r="AM30" s="321"/>
      <c r="AN30" s="321"/>
      <c r="AO30" s="321"/>
      <c r="AR30" s="26"/>
      <c r="BE30" s="331"/>
    </row>
    <row r="31" spans="1:71" s="2" customFormat="1" ht="6.95" customHeight="1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3"/>
      <c r="BE31" s="330"/>
    </row>
    <row r="32" spans="1:71" s="2" customFormat="1" ht="25.9" customHeight="1">
      <c r="A32" s="22"/>
      <c r="B32" s="23"/>
      <c r="C32" s="27"/>
      <c r="D32" s="28" t="s">
        <v>343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 t="s">
        <v>36</v>
      </c>
      <c r="U32" s="29"/>
      <c r="V32" s="29"/>
      <c r="W32" s="29"/>
      <c r="X32" s="325" t="s">
        <v>37</v>
      </c>
      <c r="Y32" s="326"/>
      <c r="Z32" s="326"/>
      <c r="AA32" s="326"/>
      <c r="AB32" s="326"/>
      <c r="AC32" s="29"/>
      <c r="AD32" s="29"/>
      <c r="AE32" s="29"/>
      <c r="AF32" s="29"/>
      <c r="AG32" s="29"/>
      <c r="AH32" s="29"/>
      <c r="AI32" s="29"/>
      <c r="AJ32" s="29"/>
      <c r="AK32" s="327">
        <f>SUM(AK26:AK30)</f>
        <v>0</v>
      </c>
      <c r="AL32" s="326"/>
      <c r="AM32" s="326"/>
      <c r="AN32" s="326"/>
      <c r="AO32" s="328"/>
      <c r="AP32" s="27"/>
      <c r="AQ32" s="27"/>
      <c r="AR32" s="23"/>
      <c r="BE32" s="22"/>
    </row>
    <row r="33" spans="1:57" s="2" customFormat="1" ht="6.95" customHeight="1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3"/>
      <c r="BE33" s="22"/>
    </row>
    <row r="34" spans="1:57" s="2" customFormat="1" ht="14.45" customHeight="1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22"/>
    </row>
    <row r="35" spans="1:57" s="1" customFormat="1" ht="14.45" customHeight="1">
      <c r="B35" s="12"/>
      <c r="AR35" s="12"/>
    </row>
    <row r="36" spans="1:57" s="1" customFormat="1" ht="14.45" customHeight="1">
      <c r="B36" s="12"/>
      <c r="AR36" s="12"/>
    </row>
    <row r="37" spans="1:57" s="1" customFormat="1" ht="14.45" customHeight="1">
      <c r="B37" s="12"/>
      <c r="AR37" s="12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2" customFormat="1" ht="14.45" customHeight="1">
      <c r="B46" s="31"/>
      <c r="D46" s="32" t="s">
        <v>38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2" t="s">
        <v>39</v>
      </c>
      <c r="AI46" s="33"/>
      <c r="AJ46" s="33"/>
      <c r="AK46" s="33"/>
      <c r="AL46" s="33"/>
      <c r="AM46" s="33"/>
      <c r="AN46" s="33"/>
      <c r="AO46" s="33"/>
      <c r="AR46" s="31"/>
    </row>
    <row r="47" spans="1:57">
      <c r="B47" s="12"/>
      <c r="AR47" s="12"/>
    </row>
    <row r="48" spans="1:57">
      <c r="B48" s="12"/>
      <c r="AR48" s="12"/>
    </row>
    <row r="49" spans="1:57">
      <c r="B49" s="12"/>
      <c r="AR49" s="12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 s="2" customFormat="1" ht="12.75">
      <c r="A57" s="22"/>
      <c r="B57" s="23"/>
      <c r="C57" s="22"/>
      <c r="D57" s="34" t="s">
        <v>40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34" t="s">
        <v>41</v>
      </c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34" t="s">
        <v>40</v>
      </c>
      <c r="AI57" s="25"/>
      <c r="AJ57" s="25"/>
      <c r="AK57" s="25"/>
      <c r="AL57" s="25"/>
      <c r="AM57" s="34" t="s">
        <v>41</v>
      </c>
      <c r="AN57" s="25"/>
      <c r="AO57" s="25"/>
      <c r="AP57" s="22"/>
      <c r="AQ57" s="22"/>
      <c r="AR57" s="23"/>
      <c r="BE57" s="22"/>
    </row>
    <row r="58" spans="1:57">
      <c r="B58" s="12"/>
      <c r="AR58" s="12"/>
    </row>
    <row r="59" spans="1:57">
      <c r="B59" s="12"/>
      <c r="AR59" s="12"/>
    </row>
    <row r="60" spans="1:57">
      <c r="B60" s="12"/>
      <c r="AR60" s="12"/>
    </row>
    <row r="61" spans="1:57" s="2" customFormat="1" ht="12.75">
      <c r="A61" s="22"/>
      <c r="B61" s="23"/>
      <c r="C61" s="22"/>
      <c r="D61" s="32" t="s">
        <v>42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2" t="s">
        <v>43</v>
      </c>
      <c r="AI61" s="35"/>
      <c r="AJ61" s="35"/>
      <c r="AK61" s="35"/>
      <c r="AL61" s="35"/>
      <c r="AM61" s="35"/>
      <c r="AN61" s="35"/>
      <c r="AO61" s="35"/>
      <c r="AP61" s="22"/>
      <c r="AQ61" s="22"/>
      <c r="AR61" s="23"/>
      <c r="BE61" s="22"/>
    </row>
    <row r="62" spans="1:57">
      <c r="B62" s="12"/>
      <c r="AR62" s="12"/>
    </row>
    <row r="63" spans="1:57">
      <c r="B63" s="12"/>
      <c r="AR63" s="12"/>
    </row>
    <row r="64" spans="1:57">
      <c r="B64" s="12"/>
      <c r="AR64" s="12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 s="2" customFormat="1" ht="12.75">
      <c r="A72" s="22"/>
      <c r="B72" s="23"/>
      <c r="C72" s="22"/>
      <c r="D72" s="34" t="s">
        <v>40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34" t="s">
        <v>41</v>
      </c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34" t="s">
        <v>40</v>
      </c>
      <c r="AI72" s="25"/>
      <c r="AJ72" s="25"/>
      <c r="AK72" s="25"/>
      <c r="AL72" s="25"/>
      <c r="AM72" s="34" t="s">
        <v>41</v>
      </c>
      <c r="AN72" s="25"/>
      <c r="AO72" s="25"/>
      <c r="AP72" s="22"/>
      <c r="AQ72" s="22"/>
      <c r="AR72" s="23"/>
      <c r="BE72" s="22"/>
    </row>
    <row r="73" spans="1:57" s="2" customFormat="1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3"/>
      <c r="BE73" s="22"/>
    </row>
    <row r="74" spans="1:57" s="2" customFormat="1" ht="6.95" customHeight="1">
      <c r="A74" s="22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23"/>
      <c r="BE74" s="22"/>
    </row>
    <row r="78" spans="1:57" s="2" customFormat="1" ht="6.95" customHeight="1">
      <c r="A78" s="22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23"/>
      <c r="BE78" s="22"/>
    </row>
    <row r="79" spans="1:57" s="2" customFormat="1" ht="24.95" customHeight="1">
      <c r="A79" s="22"/>
      <c r="B79" s="23"/>
      <c r="C79" s="13" t="s">
        <v>44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3"/>
      <c r="BE79" s="22"/>
    </row>
    <row r="80" spans="1:57" s="2" customFormat="1" ht="6.95" customHeight="1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3"/>
      <c r="BE80" s="22"/>
    </row>
    <row r="81" spans="1:90" s="4" customFormat="1" ht="12" customHeight="1">
      <c r="B81" s="40"/>
      <c r="C81" s="19" t="s">
        <v>13</v>
      </c>
      <c r="L81" s="4">
        <f>K5</f>
        <v>32023</v>
      </c>
      <c r="AR81" s="40"/>
    </row>
    <row r="82" spans="1:90" s="5" customFormat="1" ht="36.950000000000003" customHeight="1">
      <c r="B82" s="41"/>
      <c r="C82" s="42" t="s">
        <v>15</v>
      </c>
      <c r="L82" s="311" t="str">
        <f>K6</f>
        <v>Oprava schodiště Juřinka</v>
      </c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R82" s="41"/>
    </row>
    <row r="83" spans="1:90" s="2" customFormat="1" ht="6.95" customHeight="1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pans="1:90" s="2" customFormat="1" ht="12" customHeight="1">
      <c r="A84" s="22"/>
      <c r="B84" s="23"/>
      <c r="C84" s="19" t="s">
        <v>18</v>
      </c>
      <c r="D84" s="22"/>
      <c r="E84" s="22"/>
      <c r="F84" s="22"/>
      <c r="G84" s="22"/>
      <c r="H84" s="22"/>
      <c r="I84" s="22"/>
      <c r="J84" s="22"/>
      <c r="K84" s="22"/>
      <c r="L84" s="43" t="str">
        <f>IF(K8="","",K8)</f>
        <v>Valašské Meziříčí</v>
      </c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19" t="s">
        <v>20</v>
      </c>
      <c r="AJ84" s="22"/>
      <c r="AK84" s="22"/>
      <c r="AL84" s="22"/>
      <c r="AM84" s="313"/>
      <c r="AN84" s="313"/>
      <c r="AO84" s="22"/>
      <c r="AP84" s="22"/>
      <c r="AQ84" s="22"/>
      <c r="AR84" s="23"/>
      <c r="BE84" s="22"/>
    </row>
    <row r="85" spans="1:90" s="2" customFormat="1" ht="6.95" customHeight="1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3"/>
      <c r="BE85" s="22"/>
    </row>
    <row r="86" spans="1:90" s="2" customFormat="1" ht="15.2" customHeight="1">
      <c r="A86" s="22"/>
      <c r="B86" s="23"/>
      <c r="C86" s="19" t="s">
        <v>21</v>
      </c>
      <c r="D86" s="22"/>
      <c r="E86" s="22"/>
      <c r="F86" s="22"/>
      <c r="G86" s="22"/>
      <c r="H86" s="22"/>
      <c r="I86" s="22"/>
      <c r="J86" s="22"/>
      <c r="K86" s="22"/>
      <c r="L86" s="4" t="str">
        <f>IF(E11= "","",E11)</f>
        <v>Město Valašské Meziříčí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19" t="s">
        <v>26</v>
      </c>
      <c r="AJ86" s="22"/>
      <c r="AK86" s="22"/>
      <c r="AL86" s="22"/>
      <c r="AM86" s="314" t="str">
        <f>IF(E17="","",E17)</f>
        <v xml:space="preserve"> </v>
      </c>
      <c r="AN86" s="315"/>
      <c r="AO86" s="315"/>
      <c r="AP86" s="315"/>
      <c r="AQ86" s="22"/>
      <c r="AR86" s="23"/>
      <c r="AS86" s="316" t="s">
        <v>45</v>
      </c>
      <c r="AT86" s="317"/>
      <c r="AU86" s="44"/>
      <c r="AV86" s="44"/>
      <c r="AW86" s="44"/>
      <c r="AX86" s="44"/>
      <c r="AY86" s="44"/>
      <c r="AZ86" s="44"/>
      <c r="BA86" s="44"/>
      <c r="BB86" s="44"/>
      <c r="BC86" s="44"/>
      <c r="BD86" s="45"/>
      <c r="BE86" s="22"/>
    </row>
    <row r="87" spans="1:90" s="2" customFormat="1" ht="15.2" customHeight="1">
      <c r="A87" s="22"/>
      <c r="B87" s="23"/>
      <c r="C87" s="19" t="s">
        <v>25</v>
      </c>
      <c r="D87" s="22"/>
      <c r="E87" s="22"/>
      <c r="F87" s="22"/>
      <c r="G87" s="22"/>
      <c r="H87" s="22"/>
      <c r="I87" s="22"/>
      <c r="J87" s="22"/>
      <c r="K87" s="22"/>
      <c r="L87" s="4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9" t="s">
        <v>29</v>
      </c>
      <c r="AJ87" s="22"/>
      <c r="AK87" s="22"/>
      <c r="AL87" s="22"/>
      <c r="AM87" s="314"/>
      <c r="AN87" s="315"/>
      <c r="AO87" s="315"/>
      <c r="AP87" s="315"/>
      <c r="AQ87" s="22"/>
      <c r="AR87" s="23"/>
      <c r="AS87" s="318"/>
      <c r="AT87" s="319"/>
      <c r="AU87" s="46"/>
      <c r="AV87" s="46"/>
      <c r="AW87" s="46"/>
      <c r="AX87" s="46"/>
      <c r="AY87" s="46"/>
      <c r="AZ87" s="46"/>
      <c r="BA87" s="46"/>
      <c r="BB87" s="46"/>
      <c r="BC87" s="46"/>
      <c r="BD87" s="47"/>
      <c r="BE87" s="22"/>
    </row>
    <row r="88" spans="1:90" s="2" customFormat="1" ht="10.9" customHeight="1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AS88" s="318"/>
      <c r="AT88" s="319"/>
      <c r="AU88" s="46"/>
      <c r="AV88" s="46"/>
      <c r="AW88" s="46"/>
      <c r="AX88" s="46"/>
      <c r="AY88" s="46"/>
      <c r="AZ88" s="46"/>
      <c r="BA88" s="46"/>
      <c r="BB88" s="46"/>
      <c r="BC88" s="46"/>
      <c r="BD88" s="47"/>
      <c r="BE88" s="22"/>
    </row>
    <row r="89" spans="1:90" s="2" customFormat="1" ht="29.25" customHeight="1">
      <c r="A89" s="22"/>
      <c r="B89" s="23"/>
      <c r="C89" s="306" t="s">
        <v>46</v>
      </c>
      <c r="D89" s="307"/>
      <c r="E89" s="307"/>
      <c r="F89" s="307"/>
      <c r="G89" s="307"/>
      <c r="H89" s="48"/>
      <c r="I89" s="308" t="s">
        <v>47</v>
      </c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9" t="s">
        <v>82</v>
      </c>
      <c r="AH89" s="307"/>
      <c r="AI89" s="307"/>
      <c r="AJ89" s="307"/>
      <c r="AK89" s="307"/>
      <c r="AL89" s="307"/>
      <c r="AM89" s="307"/>
      <c r="AN89" s="308" t="s">
        <v>82</v>
      </c>
      <c r="AO89" s="307"/>
      <c r="AP89" s="310"/>
      <c r="AQ89" s="49" t="s">
        <v>48</v>
      </c>
      <c r="AR89" s="23"/>
      <c r="AS89" s="50" t="s">
        <v>49</v>
      </c>
      <c r="AT89" s="51" t="s">
        <v>50</v>
      </c>
      <c r="AU89" s="51" t="s">
        <v>51</v>
      </c>
      <c r="AV89" s="51" t="s">
        <v>52</v>
      </c>
      <c r="AW89" s="51" t="s">
        <v>53</v>
      </c>
      <c r="AX89" s="51" t="s">
        <v>54</v>
      </c>
      <c r="AY89" s="51" t="s">
        <v>55</v>
      </c>
      <c r="AZ89" s="51" t="s">
        <v>56</v>
      </c>
      <c r="BA89" s="51" t="s">
        <v>57</v>
      </c>
      <c r="BB89" s="51" t="s">
        <v>58</v>
      </c>
      <c r="BC89" s="51" t="s">
        <v>59</v>
      </c>
      <c r="BD89" s="52" t="s">
        <v>60</v>
      </c>
      <c r="BE89" s="22"/>
    </row>
    <row r="90" spans="1:90" s="2" customFormat="1" ht="10.9" customHeight="1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3"/>
      <c r="AS90" s="53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2"/>
    </row>
    <row r="91" spans="1:90" s="6" customFormat="1" ht="32.450000000000003" customHeight="1">
      <c r="B91" s="56"/>
      <c r="C91" s="57" t="s">
        <v>61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302">
        <f>ROUND(AG92,2)</f>
        <v>0</v>
      </c>
      <c r="AH91" s="302"/>
      <c r="AI91" s="302"/>
      <c r="AJ91" s="302"/>
      <c r="AK91" s="302"/>
      <c r="AL91" s="302"/>
      <c r="AM91" s="302"/>
      <c r="AN91" s="303">
        <f>AG91</f>
        <v>0</v>
      </c>
      <c r="AO91" s="303"/>
      <c r="AP91" s="303"/>
      <c r="AQ91" s="59" t="s">
        <v>1</v>
      </c>
      <c r="AR91" s="56"/>
      <c r="AS91" s="60">
        <f>ROUND(AS92,2)</f>
        <v>0</v>
      </c>
      <c r="AT91" s="61" t="e">
        <f>ROUND(SUM(AV91:AW91),2)</f>
        <v>#REF!</v>
      </c>
      <c r="AU91" s="62">
        <f>ROUND(AU92,5)</f>
        <v>0</v>
      </c>
      <c r="AV91" s="61" t="e">
        <f>ROUND(AZ91*#REF!,2)</f>
        <v>#REF!</v>
      </c>
      <c r="AW91" s="61" t="e">
        <f>ROUND(BA91*#REF!,2)</f>
        <v>#REF!</v>
      </c>
      <c r="AX91" s="61" t="e">
        <f>ROUND(BB91*#REF!,2)</f>
        <v>#REF!</v>
      </c>
      <c r="AY91" s="61" t="e">
        <f>ROUND(BC91*#REF!,2)</f>
        <v>#REF!</v>
      </c>
      <c r="AZ91" s="61" t="e">
        <f>ROUND(AZ92,2)</f>
        <v>#REF!</v>
      </c>
      <c r="BA91" s="61" t="e">
        <f>ROUND(BA92,2)</f>
        <v>#REF!</v>
      </c>
      <c r="BB91" s="61">
        <f>ROUND(BB92,2)</f>
        <v>0</v>
      </c>
      <c r="BC91" s="61">
        <f>ROUND(BC92,2)</f>
        <v>0</v>
      </c>
      <c r="BD91" s="63">
        <f>ROUND(BD92,2)</f>
        <v>0</v>
      </c>
      <c r="BS91" s="64" t="s">
        <v>62</v>
      </c>
      <c r="BT91" s="64" t="s">
        <v>63</v>
      </c>
      <c r="BV91" s="64" t="s">
        <v>64</v>
      </c>
      <c r="BW91" s="64" t="s">
        <v>4</v>
      </c>
      <c r="BX91" s="64" t="s">
        <v>65</v>
      </c>
      <c r="CL91" s="64" t="s">
        <v>1</v>
      </c>
    </row>
    <row r="92" spans="1:90" s="7" customFormat="1" ht="32.25" customHeight="1">
      <c r="A92" s="65" t="s">
        <v>66</v>
      </c>
      <c r="B92" s="66"/>
      <c r="C92" s="67"/>
      <c r="D92" s="301">
        <v>32023</v>
      </c>
      <c r="E92" s="301"/>
      <c r="F92" s="301"/>
      <c r="G92" s="301"/>
      <c r="H92" s="301"/>
      <c r="I92" s="68"/>
      <c r="J92" s="301" t="str">
        <f>K6</f>
        <v>Oprava schodiště Juřinka</v>
      </c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22">
        <f>'oprava schodiště'!J28</f>
        <v>0</v>
      </c>
      <c r="AH92" s="323"/>
      <c r="AI92" s="323"/>
      <c r="AJ92" s="323"/>
      <c r="AK92" s="323"/>
      <c r="AL92" s="323"/>
      <c r="AM92" s="323"/>
      <c r="AN92" s="322">
        <f>AN91</f>
        <v>0</v>
      </c>
      <c r="AO92" s="323"/>
      <c r="AP92" s="323"/>
      <c r="AQ92" s="69" t="s">
        <v>67</v>
      </c>
      <c r="AR92" s="66"/>
      <c r="AS92" s="70">
        <v>0</v>
      </c>
      <c r="AT92" s="71" t="e">
        <f>ROUND(SUM(AV92:AW92),2)</f>
        <v>#REF!</v>
      </c>
      <c r="AU92" s="72">
        <f>'oprava schodiště'!P120</f>
        <v>0</v>
      </c>
      <c r="AV92" s="71" t="e">
        <f>'oprava schodiště'!#REF!</f>
        <v>#REF!</v>
      </c>
      <c r="AW92" s="71" t="e">
        <f>'oprava schodiště'!#REF!</f>
        <v>#REF!</v>
      </c>
      <c r="AX92" s="71">
        <f>'oprava schodiště'!J30</f>
        <v>0</v>
      </c>
      <c r="AY92" s="71">
        <f>'oprava schodiště'!J31</f>
        <v>0</v>
      </c>
      <c r="AZ92" s="71" t="e">
        <f>'oprava schodiště'!#REF!</f>
        <v>#REF!</v>
      </c>
      <c r="BA92" s="71" t="e">
        <f>'oprava schodiště'!#REF!</f>
        <v>#REF!</v>
      </c>
      <c r="BB92" s="71">
        <f>'oprava schodiště'!F30</f>
        <v>0</v>
      </c>
      <c r="BC92" s="71">
        <f>'oprava schodiště'!F31</f>
        <v>0</v>
      </c>
      <c r="BD92" s="73">
        <f>'oprava schodiště'!F32</f>
        <v>0</v>
      </c>
      <c r="BT92" s="74" t="s">
        <v>68</v>
      </c>
      <c r="BU92" s="74" t="s">
        <v>69</v>
      </c>
      <c r="BV92" s="74" t="s">
        <v>64</v>
      </c>
      <c r="BW92" s="74" t="s">
        <v>4</v>
      </c>
      <c r="BX92" s="74" t="s">
        <v>65</v>
      </c>
      <c r="CL92" s="74" t="s">
        <v>1</v>
      </c>
    </row>
    <row r="93" spans="1:90" s="2" customFormat="1" ht="30" customHeight="1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pans="1:90" s="2" customFormat="1" ht="6.95" customHeight="1">
      <c r="A94" s="22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23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</sheetData>
  <mergeCells count="33">
    <mergeCell ref="BE5:BE31"/>
    <mergeCell ref="K5:AO5"/>
    <mergeCell ref="K6:AO6"/>
    <mergeCell ref="E14:AJ14"/>
    <mergeCell ref="E23:AN23"/>
    <mergeCell ref="AK26:AO26"/>
    <mergeCell ref="W28:AE28"/>
    <mergeCell ref="AK28:AO28"/>
    <mergeCell ref="L28:P28"/>
    <mergeCell ref="W29:AE29"/>
    <mergeCell ref="AK29:AO29"/>
    <mergeCell ref="L29:P29"/>
    <mergeCell ref="AN92:AP92"/>
    <mergeCell ref="AG92:AM92"/>
    <mergeCell ref="L30:P30"/>
    <mergeCell ref="X32:AB32"/>
    <mergeCell ref="AK32:AO32"/>
    <mergeCell ref="D92:H92"/>
    <mergeCell ref="J92:AF92"/>
    <mergeCell ref="AG91:AM91"/>
    <mergeCell ref="AN91:AP91"/>
    <mergeCell ref="AR2:BE2"/>
    <mergeCell ref="C89:G89"/>
    <mergeCell ref="I89:AF89"/>
    <mergeCell ref="AG89:AM89"/>
    <mergeCell ref="AN89:AP89"/>
    <mergeCell ref="L82:AO82"/>
    <mergeCell ref="AM84:AN84"/>
    <mergeCell ref="AM86:AP86"/>
    <mergeCell ref="AS86:AT88"/>
    <mergeCell ref="AM87:AP87"/>
    <mergeCell ref="W30:AE30"/>
    <mergeCell ref="AK30:AO30"/>
  </mergeCells>
  <hyperlinks>
    <hyperlink ref="A92" location="'Mesto095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tabSelected="1" topLeftCell="A113" workbookViewId="0">
      <selection activeCell="H221" sqref="H221"/>
    </sheetView>
  </sheetViews>
  <sheetFormatPr defaultRowHeight="11.25"/>
  <cols>
    <col min="1" max="1" width="8.33203125" style="75" customWidth="1"/>
    <col min="2" max="2" width="1.6640625" style="75" customWidth="1"/>
    <col min="3" max="3" width="4.1640625" style="75" customWidth="1"/>
    <col min="4" max="4" width="4.33203125" style="75" customWidth="1"/>
    <col min="5" max="5" width="17.1640625" style="75" customWidth="1"/>
    <col min="6" max="6" width="50.83203125" style="75" customWidth="1"/>
    <col min="7" max="7" width="7" style="75" customWidth="1"/>
    <col min="8" max="8" width="11.5" style="75" customWidth="1"/>
    <col min="9" max="11" width="20.1640625" style="75" customWidth="1"/>
    <col min="12" max="12" width="9.33203125" style="75" customWidth="1"/>
    <col min="13" max="13" width="10.83203125" style="75" hidden="1" customWidth="1"/>
    <col min="14" max="14" width="9.33203125" style="75" hidden="1"/>
    <col min="15" max="20" width="14.1640625" style="75" hidden="1" customWidth="1"/>
    <col min="21" max="21" width="16.33203125" style="75" hidden="1" customWidth="1"/>
    <col min="22" max="22" width="12.33203125" style="75" customWidth="1"/>
    <col min="23" max="23" width="16.33203125" style="75" customWidth="1"/>
    <col min="24" max="24" width="12.33203125" style="75" customWidth="1"/>
    <col min="25" max="25" width="15" style="75" customWidth="1"/>
    <col min="26" max="26" width="11" style="75" customWidth="1"/>
    <col min="27" max="27" width="15" style="75" customWidth="1"/>
    <col min="28" max="28" width="16.33203125" style="75" customWidth="1"/>
    <col min="29" max="29" width="11" style="75" customWidth="1"/>
    <col min="30" max="30" width="15" style="75" customWidth="1"/>
    <col min="31" max="31" width="16.33203125" style="75" customWidth="1"/>
    <col min="32" max="43" width="9.33203125" style="75"/>
    <col min="44" max="65" width="9.33203125" style="75" hidden="1"/>
    <col min="66" max="16384" width="9.33203125" style="75"/>
  </cols>
  <sheetData>
    <row r="2" spans="1:56" ht="36.950000000000003" customHeight="1">
      <c r="L2" s="341" t="s">
        <v>5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56" t="s">
        <v>4</v>
      </c>
      <c r="AZ2" s="157" t="s">
        <v>70</v>
      </c>
      <c r="BA2" s="157" t="s">
        <v>1</v>
      </c>
      <c r="BB2" s="157" t="s">
        <v>1</v>
      </c>
      <c r="BC2" s="157" t="s">
        <v>71</v>
      </c>
      <c r="BD2" s="157" t="s">
        <v>72</v>
      </c>
    </row>
    <row r="3" spans="1:56" ht="6.95" customHeight="1">
      <c r="B3" s="158"/>
      <c r="C3" s="76"/>
      <c r="D3" s="76"/>
      <c r="E3" s="76"/>
      <c r="F3" s="76"/>
      <c r="G3" s="76"/>
      <c r="H3" s="76"/>
      <c r="I3" s="76"/>
      <c r="J3" s="76"/>
      <c r="K3" s="76"/>
      <c r="L3" s="159"/>
      <c r="AT3" s="156" t="s">
        <v>72</v>
      </c>
      <c r="AZ3" s="157" t="s">
        <v>73</v>
      </c>
      <c r="BA3" s="157" t="s">
        <v>1</v>
      </c>
      <c r="BB3" s="157" t="s">
        <v>1</v>
      </c>
      <c r="BC3" s="157" t="s">
        <v>74</v>
      </c>
      <c r="BD3" s="157" t="s">
        <v>72</v>
      </c>
    </row>
    <row r="4" spans="1:56" ht="24.95" customHeight="1">
      <c r="B4" s="159"/>
      <c r="D4" s="160" t="s">
        <v>75</v>
      </c>
      <c r="L4" s="159"/>
      <c r="M4" s="161" t="s">
        <v>10</v>
      </c>
      <c r="AT4" s="156" t="s">
        <v>3</v>
      </c>
      <c r="AZ4" s="157" t="s">
        <v>76</v>
      </c>
      <c r="BA4" s="157" t="s">
        <v>1</v>
      </c>
      <c r="BB4" s="157" t="s">
        <v>1</v>
      </c>
      <c r="BC4" s="157" t="s">
        <v>77</v>
      </c>
      <c r="BD4" s="157" t="s">
        <v>72</v>
      </c>
    </row>
    <row r="5" spans="1:56" ht="6.95" customHeight="1">
      <c r="B5" s="159"/>
      <c r="L5" s="159"/>
      <c r="AZ5" s="157" t="s">
        <v>78</v>
      </c>
      <c r="BA5" s="157" t="s">
        <v>1</v>
      </c>
      <c r="BB5" s="157" t="s">
        <v>1</v>
      </c>
      <c r="BC5" s="157" t="s">
        <v>79</v>
      </c>
      <c r="BD5" s="157" t="s">
        <v>72</v>
      </c>
    </row>
    <row r="6" spans="1:56" s="163" customFormat="1" ht="12" customHeight="1">
      <c r="A6" s="77"/>
      <c r="B6" s="89"/>
      <c r="C6" s="77"/>
      <c r="D6" s="78" t="s">
        <v>15</v>
      </c>
      <c r="E6" s="77"/>
      <c r="F6" s="77"/>
      <c r="G6" s="77"/>
      <c r="H6" s="77"/>
      <c r="I6" s="77"/>
      <c r="J6" s="77"/>
      <c r="K6" s="77"/>
      <c r="L6" s="162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56" s="163" customFormat="1" ht="33" customHeight="1">
      <c r="A7" s="77"/>
      <c r="B7" s="89"/>
      <c r="C7" s="77"/>
      <c r="D7" s="77"/>
      <c r="E7" s="343" t="s">
        <v>377</v>
      </c>
      <c r="F7" s="344"/>
      <c r="G7" s="344"/>
      <c r="H7" s="344"/>
      <c r="I7" s="77"/>
      <c r="J7" s="77"/>
      <c r="K7" s="77"/>
      <c r="L7" s="162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56" s="163" customFormat="1">
      <c r="A8" s="77"/>
      <c r="B8" s="89"/>
      <c r="C8" s="77"/>
      <c r="D8" s="77"/>
      <c r="E8" s="77"/>
      <c r="F8" s="77"/>
      <c r="G8" s="77"/>
      <c r="H8" s="77"/>
      <c r="I8" s="77"/>
      <c r="J8" s="77"/>
      <c r="K8" s="77"/>
      <c r="L8" s="162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56" s="163" customFormat="1" ht="12" customHeight="1">
      <c r="A9" s="77"/>
      <c r="B9" s="89"/>
      <c r="C9" s="77"/>
      <c r="D9" s="78" t="s">
        <v>16</v>
      </c>
      <c r="E9" s="77"/>
      <c r="F9" s="164" t="s">
        <v>1</v>
      </c>
      <c r="G9" s="77"/>
      <c r="H9" s="77"/>
      <c r="I9" s="78" t="s">
        <v>17</v>
      </c>
      <c r="J9" s="164" t="s">
        <v>1</v>
      </c>
      <c r="K9" s="77"/>
      <c r="L9" s="162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56" s="163" customFormat="1" ht="12" customHeight="1">
      <c r="A10" s="77"/>
      <c r="B10" s="89"/>
      <c r="C10" s="77"/>
      <c r="D10" s="78" t="s">
        <v>18</v>
      </c>
      <c r="E10" s="77"/>
      <c r="F10" s="164" t="s">
        <v>19</v>
      </c>
      <c r="G10" s="77"/>
      <c r="H10" s="77"/>
      <c r="I10" s="78" t="s">
        <v>20</v>
      </c>
      <c r="J10" s="165">
        <v>45012</v>
      </c>
      <c r="K10" s="77"/>
      <c r="L10" s="162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56" s="163" customFormat="1" ht="10.9" customHeight="1">
      <c r="A11" s="77"/>
      <c r="B11" s="89"/>
      <c r="C11" s="77"/>
      <c r="D11" s="77"/>
      <c r="E11" s="77"/>
      <c r="F11" s="77"/>
      <c r="G11" s="77"/>
      <c r="H11" s="77"/>
      <c r="I11" s="77"/>
      <c r="J11" s="77"/>
      <c r="K11" s="77"/>
      <c r="L11" s="162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56" s="163" customFormat="1" ht="12" customHeight="1">
      <c r="A12" s="77"/>
      <c r="B12" s="89"/>
      <c r="C12" s="77"/>
      <c r="D12" s="78" t="s">
        <v>21</v>
      </c>
      <c r="E12" s="77"/>
      <c r="F12" s="77"/>
      <c r="G12" s="77"/>
      <c r="H12" s="77"/>
      <c r="I12" s="78" t="s">
        <v>22</v>
      </c>
      <c r="J12" s="164" t="s">
        <v>1</v>
      </c>
      <c r="K12" s="77"/>
      <c r="L12" s="162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56" s="163" customFormat="1" ht="18" customHeight="1">
      <c r="A13" s="77"/>
      <c r="B13" s="89"/>
      <c r="C13" s="77"/>
      <c r="D13" s="77"/>
      <c r="E13" s="164" t="s">
        <v>23</v>
      </c>
      <c r="F13" s="77"/>
      <c r="G13" s="77"/>
      <c r="H13" s="77"/>
      <c r="I13" s="78" t="s">
        <v>24</v>
      </c>
      <c r="J13" s="164" t="s">
        <v>1</v>
      </c>
      <c r="K13" s="77"/>
      <c r="L13" s="162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56" s="163" customFormat="1" ht="6.95" customHeight="1">
      <c r="A14" s="77"/>
      <c r="B14" s="89"/>
      <c r="C14" s="77"/>
      <c r="D14" s="77"/>
      <c r="E14" s="77"/>
      <c r="F14" s="77"/>
      <c r="G14" s="77"/>
      <c r="H14" s="77"/>
      <c r="I14" s="77"/>
      <c r="J14" s="77"/>
      <c r="K14" s="77"/>
      <c r="L14" s="162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56" s="163" customFormat="1" ht="12" customHeight="1">
      <c r="A15" s="77"/>
      <c r="B15" s="89"/>
      <c r="C15" s="77"/>
      <c r="D15" s="78" t="s">
        <v>25</v>
      </c>
      <c r="E15" s="77"/>
      <c r="F15" s="77"/>
      <c r="G15" s="77"/>
      <c r="H15" s="77"/>
      <c r="I15" s="78" t="s">
        <v>22</v>
      </c>
      <c r="J15" s="155"/>
      <c r="K15" s="77"/>
      <c r="L15" s="162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56" s="163" customFormat="1" ht="18" customHeight="1">
      <c r="A16" s="77"/>
      <c r="B16" s="89"/>
      <c r="C16" s="77"/>
      <c r="D16" s="77"/>
      <c r="E16" s="345"/>
      <c r="F16" s="346"/>
      <c r="G16" s="346"/>
      <c r="H16" s="346"/>
      <c r="I16" s="78" t="s">
        <v>24</v>
      </c>
      <c r="J16" s="155"/>
      <c r="K16" s="77"/>
      <c r="L16" s="162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s="163" customFormat="1" ht="6.95" customHeight="1">
      <c r="A17" s="77"/>
      <c r="B17" s="89"/>
      <c r="C17" s="77"/>
      <c r="D17" s="77"/>
      <c r="E17" s="77"/>
      <c r="F17" s="77"/>
      <c r="G17" s="77"/>
      <c r="H17" s="77"/>
      <c r="I17" s="77"/>
      <c r="J17" s="77"/>
      <c r="K17" s="77"/>
      <c r="L17" s="162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s="163" customFormat="1" ht="12" customHeight="1">
      <c r="A18" s="77"/>
      <c r="B18" s="89"/>
      <c r="C18" s="77"/>
      <c r="D18" s="78" t="s">
        <v>26</v>
      </c>
      <c r="E18" s="77"/>
      <c r="F18" s="77"/>
      <c r="G18" s="77"/>
      <c r="H18" s="77"/>
      <c r="I18" s="78" t="s">
        <v>22</v>
      </c>
      <c r="J18" s="164" t="str">
        <f>IF('Rekapitulace stavby'!AN16="","",'Rekapitulace stavby'!AN16)</f>
        <v/>
      </c>
      <c r="K18" s="77"/>
      <c r="L18" s="162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s="163" customFormat="1" ht="18" customHeight="1">
      <c r="A19" s="77"/>
      <c r="B19" s="89"/>
      <c r="C19" s="77"/>
      <c r="D19" s="77"/>
      <c r="E19" s="164" t="str">
        <f>IF('Rekapitulace stavby'!E17="","",'Rekapitulace stavby'!E17)</f>
        <v xml:space="preserve"> </v>
      </c>
      <c r="F19" s="77"/>
      <c r="G19" s="77"/>
      <c r="H19" s="77"/>
      <c r="I19" s="78" t="s">
        <v>24</v>
      </c>
      <c r="J19" s="164" t="str">
        <f>IF('Rekapitulace stavby'!AN17="","",'Rekapitulace stavby'!AN17)</f>
        <v/>
      </c>
      <c r="K19" s="77"/>
      <c r="L19" s="162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s="163" customFormat="1" ht="6.95" customHeight="1">
      <c r="A20" s="77"/>
      <c r="B20" s="89"/>
      <c r="C20" s="77"/>
      <c r="D20" s="77"/>
      <c r="E20" s="77"/>
      <c r="F20" s="77"/>
      <c r="G20" s="77"/>
      <c r="H20" s="77"/>
      <c r="I20" s="77"/>
      <c r="J20" s="77"/>
      <c r="K20" s="77"/>
      <c r="L20" s="162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s="163" customFormat="1" ht="12" customHeight="1">
      <c r="A21" s="77"/>
      <c r="B21" s="89"/>
      <c r="C21" s="77"/>
      <c r="D21" s="78" t="s">
        <v>29</v>
      </c>
      <c r="E21" s="77"/>
      <c r="F21" s="77"/>
      <c r="G21" s="77"/>
      <c r="H21" s="77"/>
      <c r="I21" s="78" t="s">
        <v>22</v>
      </c>
      <c r="J21" s="164" t="s">
        <v>1</v>
      </c>
      <c r="K21" s="77"/>
      <c r="L21" s="162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s="163" customFormat="1" ht="18" customHeight="1">
      <c r="A22" s="77"/>
      <c r="B22" s="89"/>
      <c r="C22" s="77"/>
      <c r="D22" s="77"/>
      <c r="E22" s="164"/>
      <c r="F22" s="77"/>
      <c r="G22" s="77"/>
      <c r="H22" s="77"/>
      <c r="I22" s="78" t="s">
        <v>24</v>
      </c>
      <c r="J22" s="164" t="s">
        <v>1</v>
      </c>
      <c r="K22" s="77"/>
      <c r="L22" s="162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s="163" customFormat="1" ht="6.95" customHeight="1">
      <c r="A23" s="77"/>
      <c r="B23" s="89"/>
      <c r="C23" s="77"/>
      <c r="D23" s="77"/>
      <c r="E23" s="77"/>
      <c r="F23" s="77"/>
      <c r="G23" s="77"/>
      <c r="H23" s="77"/>
      <c r="I23" s="77"/>
      <c r="J23" s="77"/>
      <c r="K23" s="77"/>
      <c r="L23" s="162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s="163" customFormat="1" ht="12" customHeight="1">
      <c r="A24" s="77"/>
      <c r="B24" s="89"/>
      <c r="C24" s="77"/>
      <c r="D24" s="78" t="s">
        <v>30</v>
      </c>
      <c r="E24" s="77"/>
      <c r="F24" s="77"/>
      <c r="G24" s="77"/>
      <c r="H24" s="77"/>
      <c r="I24" s="77"/>
      <c r="J24" s="77"/>
      <c r="K24" s="77"/>
      <c r="L24" s="162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s="168" customFormat="1" ht="16.5" customHeight="1">
      <c r="A25" s="79"/>
      <c r="B25" s="166"/>
      <c r="C25" s="79"/>
      <c r="D25" s="79"/>
      <c r="E25" s="347" t="s">
        <v>1</v>
      </c>
      <c r="F25" s="347"/>
      <c r="G25" s="347"/>
      <c r="H25" s="347"/>
      <c r="I25" s="79"/>
      <c r="J25" s="79"/>
      <c r="K25" s="79"/>
      <c r="L25" s="167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s="163" customFormat="1" ht="6.95" customHeight="1">
      <c r="A26" s="77"/>
      <c r="B26" s="89"/>
      <c r="C26" s="77"/>
      <c r="D26" s="77"/>
      <c r="E26" s="77"/>
      <c r="F26" s="77"/>
      <c r="G26" s="77"/>
      <c r="H26" s="77"/>
      <c r="I26" s="77"/>
      <c r="J26" s="77"/>
      <c r="K26" s="77"/>
      <c r="L26" s="16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s="163" customFormat="1" ht="6.95" customHeight="1">
      <c r="A27" s="77"/>
      <c r="B27" s="89"/>
      <c r="C27" s="77"/>
      <c r="D27" s="80"/>
      <c r="E27" s="80"/>
      <c r="F27" s="80"/>
      <c r="G27" s="80"/>
      <c r="H27" s="80"/>
      <c r="I27" s="80"/>
      <c r="J27" s="80"/>
      <c r="K27" s="80"/>
      <c r="L27" s="162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s="163" customFormat="1" ht="25.35" customHeight="1">
      <c r="A28" s="77"/>
      <c r="B28" s="89"/>
      <c r="C28" s="77"/>
      <c r="D28" s="169" t="s">
        <v>343</v>
      </c>
      <c r="E28" s="77"/>
      <c r="F28" s="77"/>
      <c r="G28" s="77"/>
      <c r="H28" s="77"/>
      <c r="I28" s="77"/>
      <c r="J28" s="170">
        <f>ROUND(J120, 2)</f>
        <v>0</v>
      </c>
      <c r="K28" s="77"/>
      <c r="L28" s="162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s="163" customFormat="1" ht="6.95" customHeight="1">
      <c r="A29" s="77"/>
      <c r="B29" s="89"/>
      <c r="C29" s="77"/>
      <c r="D29" s="80"/>
      <c r="E29" s="80"/>
      <c r="F29" s="80"/>
      <c r="G29" s="80"/>
      <c r="H29" s="80"/>
      <c r="I29" s="80"/>
      <c r="J29" s="80"/>
      <c r="K29" s="80"/>
      <c r="L29" s="162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</row>
    <row r="30" spans="1:31" s="163" customFormat="1" ht="14.45" hidden="1" customHeight="1">
      <c r="A30" s="77"/>
      <c r="B30" s="89"/>
      <c r="C30" s="77"/>
      <c r="D30" s="77"/>
      <c r="E30" s="78" t="s">
        <v>33</v>
      </c>
      <c r="F30" s="171">
        <f>ROUND((SUM(BG120:BG258)),  2)</f>
        <v>0</v>
      </c>
      <c r="G30" s="77"/>
      <c r="H30" s="77"/>
      <c r="I30" s="81">
        <v>0.21</v>
      </c>
      <c r="J30" s="171">
        <f>0</f>
        <v>0</v>
      </c>
      <c r="K30" s="77"/>
      <c r="L30" s="162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</row>
    <row r="31" spans="1:31" s="163" customFormat="1" ht="14.45" hidden="1" customHeight="1">
      <c r="A31" s="77"/>
      <c r="B31" s="89"/>
      <c r="C31" s="77"/>
      <c r="D31" s="77"/>
      <c r="E31" s="78" t="s">
        <v>34</v>
      </c>
      <c r="F31" s="171">
        <f>ROUND((SUM(BH120:BH258)),  2)</f>
        <v>0</v>
      </c>
      <c r="G31" s="77"/>
      <c r="H31" s="77"/>
      <c r="I31" s="81">
        <v>0.15</v>
      </c>
      <c r="J31" s="171">
        <f>0</f>
        <v>0</v>
      </c>
      <c r="K31" s="77"/>
      <c r="L31" s="162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s="163" customFormat="1" ht="14.45" hidden="1" customHeight="1">
      <c r="A32" s="77"/>
      <c r="B32" s="89"/>
      <c r="C32" s="77"/>
      <c r="D32" s="77"/>
      <c r="E32" s="78" t="s">
        <v>35</v>
      </c>
      <c r="F32" s="171">
        <f>ROUND((SUM(BI120:BI258)),  2)</f>
        <v>0</v>
      </c>
      <c r="G32" s="77"/>
      <c r="H32" s="77"/>
      <c r="I32" s="81">
        <v>0</v>
      </c>
      <c r="J32" s="171">
        <f>0</f>
        <v>0</v>
      </c>
      <c r="K32" s="77"/>
      <c r="L32" s="162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1:31" s="163" customFormat="1" ht="6.95" customHeight="1">
      <c r="A33" s="77"/>
      <c r="B33" s="89"/>
      <c r="C33" s="77"/>
      <c r="D33" s="77"/>
      <c r="E33" s="77"/>
      <c r="F33" s="77"/>
      <c r="G33" s="77"/>
      <c r="H33" s="77"/>
      <c r="I33" s="77"/>
      <c r="J33" s="77"/>
      <c r="K33" s="77"/>
      <c r="L33" s="162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</row>
    <row r="34" spans="1:31" s="163" customFormat="1" ht="25.35" customHeight="1">
      <c r="A34" s="77"/>
      <c r="B34" s="89"/>
      <c r="C34" s="87"/>
      <c r="D34" s="172" t="s">
        <v>343</v>
      </c>
      <c r="E34" s="82"/>
      <c r="F34" s="82"/>
      <c r="G34" s="173" t="s">
        <v>36</v>
      </c>
      <c r="H34" s="174" t="s">
        <v>37</v>
      </c>
      <c r="I34" s="82"/>
      <c r="J34" s="175">
        <f>SUM(J28:J32)</f>
        <v>0</v>
      </c>
      <c r="K34" s="176"/>
      <c r="L34" s="162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1" s="163" customFormat="1" ht="14.45" customHeight="1">
      <c r="A35" s="77"/>
      <c r="B35" s="89"/>
      <c r="C35" s="77"/>
      <c r="D35" s="77"/>
      <c r="E35" s="77"/>
      <c r="F35" s="77"/>
      <c r="G35" s="77"/>
      <c r="H35" s="77"/>
      <c r="I35" s="77"/>
      <c r="J35" s="77"/>
      <c r="K35" s="77"/>
      <c r="L35" s="162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14.45" customHeight="1">
      <c r="B36" s="159"/>
      <c r="L36" s="159"/>
    </row>
    <row r="37" spans="1:31" ht="14.45" customHeight="1">
      <c r="B37" s="159"/>
      <c r="L37" s="159"/>
    </row>
    <row r="38" spans="1:31" ht="14.45" customHeight="1">
      <c r="B38" s="159"/>
      <c r="L38" s="159"/>
    </row>
    <row r="39" spans="1:31" ht="14.45" customHeight="1">
      <c r="B39" s="159"/>
      <c r="L39" s="159"/>
    </row>
    <row r="40" spans="1:31" ht="14.45" customHeight="1">
      <c r="B40" s="159"/>
      <c r="L40" s="159"/>
    </row>
    <row r="41" spans="1:31" ht="14.45" customHeight="1">
      <c r="B41" s="159"/>
      <c r="L41" s="159"/>
    </row>
    <row r="42" spans="1:31" ht="14.45" customHeight="1">
      <c r="B42" s="159"/>
      <c r="L42" s="159"/>
    </row>
    <row r="43" spans="1:31" ht="14.45" customHeight="1">
      <c r="B43" s="159"/>
      <c r="L43" s="159"/>
    </row>
    <row r="44" spans="1:31" ht="14.45" customHeight="1">
      <c r="B44" s="159"/>
      <c r="L44" s="159"/>
    </row>
    <row r="45" spans="1:31" ht="14.45" customHeight="1">
      <c r="B45" s="159"/>
      <c r="L45" s="159"/>
    </row>
    <row r="46" spans="1:31" ht="14.45" customHeight="1">
      <c r="B46" s="159"/>
      <c r="L46" s="159"/>
    </row>
    <row r="47" spans="1:31" s="163" customFormat="1" ht="14.45" customHeight="1">
      <c r="B47" s="162"/>
      <c r="D47" s="177" t="s">
        <v>38</v>
      </c>
      <c r="E47" s="83"/>
      <c r="F47" s="83"/>
      <c r="G47" s="177" t="s">
        <v>39</v>
      </c>
      <c r="H47" s="83"/>
      <c r="I47" s="83"/>
      <c r="J47" s="83"/>
      <c r="K47" s="83"/>
      <c r="L47" s="162"/>
    </row>
    <row r="48" spans="1:31">
      <c r="B48" s="159"/>
      <c r="L48" s="159"/>
    </row>
    <row r="49" spans="1:31">
      <c r="B49" s="159"/>
      <c r="L49" s="159"/>
    </row>
    <row r="50" spans="1:31">
      <c r="B50" s="159"/>
      <c r="L50" s="159"/>
    </row>
    <row r="51" spans="1:31">
      <c r="B51" s="159"/>
      <c r="L51" s="159"/>
    </row>
    <row r="52" spans="1:31">
      <c r="B52" s="159"/>
      <c r="L52" s="159"/>
    </row>
    <row r="53" spans="1:31">
      <c r="B53" s="159"/>
      <c r="L53" s="159"/>
    </row>
    <row r="54" spans="1:31">
      <c r="B54" s="159"/>
      <c r="L54" s="159"/>
    </row>
    <row r="55" spans="1:31">
      <c r="B55" s="159"/>
      <c r="L55" s="159"/>
    </row>
    <row r="56" spans="1:31">
      <c r="B56" s="159"/>
      <c r="L56" s="159"/>
    </row>
    <row r="57" spans="1:31">
      <c r="B57" s="159"/>
      <c r="L57" s="159"/>
    </row>
    <row r="58" spans="1:31" s="163" customFormat="1" ht="12.75">
      <c r="A58" s="77"/>
      <c r="B58" s="89"/>
      <c r="C58" s="77"/>
      <c r="D58" s="178" t="s">
        <v>40</v>
      </c>
      <c r="E58" s="84"/>
      <c r="F58" s="179" t="s">
        <v>41</v>
      </c>
      <c r="G58" s="178" t="s">
        <v>40</v>
      </c>
      <c r="H58" s="84"/>
      <c r="I58" s="84"/>
      <c r="J58" s="180" t="s">
        <v>41</v>
      </c>
      <c r="K58" s="84"/>
      <c r="L58" s="162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>
      <c r="B59" s="159"/>
      <c r="L59" s="159"/>
    </row>
    <row r="60" spans="1:31">
      <c r="B60" s="159"/>
      <c r="L60" s="159"/>
    </row>
    <row r="61" spans="1:31">
      <c r="B61" s="159"/>
      <c r="L61" s="159"/>
    </row>
    <row r="62" spans="1:31" s="163" customFormat="1" ht="12.75">
      <c r="A62" s="77"/>
      <c r="B62" s="89"/>
      <c r="C62" s="77"/>
      <c r="D62" s="177" t="s">
        <v>42</v>
      </c>
      <c r="E62" s="85"/>
      <c r="F62" s="85"/>
      <c r="G62" s="177" t="s">
        <v>43</v>
      </c>
      <c r="H62" s="85"/>
      <c r="I62" s="85"/>
      <c r="J62" s="85"/>
      <c r="K62" s="85"/>
      <c r="L62" s="162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>
      <c r="B63" s="159"/>
      <c r="L63" s="159"/>
    </row>
    <row r="64" spans="1:31">
      <c r="B64" s="159"/>
      <c r="L64" s="159"/>
    </row>
    <row r="65" spans="1:31">
      <c r="B65" s="159"/>
      <c r="L65" s="159"/>
    </row>
    <row r="66" spans="1:31">
      <c r="B66" s="159"/>
      <c r="L66" s="159"/>
    </row>
    <row r="67" spans="1:31">
      <c r="B67" s="159"/>
      <c r="L67" s="159"/>
    </row>
    <row r="68" spans="1:31">
      <c r="B68" s="159"/>
      <c r="L68" s="159"/>
    </row>
    <row r="69" spans="1:31">
      <c r="B69" s="159"/>
      <c r="L69" s="159"/>
    </row>
    <row r="70" spans="1:31">
      <c r="B70" s="159"/>
      <c r="L70" s="159"/>
    </row>
    <row r="71" spans="1:31">
      <c r="B71" s="159"/>
      <c r="L71" s="159"/>
    </row>
    <row r="72" spans="1:31">
      <c r="B72" s="159"/>
      <c r="L72" s="159"/>
    </row>
    <row r="73" spans="1:31" s="163" customFormat="1" ht="12.75">
      <c r="A73" s="77"/>
      <c r="B73" s="89"/>
      <c r="C73" s="77"/>
      <c r="D73" s="178" t="s">
        <v>40</v>
      </c>
      <c r="E73" s="84"/>
      <c r="F73" s="179" t="s">
        <v>41</v>
      </c>
      <c r="G73" s="178" t="s">
        <v>40</v>
      </c>
      <c r="H73" s="84"/>
      <c r="I73" s="84"/>
      <c r="J73" s="180" t="s">
        <v>41</v>
      </c>
      <c r="K73" s="84"/>
      <c r="L73" s="162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1:31" s="163" customFormat="1" ht="14.45" customHeight="1">
      <c r="A74" s="77"/>
      <c r="B74" s="181"/>
      <c r="C74" s="86"/>
      <c r="D74" s="86"/>
      <c r="E74" s="86"/>
      <c r="F74" s="86"/>
      <c r="G74" s="86"/>
      <c r="H74" s="86"/>
      <c r="I74" s="86"/>
      <c r="J74" s="86"/>
      <c r="K74" s="86"/>
      <c r="L74" s="162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8" spans="1:31" s="163" customFormat="1" ht="6.95" customHeight="1">
      <c r="A78" s="77"/>
      <c r="B78" s="236"/>
      <c r="C78" s="237"/>
      <c r="D78" s="237"/>
      <c r="E78" s="237"/>
      <c r="F78" s="237"/>
      <c r="G78" s="237"/>
      <c r="H78" s="237"/>
      <c r="I78" s="237"/>
      <c r="J78" s="237"/>
      <c r="K78" s="237"/>
      <c r="L78" s="162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1:31" s="163" customFormat="1" ht="24.95" customHeight="1">
      <c r="A79" s="77"/>
      <c r="B79" s="238"/>
      <c r="C79" s="239" t="s">
        <v>80</v>
      </c>
      <c r="D79" s="240"/>
      <c r="E79" s="240"/>
      <c r="F79" s="240"/>
      <c r="G79" s="240"/>
      <c r="H79" s="240"/>
      <c r="I79" s="240"/>
      <c r="J79" s="240"/>
      <c r="K79" s="240"/>
      <c r="L79" s="162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s="163" customFormat="1" ht="6.95" customHeight="1">
      <c r="A80" s="77"/>
      <c r="B80" s="238"/>
      <c r="C80" s="240"/>
      <c r="D80" s="240"/>
      <c r="E80" s="240"/>
      <c r="F80" s="240"/>
      <c r="G80" s="240"/>
      <c r="H80" s="240"/>
      <c r="I80" s="240"/>
      <c r="J80" s="240"/>
      <c r="K80" s="240"/>
      <c r="L80" s="162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1:47" s="163" customFormat="1" ht="12" customHeight="1">
      <c r="A81" s="77"/>
      <c r="B81" s="238"/>
      <c r="C81" s="241" t="s">
        <v>15</v>
      </c>
      <c r="D81" s="240"/>
      <c r="E81" s="240"/>
      <c r="F81" s="240"/>
      <c r="G81" s="240"/>
      <c r="H81" s="240"/>
      <c r="I81" s="240"/>
      <c r="J81" s="240"/>
      <c r="K81" s="240"/>
      <c r="L81" s="162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1:47" s="163" customFormat="1" ht="35.25" customHeight="1">
      <c r="A82" s="77"/>
      <c r="B82" s="238"/>
      <c r="C82" s="240"/>
      <c r="D82" s="240"/>
      <c r="E82" s="339" t="str">
        <f>E7</f>
        <v>Oprava schodiště Juřinka</v>
      </c>
      <c r="F82" s="340"/>
      <c r="G82" s="340"/>
      <c r="H82" s="340"/>
      <c r="I82" s="240"/>
      <c r="J82" s="240"/>
      <c r="K82" s="240"/>
      <c r="L82" s="162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1:47" s="163" customFormat="1" ht="6.95" customHeight="1">
      <c r="A83" s="77"/>
      <c r="B83" s="238"/>
      <c r="C83" s="240"/>
      <c r="D83" s="240"/>
      <c r="E83" s="240"/>
      <c r="F83" s="240"/>
      <c r="G83" s="240"/>
      <c r="H83" s="240"/>
      <c r="I83" s="240"/>
      <c r="J83" s="240"/>
      <c r="K83" s="240"/>
      <c r="L83" s="162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47" s="163" customFormat="1" ht="12" customHeight="1">
      <c r="A84" s="77"/>
      <c r="B84" s="238"/>
      <c r="C84" s="241" t="s">
        <v>18</v>
      </c>
      <c r="D84" s="240"/>
      <c r="E84" s="240"/>
      <c r="F84" s="242" t="str">
        <f>F10</f>
        <v>Valašské Meziříčí</v>
      </c>
      <c r="G84" s="240"/>
      <c r="H84" s="240"/>
      <c r="I84" s="241" t="s">
        <v>20</v>
      </c>
      <c r="J84" s="243">
        <f>IF(J10="","",J10)</f>
        <v>45012</v>
      </c>
      <c r="K84" s="240"/>
      <c r="L84" s="162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47" s="163" customFormat="1" ht="6.95" customHeight="1">
      <c r="A85" s="77"/>
      <c r="B85" s="238"/>
      <c r="C85" s="240"/>
      <c r="D85" s="240"/>
      <c r="E85" s="240"/>
      <c r="F85" s="240"/>
      <c r="G85" s="240"/>
      <c r="H85" s="240"/>
      <c r="I85" s="240"/>
      <c r="J85" s="240"/>
      <c r="K85" s="240"/>
      <c r="L85" s="162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47" s="163" customFormat="1" ht="15.2" customHeight="1">
      <c r="A86" s="77"/>
      <c r="B86" s="238"/>
      <c r="C86" s="241" t="s">
        <v>21</v>
      </c>
      <c r="D86" s="240"/>
      <c r="E86" s="240"/>
      <c r="F86" s="242" t="str">
        <f>E13</f>
        <v>Město Valašské Meziříčí</v>
      </c>
      <c r="G86" s="240"/>
      <c r="H86" s="240"/>
      <c r="I86" s="241" t="s">
        <v>26</v>
      </c>
      <c r="J86" s="244" t="str">
        <f>E19</f>
        <v xml:space="preserve"> </v>
      </c>
      <c r="K86" s="240"/>
      <c r="L86" s="162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47" s="163" customFormat="1" ht="15.2" customHeight="1">
      <c r="A87" s="77"/>
      <c r="B87" s="238"/>
      <c r="C87" s="241" t="s">
        <v>25</v>
      </c>
      <c r="D87" s="240"/>
      <c r="E87" s="240"/>
      <c r="F87" s="242" t="str">
        <f>IF(E16="","",E16)</f>
        <v/>
      </c>
      <c r="G87" s="240"/>
      <c r="H87" s="240"/>
      <c r="I87" s="241" t="s">
        <v>29</v>
      </c>
      <c r="J87" s="244">
        <f>E22</f>
        <v>0</v>
      </c>
      <c r="K87" s="240"/>
      <c r="L87" s="162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47" s="163" customFormat="1" ht="10.35" customHeight="1">
      <c r="A88" s="77"/>
      <c r="B88" s="238"/>
      <c r="C88" s="240"/>
      <c r="D88" s="240"/>
      <c r="E88" s="240"/>
      <c r="F88" s="240"/>
      <c r="G88" s="240"/>
      <c r="H88" s="240"/>
      <c r="I88" s="240"/>
      <c r="J88" s="240"/>
      <c r="K88" s="240"/>
      <c r="L88" s="162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47" s="163" customFormat="1" ht="29.25" customHeight="1">
      <c r="A89" s="77"/>
      <c r="B89" s="238"/>
      <c r="C89" s="245" t="s">
        <v>81</v>
      </c>
      <c r="D89" s="246"/>
      <c r="E89" s="246"/>
      <c r="F89" s="246"/>
      <c r="G89" s="246"/>
      <c r="H89" s="246"/>
      <c r="I89" s="246"/>
      <c r="J89" s="247" t="s">
        <v>82</v>
      </c>
      <c r="K89" s="246"/>
      <c r="L89" s="162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47" s="163" customFormat="1" ht="10.35" customHeight="1">
      <c r="A90" s="77"/>
      <c r="B90" s="238"/>
      <c r="C90" s="240"/>
      <c r="D90" s="240"/>
      <c r="E90" s="240"/>
      <c r="F90" s="240"/>
      <c r="G90" s="240"/>
      <c r="H90" s="240"/>
      <c r="I90" s="240"/>
      <c r="J90" s="240"/>
      <c r="K90" s="240"/>
      <c r="L90" s="162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47" s="163" customFormat="1" ht="22.9" customHeight="1">
      <c r="A91" s="77"/>
      <c r="B91" s="238"/>
      <c r="C91" s="248" t="s">
        <v>83</v>
      </c>
      <c r="D91" s="240"/>
      <c r="E91" s="240"/>
      <c r="F91" s="240"/>
      <c r="G91" s="240"/>
      <c r="H91" s="240"/>
      <c r="I91" s="240"/>
      <c r="J91" s="249">
        <f>SUM(J121+J100)</f>
        <v>0</v>
      </c>
      <c r="K91" s="240"/>
      <c r="L91" s="162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U91" s="156" t="s">
        <v>84</v>
      </c>
    </row>
    <row r="92" spans="1:47" s="182" customFormat="1" ht="24.95" customHeight="1">
      <c r="B92" s="250"/>
      <c r="C92" s="251"/>
      <c r="D92" s="252" t="s">
        <v>85</v>
      </c>
      <c r="E92" s="253"/>
      <c r="F92" s="253"/>
      <c r="G92" s="253"/>
      <c r="H92" s="253"/>
      <c r="I92" s="253"/>
      <c r="J92" s="254">
        <f>SUM(J93:J99)</f>
        <v>0</v>
      </c>
      <c r="K92" s="251"/>
      <c r="L92" s="183"/>
    </row>
    <row r="93" spans="1:47" s="184" customFormat="1" ht="19.899999999999999" customHeight="1">
      <c r="B93" s="255"/>
      <c r="C93" s="256"/>
      <c r="D93" s="257" t="s">
        <v>86</v>
      </c>
      <c r="E93" s="258"/>
      <c r="F93" s="258"/>
      <c r="G93" s="258"/>
      <c r="H93" s="258"/>
      <c r="I93" s="258"/>
      <c r="J93" s="259">
        <f>SUM(J122)</f>
        <v>0</v>
      </c>
      <c r="K93" s="256"/>
      <c r="L93" s="185"/>
    </row>
    <row r="94" spans="1:47" s="184" customFormat="1" ht="19.899999999999999" customHeight="1">
      <c r="B94" s="255"/>
      <c r="C94" s="256"/>
      <c r="D94" s="257" t="s">
        <v>350</v>
      </c>
      <c r="E94" s="258"/>
      <c r="F94" s="258"/>
      <c r="G94" s="258"/>
      <c r="H94" s="258"/>
      <c r="I94" s="258"/>
      <c r="J94" s="259">
        <f>J166</f>
        <v>0</v>
      </c>
      <c r="K94" s="256"/>
      <c r="L94" s="185"/>
    </row>
    <row r="95" spans="1:47" s="184" customFormat="1" ht="19.899999999999999" customHeight="1">
      <c r="B95" s="255"/>
      <c r="C95" s="256"/>
      <c r="D95" s="257" t="s">
        <v>87</v>
      </c>
      <c r="E95" s="258"/>
      <c r="F95" s="258"/>
      <c r="G95" s="258"/>
      <c r="H95" s="258"/>
      <c r="I95" s="258"/>
      <c r="J95" s="259">
        <f>SUM(J180)</f>
        <v>0</v>
      </c>
      <c r="K95" s="256"/>
      <c r="L95" s="185"/>
    </row>
    <row r="96" spans="1:47" s="184" customFormat="1" ht="19.899999999999999" hidden="1" customHeight="1">
      <c r="B96" s="255"/>
      <c r="C96" s="256"/>
      <c r="D96" s="257" t="s">
        <v>88</v>
      </c>
      <c r="E96" s="258"/>
      <c r="F96" s="258"/>
      <c r="G96" s="258"/>
      <c r="H96" s="258"/>
      <c r="I96" s="258"/>
      <c r="J96" s="259">
        <f>J198</f>
        <v>0</v>
      </c>
      <c r="K96" s="256"/>
      <c r="L96" s="185"/>
    </row>
    <row r="97" spans="1:31" s="184" customFormat="1" ht="19.899999999999999" customHeight="1">
      <c r="B97" s="255"/>
      <c r="C97" s="256"/>
      <c r="D97" s="257" t="s">
        <v>89</v>
      </c>
      <c r="E97" s="258"/>
      <c r="F97" s="258"/>
      <c r="G97" s="258"/>
      <c r="H97" s="258"/>
      <c r="I97" s="258"/>
      <c r="J97" s="259">
        <f>J202</f>
        <v>0</v>
      </c>
      <c r="K97" s="256"/>
      <c r="L97" s="185"/>
    </row>
    <row r="98" spans="1:31" s="184" customFormat="1" ht="19.899999999999999" customHeight="1">
      <c r="B98" s="255"/>
      <c r="C98" s="256"/>
      <c r="D98" s="257" t="s">
        <v>376</v>
      </c>
      <c r="E98" s="258"/>
      <c r="F98" s="258"/>
      <c r="G98" s="258"/>
      <c r="H98" s="258"/>
      <c r="I98" s="258"/>
      <c r="J98" s="259">
        <f>SUM(J242)</f>
        <v>0</v>
      </c>
      <c r="K98" s="256"/>
      <c r="L98" s="185"/>
    </row>
    <row r="99" spans="1:31" s="184" customFormat="1" ht="19.899999999999999" customHeight="1">
      <c r="B99" s="255"/>
      <c r="C99" s="256"/>
      <c r="D99" s="257" t="s">
        <v>90</v>
      </c>
      <c r="E99" s="258"/>
      <c r="F99" s="258"/>
      <c r="G99" s="258"/>
      <c r="H99" s="258"/>
      <c r="I99" s="258"/>
      <c r="J99" s="259">
        <f>J252</f>
        <v>0</v>
      </c>
      <c r="K99" s="256"/>
      <c r="L99" s="185"/>
    </row>
    <row r="100" spans="1:31" s="182" customFormat="1" ht="24.95" customHeight="1">
      <c r="B100" s="250"/>
      <c r="C100" s="251"/>
      <c r="D100" s="252" t="s">
        <v>91</v>
      </c>
      <c r="E100" s="253"/>
      <c r="F100" s="253"/>
      <c r="G100" s="253"/>
      <c r="H100" s="253"/>
      <c r="I100" s="253"/>
      <c r="J100" s="254">
        <f>J254</f>
        <v>0</v>
      </c>
      <c r="K100" s="251"/>
      <c r="L100" s="183"/>
    </row>
    <row r="101" spans="1:31" s="184" customFormat="1" ht="19.899999999999999" customHeight="1">
      <c r="B101" s="255"/>
      <c r="C101" s="256"/>
      <c r="D101" s="257" t="s">
        <v>92</v>
      </c>
      <c r="E101" s="258"/>
      <c r="F101" s="258"/>
      <c r="G101" s="258"/>
      <c r="H101" s="258"/>
      <c r="I101" s="258"/>
      <c r="J101" s="259">
        <f>J255</f>
        <v>0</v>
      </c>
      <c r="K101" s="256"/>
      <c r="L101" s="185"/>
    </row>
    <row r="102" spans="1:31" s="184" customFormat="1" ht="19.899999999999999" customHeight="1">
      <c r="B102" s="255"/>
      <c r="C102" s="256"/>
      <c r="D102" s="257" t="s">
        <v>93</v>
      </c>
      <c r="E102" s="258"/>
      <c r="F102" s="258"/>
      <c r="G102" s="258"/>
      <c r="H102" s="258"/>
      <c r="I102" s="258"/>
      <c r="J102" s="259">
        <f>J257</f>
        <v>0</v>
      </c>
      <c r="K102" s="256"/>
      <c r="L102" s="185"/>
    </row>
    <row r="103" spans="1:31" s="163" customFormat="1" ht="21.75" customHeight="1">
      <c r="A103" s="77"/>
      <c r="B103" s="238"/>
      <c r="C103" s="240"/>
      <c r="D103" s="240"/>
      <c r="E103" s="240"/>
      <c r="F103" s="240"/>
      <c r="G103" s="240"/>
      <c r="H103" s="240"/>
      <c r="I103" s="240"/>
      <c r="J103" s="240"/>
      <c r="K103" s="240"/>
      <c r="L103" s="162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s="163" customFormat="1" ht="6.95" customHeight="1">
      <c r="A104" s="77"/>
      <c r="B104" s="260"/>
      <c r="C104" s="261"/>
      <c r="D104" s="261"/>
      <c r="E104" s="261"/>
      <c r="F104" s="261"/>
      <c r="G104" s="261"/>
      <c r="H104" s="261"/>
      <c r="I104" s="261"/>
      <c r="J104" s="261"/>
      <c r="K104" s="261"/>
      <c r="L104" s="162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</row>
    <row r="106" spans="1:31"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</row>
    <row r="107" spans="1:31"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</row>
    <row r="108" spans="1:31" s="163" customFormat="1" ht="6.95" customHeight="1">
      <c r="A108" s="77"/>
      <c r="B108" s="236"/>
      <c r="C108" s="237"/>
      <c r="D108" s="237"/>
      <c r="E108" s="237"/>
      <c r="F108" s="237"/>
      <c r="G108" s="237"/>
      <c r="H108" s="237"/>
      <c r="I108" s="237"/>
      <c r="J108" s="237"/>
      <c r="K108" s="237"/>
      <c r="L108" s="162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163" customFormat="1" ht="24.95" customHeight="1">
      <c r="A109" s="77"/>
      <c r="B109" s="238"/>
      <c r="C109" s="239" t="s">
        <v>94</v>
      </c>
      <c r="D109" s="240"/>
      <c r="E109" s="240"/>
      <c r="F109" s="240"/>
      <c r="G109" s="240"/>
      <c r="H109" s="240"/>
      <c r="I109" s="240"/>
      <c r="J109" s="240"/>
      <c r="K109" s="240"/>
      <c r="L109" s="162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163" customFormat="1" ht="6.95" customHeight="1">
      <c r="A110" s="77"/>
      <c r="B110" s="238"/>
      <c r="C110" s="240"/>
      <c r="D110" s="240"/>
      <c r="E110" s="240"/>
      <c r="F110" s="240"/>
      <c r="G110" s="240"/>
      <c r="H110" s="240"/>
      <c r="I110" s="240"/>
      <c r="J110" s="240"/>
      <c r="K110" s="240"/>
      <c r="L110" s="162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s="163" customFormat="1" ht="12" customHeight="1">
      <c r="A111" s="77"/>
      <c r="B111" s="238"/>
      <c r="C111" s="241" t="s">
        <v>15</v>
      </c>
      <c r="D111" s="240"/>
      <c r="E111" s="240"/>
      <c r="F111" s="240"/>
      <c r="G111" s="240"/>
      <c r="H111" s="240"/>
      <c r="I111" s="240"/>
      <c r="J111" s="240"/>
      <c r="K111" s="240"/>
      <c r="L111" s="162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s="163" customFormat="1" ht="33.75" customHeight="1">
      <c r="A112" s="77"/>
      <c r="B112" s="238"/>
      <c r="C112" s="240"/>
      <c r="D112" s="240"/>
      <c r="E112" s="339" t="str">
        <f>E7</f>
        <v>Oprava schodiště Juřinka</v>
      </c>
      <c r="F112" s="340"/>
      <c r="G112" s="340"/>
      <c r="H112" s="340"/>
      <c r="I112" s="240"/>
      <c r="J112" s="240"/>
      <c r="K112" s="240"/>
      <c r="L112" s="162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65" s="163" customFormat="1" ht="6.95" customHeight="1">
      <c r="A113" s="77"/>
      <c r="B113" s="238"/>
      <c r="C113" s="240"/>
      <c r="D113" s="240"/>
      <c r="E113" s="240"/>
      <c r="F113" s="240"/>
      <c r="G113" s="240"/>
      <c r="H113" s="240"/>
      <c r="I113" s="240"/>
      <c r="J113" s="240"/>
      <c r="K113" s="240"/>
      <c r="L113" s="162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65" s="163" customFormat="1" ht="12" customHeight="1">
      <c r="A114" s="77"/>
      <c r="B114" s="238"/>
      <c r="C114" s="241" t="s">
        <v>18</v>
      </c>
      <c r="D114" s="240"/>
      <c r="E114" s="240"/>
      <c r="F114" s="242" t="str">
        <f>F10</f>
        <v>Valašské Meziříčí</v>
      </c>
      <c r="G114" s="240"/>
      <c r="H114" s="240"/>
      <c r="I114" s="241" t="s">
        <v>20</v>
      </c>
      <c r="J114" s="243"/>
      <c r="K114" s="240"/>
      <c r="L114" s="162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65" s="163" customFormat="1" ht="6.95" customHeight="1">
      <c r="A115" s="77"/>
      <c r="B115" s="238"/>
      <c r="C115" s="240"/>
      <c r="D115" s="240"/>
      <c r="E115" s="240"/>
      <c r="F115" s="240"/>
      <c r="G115" s="240"/>
      <c r="H115" s="240"/>
      <c r="I115" s="240"/>
      <c r="J115" s="240"/>
      <c r="K115" s="240"/>
      <c r="L115" s="162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65" s="163" customFormat="1" ht="15.2" customHeight="1">
      <c r="A116" s="77"/>
      <c r="B116" s="238"/>
      <c r="C116" s="241" t="s">
        <v>21</v>
      </c>
      <c r="D116" s="240"/>
      <c r="E116" s="240"/>
      <c r="F116" s="242" t="str">
        <f>E13</f>
        <v>Město Valašské Meziříčí</v>
      </c>
      <c r="G116" s="240"/>
      <c r="H116" s="240"/>
      <c r="I116" s="241" t="s">
        <v>26</v>
      </c>
      <c r="J116" s="244" t="str">
        <f>E19</f>
        <v xml:space="preserve"> </v>
      </c>
      <c r="K116" s="240"/>
      <c r="L116" s="162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65" s="163" customFormat="1" ht="15.2" customHeight="1">
      <c r="A117" s="77"/>
      <c r="B117" s="238"/>
      <c r="C117" s="241" t="s">
        <v>25</v>
      </c>
      <c r="D117" s="240"/>
      <c r="E117" s="240"/>
      <c r="F117" s="242"/>
      <c r="G117" s="240"/>
      <c r="H117" s="240"/>
      <c r="I117" s="241" t="s">
        <v>29</v>
      </c>
      <c r="J117" s="244"/>
      <c r="K117" s="240"/>
      <c r="L117" s="162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spans="1:65" s="163" customFormat="1" ht="10.35" customHeight="1">
      <c r="A118" s="77"/>
      <c r="B118" s="238"/>
      <c r="C118" s="240"/>
      <c r="D118" s="240"/>
      <c r="E118" s="240"/>
      <c r="F118" s="240"/>
      <c r="G118" s="240"/>
      <c r="H118" s="240"/>
      <c r="I118" s="240"/>
      <c r="J118" s="240"/>
      <c r="K118" s="240"/>
      <c r="L118" s="162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65" s="191" customFormat="1" ht="29.25" customHeight="1">
      <c r="A119" s="186"/>
      <c r="B119" s="263"/>
      <c r="C119" s="264" t="s">
        <v>95</v>
      </c>
      <c r="D119" s="265" t="s">
        <v>48</v>
      </c>
      <c r="E119" s="265" t="s">
        <v>46</v>
      </c>
      <c r="F119" s="265" t="s">
        <v>47</v>
      </c>
      <c r="G119" s="265" t="s">
        <v>96</v>
      </c>
      <c r="H119" s="265" t="s">
        <v>97</v>
      </c>
      <c r="I119" s="265" t="s">
        <v>98</v>
      </c>
      <c r="J119" s="265" t="s">
        <v>82</v>
      </c>
      <c r="K119" s="266" t="s">
        <v>99</v>
      </c>
      <c r="L119" s="187"/>
      <c r="M119" s="188" t="s">
        <v>1</v>
      </c>
      <c r="N119" s="189" t="s">
        <v>31</v>
      </c>
      <c r="O119" s="189" t="s">
        <v>100</v>
      </c>
      <c r="P119" s="189" t="s">
        <v>101</v>
      </c>
      <c r="Q119" s="189" t="s">
        <v>102</v>
      </c>
      <c r="R119" s="189" t="s">
        <v>103</v>
      </c>
      <c r="S119" s="189" t="s">
        <v>104</v>
      </c>
      <c r="T119" s="190" t="s">
        <v>105</v>
      </c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</row>
    <row r="120" spans="1:65" s="163" customFormat="1" ht="22.9" customHeight="1">
      <c r="A120" s="77"/>
      <c r="B120" s="238"/>
      <c r="C120" s="267" t="s">
        <v>106</v>
      </c>
      <c r="D120" s="240"/>
      <c r="E120" s="240"/>
      <c r="F120" s="240"/>
      <c r="G120" s="240"/>
      <c r="H120" s="240"/>
      <c r="I120" s="240"/>
      <c r="J120" s="268">
        <f>SUM(J121,J254)</f>
        <v>0</v>
      </c>
      <c r="K120" s="240"/>
      <c r="L120" s="89"/>
      <c r="M120" s="192"/>
      <c r="N120" s="193"/>
      <c r="O120" s="80"/>
      <c r="P120" s="194">
        <f>P121+P254</f>
        <v>0</v>
      </c>
      <c r="Q120" s="80"/>
      <c r="R120" s="194">
        <f>R121+R254</f>
        <v>25.672891999999997</v>
      </c>
      <c r="S120" s="80"/>
      <c r="T120" s="195">
        <f>T121+T254</f>
        <v>5.0729999999999995</v>
      </c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T120" s="156" t="s">
        <v>62</v>
      </c>
      <c r="AU120" s="156" t="s">
        <v>84</v>
      </c>
      <c r="BK120" s="196">
        <f>BK121+BK254</f>
        <v>0</v>
      </c>
    </row>
    <row r="121" spans="1:65" s="88" customFormat="1" ht="25.9" customHeight="1">
      <c r="B121" s="269"/>
      <c r="C121" s="270"/>
      <c r="D121" s="271" t="s">
        <v>62</v>
      </c>
      <c r="E121" s="272" t="s">
        <v>107</v>
      </c>
      <c r="F121" s="272" t="s">
        <v>108</v>
      </c>
      <c r="G121" s="270"/>
      <c r="H121" s="270"/>
      <c r="I121" s="270"/>
      <c r="J121" s="273">
        <f>SUM(J122,J166,J180,J202,J223,J252,J242)</f>
        <v>0</v>
      </c>
      <c r="K121" s="270"/>
      <c r="L121" s="197"/>
      <c r="M121" s="199"/>
      <c r="N121" s="200"/>
      <c r="O121" s="200"/>
      <c r="P121" s="201">
        <f>P122+P171+P198+P202+P223+P252</f>
        <v>0</v>
      </c>
      <c r="Q121" s="200"/>
      <c r="R121" s="201">
        <f>R122+R171+R198+R202+R223+R252</f>
        <v>25.672891999999997</v>
      </c>
      <c r="S121" s="200"/>
      <c r="T121" s="202">
        <f>T122+T171+T198+T202+T223+T252</f>
        <v>5.0729999999999995</v>
      </c>
      <c r="AR121" s="198" t="s">
        <v>68</v>
      </c>
      <c r="AT121" s="203" t="s">
        <v>62</v>
      </c>
      <c r="AU121" s="203" t="s">
        <v>63</v>
      </c>
      <c r="AY121" s="198" t="s">
        <v>109</v>
      </c>
      <c r="BK121" s="204">
        <f>BK122+BK171+BK198+BK202+BK223+BK252</f>
        <v>0</v>
      </c>
    </row>
    <row r="122" spans="1:65" s="88" customFormat="1" ht="22.9" customHeight="1">
      <c r="B122" s="269"/>
      <c r="C122" s="270"/>
      <c r="D122" s="271" t="s">
        <v>62</v>
      </c>
      <c r="E122" s="274" t="s">
        <v>68</v>
      </c>
      <c r="F122" s="274" t="s">
        <v>110</v>
      </c>
      <c r="G122" s="270"/>
      <c r="H122" s="270"/>
      <c r="I122" s="270"/>
      <c r="J122" s="275">
        <f>SUM(J130:J164)</f>
        <v>0</v>
      </c>
      <c r="K122" s="270"/>
      <c r="L122" s="197"/>
      <c r="M122" s="199"/>
      <c r="N122" s="200"/>
      <c r="O122" s="200"/>
      <c r="P122" s="201">
        <f>SUM(P123:P164)</f>
        <v>0</v>
      </c>
      <c r="Q122" s="200"/>
      <c r="R122" s="201">
        <f>SUM(R123:R164)</f>
        <v>1.0240000000000001E-2</v>
      </c>
      <c r="S122" s="200"/>
      <c r="T122" s="202">
        <f>SUM(T123:T164)</f>
        <v>5.0729999999999995</v>
      </c>
      <c r="AR122" s="198" t="s">
        <v>68</v>
      </c>
      <c r="AT122" s="203" t="s">
        <v>62</v>
      </c>
      <c r="AU122" s="203" t="s">
        <v>68</v>
      </c>
      <c r="AY122" s="198" t="s">
        <v>109</v>
      </c>
      <c r="BK122" s="204">
        <f>SUM(BK123:BK164)</f>
        <v>0</v>
      </c>
    </row>
    <row r="123" spans="1:65" s="163" customFormat="1" ht="21.75" hidden="1" customHeight="1">
      <c r="A123" s="77"/>
      <c r="B123" s="89"/>
      <c r="C123" s="90" t="s">
        <v>68</v>
      </c>
      <c r="D123" s="90" t="s">
        <v>111</v>
      </c>
      <c r="E123" s="91" t="s">
        <v>112</v>
      </c>
      <c r="F123" s="92" t="s">
        <v>113</v>
      </c>
      <c r="G123" s="93" t="s">
        <v>114</v>
      </c>
      <c r="H123" s="94">
        <v>0</v>
      </c>
      <c r="I123" s="95">
        <f>79.89*0.68</f>
        <v>54.325200000000002</v>
      </c>
      <c r="J123" s="96">
        <f>ROUND(I123*H123,2)</f>
        <v>0</v>
      </c>
      <c r="K123" s="92" t="s">
        <v>115</v>
      </c>
      <c r="L123" s="89"/>
      <c r="M123" s="97" t="s">
        <v>1</v>
      </c>
      <c r="N123" s="205" t="s">
        <v>32</v>
      </c>
      <c r="O123" s="206"/>
      <c r="P123" s="207">
        <f>O123*H123</f>
        <v>0</v>
      </c>
      <c r="Q123" s="207">
        <v>0</v>
      </c>
      <c r="R123" s="207">
        <f>Q123*H123</f>
        <v>0</v>
      </c>
      <c r="S123" s="207">
        <v>0.26</v>
      </c>
      <c r="T123" s="208">
        <f>S123*H123</f>
        <v>0</v>
      </c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R123" s="209" t="s">
        <v>116</v>
      </c>
      <c r="AT123" s="209" t="s">
        <v>111</v>
      </c>
      <c r="AU123" s="209" t="s">
        <v>72</v>
      </c>
      <c r="AY123" s="156" t="s">
        <v>109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56" t="s">
        <v>68</v>
      </c>
      <c r="BK123" s="210">
        <f>ROUND(I123*H123,2)</f>
        <v>0</v>
      </c>
      <c r="BL123" s="156" t="s">
        <v>116</v>
      </c>
      <c r="BM123" s="209" t="s">
        <v>117</v>
      </c>
    </row>
    <row r="124" spans="1:65" s="98" customFormat="1" hidden="1">
      <c r="B124" s="211"/>
      <c r="D124" s="212" t="s">
        <v>118</v>
      </c>
      <c r="E124" s="213" t="s">
        <v>1</v>
      </c>
      <c r="F124" s="214" t="s">
        <v>119</v>
      </c>
      <c r="H124" s="215">
        <v>0</v>
      </c>
      <c r="L124" s="211"/>
      <c r="M124" s="216"/>
      <c r="N124" s="217"/>
      <c r="O124" s="217"/>
      <c r="P124" s="217"/>
      <c r="Q124" s="217"/>
      <c r="R124" s="217"/>
      <c r="S124" s="217"/>
      <c r="T124" s="218"/>
      <c r="AT124" s="213" t="s">
        <v>118</v>
      </c>
      <c r="AU124" s="213" t="s">
        <v>72</v>
      </c>
      <c r="AV124" s="98" t="s">
        <v>72</v>
      </c>
      <c r="AW124" s="98" t="s">
        <v>28</v>
      </c>
      <c r="AX124" s="98" t="s">
        <v>68</v>
      </c>
      <c r="AY124" s="213" t="s">
        <v>109</v>
      </c>
    </row>
    <row r="125" spans="1:65" s="163" customFormat="1" ht="21.75" hidden="1" customHeight="1">
      <c r="A125" s="77"/>
      <c r="B125" s="89"/>
      <c r="C125" s="90" t="s">
        <v>72</v>
      </c>
      <c r="D125" s="90" t="s">
        <v>111</v>
      </c>
      <c r="E125" s="91" t="s">
        <v>120</v>
      </c>
      <c r="F125" s="92" t="s">
        <v>121</v>
      </c>
      <c r="G125" s="93" t="s">
        <v>114</v>
      </c>
      <c r="H125" s="94">
        <v>0</v>
      </c>
      <c r="I125" s="95">
        <f>304.7*0.68</f>
        <v>207.196</v>
      </c>
      <c r="J125" s="96">
        <f>ROUND(I125*H125,2)</f>
        <v>0</v>
      </c>
      <c r="K125" s="92" t="s">
        <v>115</v>
      </c>
      <c r="L125" s="89"/>
      <c r="M125" s="97" t="s">
        <v>1</v>
      </c>
      <c r="N125" s="205" t="s">
        <v>32</v>
      </c>
      <c r="O125" s="206"/>
      <c r="P125" s="207">
        <f>O125*H125</f>
        <v>0</v>
      </c>
      <c r="Q125" s="207">
        <v>0</v>
      </c>
      <c r="R125" s="207">
        <f>Q125*H125</f>
        <v>0</v>
      </c>
      <c r="S125" s="207">
        <v>0.28999999999999998</v>
      </c>
      <c r="T125" s="208">
        <f>S125*H125</f>
        <v>0</v>
      </c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R125" s="209" t="s">
        <v>116</v>
      </c>
      <c r="AT125" s="209" t="s">
        <v>111</v>
      </c>
      <c r="AU125" s="209" t="s">
        <v>72</v>
      </c>
      <c r="AY125" s="156" t="s">
        <v>109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56" t="s">
        <v>68</v>
      </c>
      <c r="BK125" s="210">
        <f>ROUND(I125*H125,2)</f>
        <v>0</v>
      </c>
      <c r="BL125" s="156" t="s">
        <v>116</v>
      </c>
      <c r="BM125" s="209" t="s">
        <v>122</v>
      </c>
    </row>
    <row r="126" spans="1:65" s="163" customFormat="1" ht="21.75" hidden="1" customHeight="1">
      <c r="A126" s="77"/>
      <c r="B126" s="89"/>
      <c r="C126" s="90" t="s">
        <v>123</v>
      </c>
      <c r="D126" s="90" t="s">
        <v>111</v>
      </c>
      <c r="E126" s="91" t="s">
        <v>124</v>
      </c>
      <c r="F126" s="92" t="s">
        <v>125</v>
      </c>
      <c r="G126" s="93" t="s">
        <v>114</v>
      </c>
      <c r="H126" s="94">
        <v>0</v>
      </c>
      <c r="I126" s="95">
        <f>52.88*0.68</f>
        <v>35.958400000000005</v>
      </c>
      <c r="J126" s="96">
        <f>ROUND(I126*H126,2)</f>
        <v>0</v>
      </c>
      <c r="K126" s="92" t="s">
        <v>115</v>
      </c>
      <c r="L126" s="89"/>
      <c r="M126" s="97" t="s">
        <v>1</v>
      </c>
      <c r="N126" s="205" t="s">
        <v>32</v>
      </c>
      <c r="O126" s="206"/>
      <c r="P126" s="207">
        <f>O126*H126</f>
        <v>0</v>
      </c>
      <c r="Q126" s="207">
        <v>0</v>
      </c>
      <c r="R126" s="207">
        <f>Q126*H126</f>
        <v>0</v>
      </c>
      <c r="S126" s="207">
        <v>0.44</v>
      </c>
      <c r="T126" s="208">
        <f>S126*H126</f>
        <v>0</v>
      </c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R126" s="209" t="s">
        <v>116</v>
      </c>
      <c r="AT126" s="209" t="s">
        <v>111</v>
      </c>
      <c r="AU126" s="209" t="s">
        <v>72</v>
      </c>
      <c r="AY126" s="156" t="s">
        <v>109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56" t="s">
        <v>68</v>
      </c>
      <c r="BK126" s="210">
        <f>ROUND(I126*H126,2)</f>
        <v>0</v>
      </c>
      <c r="BL126" s="156" t="s">
        <v>116</v>
      </c>
      <c r="BM126" s="209" t="s">
        <v>126</v>
      </c>
    </row>
    <row r="127" spans="1:65" s="163" customFormat="1" ht="21.75" hidden="1" customHeight="1">
      <c r="A127" s="77"/>
      <c r="B127" s="89"/>
      <c r="C127" s="90" t="s">
        <v>116</v>
      </c>
      <c r="D127" s="90" t="s">
        <v>111</v>
      </c>
      <c r="E127" s="91" t="s">
        <v>127</v>
      </c>
      <c r="F127" s="92" t="s">
        <v>128</v>
      </c>
      <c r="G127" s="93" t="s">
        <v>114</v>
      </c>
      <c r="H127" s="94">
        <v>0</v>
      </c>
      <c r="I127" s="95">
        <f>28.88*0.68</f>
        <v>19.638400000000001</v>
      </c>
      <c r="J127" s="96">
        <f>ROUND(I127*H127,2)</f>
        <v>0</v>
      </c>
      <c r="K127" s="92" t="s">
        <v>115</v>
      </c>
      <c r="L127" s="89"/>
      <c r="M127" s="97" t="s">
        <v>1</v>
      </c>
      <c r="N127" s="205" t="s">
        <v>32</v>
      </c>
      <c r="O127" s="206"/>
      <c r="P127" s="207">
        <f>O127*H127</f>
        <v>0</v>
      </c>
      <c r="Q127" s="207">
        <v>0</v>
      </c>
      <c r="R127" s="207">
        <f>Q127*H127</f>
        <v>0</v>
      </c>
      <c r="S127" s="207">
        <v>9.8000000000000004E-2</v>
      </c>
      <c r="T127" s="208">
        <f>S127*H127</f>
        <v>0</v>
      </c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R127" s="209" t="s">
        <v>116</v>
      </c>
      <c r="AT127" s="209" t="s">
        <v>111</v>
      </c>
      <c r="AU127" s="209" t="s">
        <v>72</v>
      </c>
      <c r="AY127" s="156" t="s">
        <v>109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56" t="s">
        <v>68</v>
      </c>
      <c r="BK127" s="210">
        <f>ROUND(I127*H127,2)</f>
        <v>0</v>
      </c>
      <c r="BL127" s="156" t="s">
        <v>116</v>
      </c>
      <c r="BM127" s="209" t="s">
        <v>129</v>
      </c>
    </row>
    <row r="128" spans="1:65" s="99" customFormat="1" hidden="1">
      <c r="B128" s="219"/>
      <c r="D128" s="212" t="s">
        <v>118</v>
      </c>
      <c r="E128" s="220" t="s">
        <v>1</v>
      </c>
      <c r="F128" s="221" t="s">
        <v>130</v>
      </c>
      <c r="H128" s="220" t="s">
        <v>1</v>
      </c>
      <c r="L128" s="219"/>
      <c r="M128" s="222"/>
      <c r="N128" s="223"/>
      <c r="O128" s="223"/>
      <c r="P128" s="223"/>
      <c r="Q128" s="223"/>
      <c r="R128" s="223"/>
      <c r="S128" s="223"/>
      <c r="T128" s="224"/>
      <c r="AT128" s="220" t="s">
        <v>118</v>
      </c>
      <c r="AU128" s="220" t="s">
        <v>72</v>
      </c>
      <c r="AV128" s="99" t="s">
        <v>68</v>
      </c>
      <c r="AW128" s="99" t="s">
        <v>28</v>
      </c>
      <c r="AX128" s="99" t="s">
        <v>63</v>
      </c>
      <c r="AY128" s="220" t="s">
        <v>109</v>
      </c>
    </row>
    <row r="129" spans="1:65" s="98" customFormat="1" hidden="1">
      <c r="B129" s="211"/>
      <c r="D129" s="212" t="s">
        <v>118</v>
      </c>
      <c r="E129" s="213" t="s">
        <v>1</v>
      </c>
      <c r="F129" s="214" t="s">
        <v>131</v>
      </c>
      <c r="H129" s="215">
        <v>0</v>
      </c>
      <c r="L129" s="211"/>
      <c r="M129" s="216"/>
      <c r="N129" s="217"/>
      <c r="O129" s="217"/>
      <c r="P129" s="217"/>
      <c r="Q129" s="217"/>
      <c r="R129" s="217"/>
      <c r="S129" s="217"/>
      <c r="T129" s="218"/>
      <c r="AT129" s="213" t="s">
        <v>118</v>
      </c>
      <c r="AU129" s="213" t="s">
        <v>72</v>
      </c>
      <c r="AV129" s="98" t="s">
        <v>72</v>
      </c>
      <c r="AW129" s="98" t="s">
        <v>28</v>
      </c>
      <c r="AX129" s="98" t="s">
        <v>68</v>
      </c>
      <c r="AY129" s="213" t="s">
        <v>109</v>
      </c>
    </row>
    <row r="130" spans="1:65" s="163" customFormat="1" ht="21.75" customHeight="1">
      <c r="A130" s="77"/>
      <c r="B130" s="238"/>
      <c r="C130" s="276">
        <v>1</v>
      </c>
      <c r="D130" s="276" t="s">
        <v>111</v>
      </c>
      <c r="E130" s="112" t="s">
        <v>356</v>
      </c>
      <c r="F130" s="113" t="s">
        <v>355</v>
      </c>
      <c r="G130" s="114" t="s">
        <v>150</v>
      </c>
      <c r="H130" s="115">
        <f>10*1.5*0.4</f>
        <v>6</v>
      </c>
      <c r="I130" s="95"/>
      <c r="J130" s="116">
        <f>ROUND(H130*I130,2)</f>
        <v>0</v>
      </c>
      <c r="K130" s="108" t="s">
        <v>360</v>
      </c>
      <c r="L130" s="89"/>
      <c r="M130" s="97" t="s">
        <v>1</v>
      </c>
      <c r="N130" s="205" t="s">
        <v>32</v>
      </c>
      <c r="O130" s="206"/>
      <c r="P130" s="207">
        <f>O130*H130</f>
        <v>0</v>
      </c>
      <c r="Q130" s="207">
        <v>4.0000000000000003E-5</v>
      </c>
      <c r="R130" s="207">
        <f>Q130*H130</f>
        <v>2.4000000000000003E-4</v>
      </c>
      <c r="S130" s="207">
        <v>0.128</v>
      </c>
      <c r="T130" s="208">
        <f>S130*H130</f>
        <v>0.76800000000000002</v>
      </c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R130" s="209" t="s">
        <v>116</v>
      </c>
      <c r="AT130" s="209" t="s">
        <v>111</v>
      </c>
      <c r="AU130" s="209" t="s">
        <v>72</v>
      </c>
      <c r="AY130" s="156" t="s">
        <v>109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56" t="s">
        <v>68</v>
      </c>
      <c r="BK130" s="210">
        <f>ROUND(I130*H130,2)</f>
        <v>0</v>
      </c>
      <c r="BL130" s="156" t="s">
        <v>116</v>
      </c>
      <c r="BM130" s="209" t="s">
        <v>133</v>
      </c>
    </row>
    <row r="131" spans="1:65" s="98" customFormat="1">
      <c r="B131" s="277"/>
      <c r="C131" s="278"/>
      <c r="D131" s="279" t="s">
        <v>118</v>
      </c>
      <c r="E131" s="280" t="s">
        <v>1</v>
      </c>
      <c r="F131" s="281">
        <v>6</v>
      </c>
      <c r="G131" s="278"/>
      <c r="H131" s="282">
        <v>6</v>
      </c>
      <c r="J131" s="278"/>
      <c r="K131" s="278"/>
      <c r="L131" s="211"/>
      <c r="M131" s="216"/>
      <c r="N131" s="217"/>
      <c r="O131" s="217"/>
      <c r="P131" s="217"/>
      <c r="Q131" s="217"/>
      <c r="R131" s="217"/>
      <c r="S131" s="217"/>
      <c r="T131" s="218"/>
      <c r="AT131" s="213" t="s">
        <v>118</v>
      </c>
      <c r="AU131" s="213" t="s">
        <v>72</v>
      </c>
      <c r="AV131" s="98" t="s">
        <v>72</v>
      </c>
      <c r="AW131" s="98" t="s">
        <v>28</v>
      </c>
      <c r="AX131" s="98" t="s">
        <v>68</v>
      </c>
      <c r="AY131" s="213" t="s">
        <v>109</v>
      </c>
    </row>
    <row r="132" spans="1:65" s="163" customFormat="1" ht="25.5" customHeight="1">
      <c r="A132" s="77"/>
      <c r="B132" s="238"/>
      <c r="C132" s="276">
        <v>2</v>
      </c>
      <c r="D132" s="276" t="s">
        <v>111</v>
      </c>
      <c r="E132" s="107" t="s">
        <v>353</v>
      </c>
      <c r="F132" s="108" t="s">
        <v>354</v>
      </c>
      <c r="G132" s="109" t="s">
        <v>114</v>
      </c>
      <c r="H132" s="110">
        <f>14*1.5</f>
        <v>21</v>
      </c>
      <c r="I132" s="95"/>
      <c r="J132" s="111">
        <f>ROUND(I132*H132,2)</f>
        <v>0</v>
      </c>
      <c r="K132" s="108" t="s">
        <v>360</v>
      </c>
      <c r="L132" s="89"/>
      <c r="M132" s="97" t="s">
        <v>1</v>
      </c>
      <c r="N132" s="205" t="s">
        <v>32</v>
      </c>
      <c r="O132" s="206"/>
      <c r="P132" s="207">
        <f>O132*H132</f>
        <v>0</v>
      </c>
      <c r="Q132" s="207">
        <v>0</v>
      </c>
      <c r="R132" s="207">
        <f>Q132*H132</f>
        <v>0</v>
      </c>
      <c r="S132" s="207">
        <v>0.20499999999999999</v>
      </c>
      <c r="T132" s="208">
        <f>S132*H132</f>
        <v>4.3049999999999997</v>
      </c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R132" s="209" t="s">
        <v>116</v>
      </c>
      <c r="AT132" s="209" t="s">
        <v>111</v>
      </c>
      <c r="AU132" s="209" t="s">
        <v>72</v>
      </c>
      <c r="AY132" s="156" t="s">
        <v>109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56" t="s">
        <v>68</v>
      </c>
      <c r="BK132" s="210">
        <f>ROUND(I132*H132,2)</f>
        <v>0</v>
      </c>
      <c r="BL132" s="156" t="s">
        <v>116</v>
      </c>
      <c r="BM132" s="209" t="s">
        <v>135</v>
      </c>
    </row>
    <row r="133" spans="1:65" s="98" customFormat="1">
      <c r="B133" s="277"/>
      <c r="C133" s="278"/>
      <c r="D133" s="279" t="s">
        <v>118</v>
      </c>
      <c r="E133" s="280" t="s">
        <v>1</v>
      </c>
      <c r="F133" s="281" t="s">
        <v>340</v>
      </c>
      <c r="G133" s="278"/>
      <c r="H133" s="282">
        <v>21</v>
      </c>
      <c r="J133" s="278"/>
      <c r="K133" s="278"/>
      <c r="L133" s="211"/>
      <c r="M133" s="216"/>
      <c r="N133" s="217"/>
      <c r="O133" s="217"/>
      <c r="P133" s="217"/>
      <c r="Q133" s="217"/>
      <c r="R133" s="217"/>
      <c r="S133" s="217"/>
      <c r="T133" s="218"/>
      <c r="AT133" s="213" t="s">
        <v>118</v>
      </c>
      <c r="AU133" s="213" t="s">
        <v>72</v>
      </c>
      <c r="AV133" s="98" t="s">
        <v>72</v>
      </c>
      <c r="AW133" s="98" t="s">
        <v>28</v>
      </c>
      <c r="AX133" s="98" t="s">
        <v>68</v>
      </c>
      <c r="AY133" s="213" t="s">
        <v>109</v>
      </c>
    </row>
    <row r="134" spans="1:65" s="163" customFormat="1" ht="16.5" hidden="1" customHeight="1">
      <c r="A134" s="77"/>
      <c r="B134" s="238"/>
      <c r="C134" s="276" t="s">
        <v>136</v>
      </c>
      <c r="D134" s="276" t="s">
        <v>111</v>
      </c>
      <c r="E134" s="107" t="s">
        <v>137</v>
      </c>
      <c r="F134" s="108" t="s">
        <v>138</v>
      </c>
      <c r="G134" s="109" t="s">
        <v>134</v>
      </c>
      <c r="H134" s="110">
        <v>0</v>
      </c>
      <c r="I134" s="95">
        <f>64.38*0.68</f>
        <v>43.778399999999998</v>
      </c>
      <c r="J134" s="111">
        <f>ROUND(I134*H134,2)</f>
        <v>0</v>
      </c>
      <c r="K134" s="108" t="s">
        <v>115</v>
      </c>
      <c r="L134" s="89"/>
      <c r="M134" s="97" t="s">
        <v>1</v>
      </c>
      <c r="N134" s="205" t="s">
        <v>32</v>
      </c>
      <c r="O134" s="206"/>
      <c r="P134" s="207">
        <f>O134*H134</f>
        <v>0</v>
      </c>
      <c r="Q134" s="207">
        <v>0</v>
      </c>
      <c r="R134" s="207">
        <f>Q134*H134</f>
        <v>0</v>
      </c>
      <c r="S134" s="207">
        <v>0.115</v>
      </c>
      <c r="T134" s="208">
        <f>S134*H134</f>
        <v>0</v>
      </c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R134" s="209" t="s">
        <v>116</v>
      </c>
      <c r="AT134" s="209" t="s">
        <v>111</v>
      </c>
      <c r="AU134" s="209" t="s">
        <v>72</v>
      </c>
      <c r="AY134" s="156" t="s">
        <v>109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56" t="s">
        <v>68</v>
      </c>
      <c r="BK134" s="210">
        <f>ROUND(I134*H134,2)</f>
        <v>0</v>
      </c>
      <c r="BL134" s="156" t="s">
        <v>116</v>
      </c>
      <c r="BM134" s="209" t="s">
        <v>139</v>
      </c>
    </row>
    <row r="135" spans="1:65" s="163" customFormat="1" ht="21.75" hidden="1" customHeight="1">
      <c r="A135" s="77"/>
      <c r="B135" s="238"/>
      <c r="C135" s="276" t="s">
        <v>140</v>
      </c>
      <c r="D135" s="276" t="s">
        <v>111</v>
      </c>
      <c r="E135" s="107" t="s">
        <v>141</v>
      </c>
      <c r="F135" s="108" t="s">
        <v>142</v>
      </c>
      <c r="G135" s="109" t="s">
        <v>134</v>
      </c>
      <c r="H135" s="110">
        <v>0</v>
      </c>
      <c r="I135" s="95">
        <f>96.58*0.7</f>
        <v>67.605999999999995</v>
      </c>
      <c r="J135" s="111">
        <f>ROUND(I135*H135,2)</f>
        <v>0</v>
      </c>
      <c r="K135" s="108" t="s">
        <v>115</v>
      </c>
      <c r="L135" s="89"/>
      <c r="M135" s="97" t="s">
        <v>1</v>
      </c>
      <c r="N135" s="205" t="s">
        <v>32</v>
      </c>
      <c r="O135" s="206"/>
      <c r="P135" s="207">
        <f>O135*H135</f>
        <v>0</v>
      </c>
      <c r="Q135" s="207">
        <v>2.5000000000000001E-4</v>
      </c>
      <c r="R135" s="207">
        <f>Q135*H135</f>
        <v>0</v>
      </c>
      <c r="S135" s="207">
        <v>0</v>
      </c>
      <c r="T135" s="208">
        <f>S135*H135</f>
        <v>0</v>
      </c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R135" s="209" t="s">
        <v>116</v>
      </c>
      <c r="AT135" s="209" t="s">
        <v>111</v>
      </c>
      <c r="AU135" s="209" t="s">
        <v>72</v>
      </c>
      <c r="AY135" s="156" t="s">
        <v>109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56" t="s">
        <v>68</v>
      </c>
      <c r="BK135" s="210">
        <f>ROUND(I135*H135,2)</f>
        <v>0</v>
      </c>
      <c r="BL135" s="156" t="s">
        <v>116</v>
      </c>
      <c r="BM135" s="209" t="s">
        <v>143</v>
      </c>
    </row>
    <row r="136" spans="1:65" s="163" customFormat="1" ht="21.75" hidden="1" customHeight="1">
      <c r="A136" s="77"/>
      <c r="B136" s="238"/>
      <c r="C136" s="276" t="s">
        <v>144</v>
      </c>
      <c r="D136" s="276" t="s">
        <v>111</v>
      </c>
      <c r="E136" s="107" t="s">
        <v>145</v>
      </c>
      <c r="F136" s="108" t="s">
        <v>146</v>
      </c>
      <c r="G136" s="109" t="s">
        <v>134</v>
      </c>
      <c r="H136" s="110">
        <v>0</v>
      </c>
      <c r="I136" s="95">
        <f>21.75*0.7</f>
        <v>15.225</v>
      </c>
      <c r="J136" s="111">
        <f>ROUND(I136*H136,2)</f>
        <v>0</v>
      </c>
      <c r="K136" s="108" t="s">
        <v>115</v>
      </c>
      <c r="L136" s="89"/>
      <c r="M136" s="97" t="s">
        <v>1</v>
      </c>
      <c r="N136" s="205" t="s">
        <v>32</v>
      </c>
      <c r="O136" s="206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R136" s="209" t="s">
        <v>116</v>
      </c>
      <c r="AT136" s="209" t="s">
        <v>111</v>
      </c>
      <c r="AU136" s="209" t="s">
        <v>72</v>
      </c>
      <c r="AY136" s="156" t="s">
        <v>109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56" t="s">
        <v>68</v>
      </c>
      <c r="BK136" s="210">
        <f>ROUND(I136*H136,2)</f>
        <v>0</v>
      </c>
      <c r="BL136" s="156" t="s">
        <v>116</v>
      </c>
      <c r="BM136" s="209" t="s">
        <v>147</v>
      </c>
    </row>
    <row r="137" spans="1:65" s="163" customFormat="1" ht="33" customHeight="1">
      <c r="A137" s="77"/>
      <c r="B137" s="238"/>
      <c r="C137" s="276">
        <v>3</v>
      </c>
      <c r="D137" s="276" t="s">
        <v>111</v>
      </c>
      <c r="E137" s="107" t="s">
        <v>148</v>
      </c>
      <c r="F137" s="108" t="s">
        <v>149</v>
      </c>
      <c r="G137" s="109" t="s">
        <v>150</v>
      </c>
      <c r="H137" s="110">
        <f>20*0.4*0.8</f>
        <v>6.4</v>
      </c>
      <c r="I137" s="95"/>
      <c r="J137" s="111">
        <f>ROUND(I137*H137,2)</f>
        <v>0</v>
      </c>
      <c r="K137" s="108" t="s">
        <v>360</v>
      </c>
      <c r="L137" s="89"/>
      <c r="M137" s="97" t="s">
        <v>1</v>
      </c>
      <c r="N137" s="205" t="s">
        <v>32</v>
      </c>
      <c r="O137" s="206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R137" s="209" t="s">
        <v>116</v>
      </c>
      <c r="AT137" s="209" t="s">
        <v>111</v>
      </c>
      <c r="AU137" s="209" t="s">
        <v>72</v>
      </c>
      <c r="AY137" s="156" t="s">
        <v>109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56" t="s">
        <v>68</v>
      </c>
      <c r="BK137" s="210">
        <f>ROUND(I137*H137,2)</f>
        <v>0</v>
      </c>
      <c r="BL137" s="156" t="s">
        <v>116</v>
      </c>
      <c r="BM137" s="209" t="s">
        <v>151</v>
      </c>
    </row>
    <row r="138" spans="1:65" s="99" customFormat="1">
      <c r="B138" s="283"/>
      <c r="C138" s="284"/>
      <c r="D138" s="279" t="s">
        <v>118</v>
      </c>
      <c r="E138" s="285" t="s">
        <v>1</v>
      </c>
      <c r="F138" s="286" t="s">
        <v>352</v>
      </c>
      <c r="G138" s="284"/>
      <c r="H138" s="285" t="s">
        <v>1</v>
      </c>
      <c r="J138" s="284"/>
      <c r="K138" s="284"/>
      <c r="L138" s="219"/>
      <c r="M138" s="222"/>
      <c r="N138" s="223"/>
      <c r="O138" s="223"/>
      <c r="P138" s="223"/>
      <c r="Q138" s="223"/>
      <c r="R138" s="223"/>
      <c r="S138" s="223"/>
      <c r="T138" s="224"/>
      <c r="AT138" s="220" t="s">
        <v>118</v>
      </c>
      <c r="AU138" s="220" t="s">
        <v>72</v>
      </c>
      <c r="AV138" s="99" t="s">
        <v>68</v>
      </c>
      <c r="AW138" s="99" t="s">
        <v>28</v>
      </c>
      <c r="AX138" s="99" t="s">
        <v>63</v>
      </c>
      <c r="AY138" s="220" t="s">
        <v>109</v>
      </c>
    </row>
    <row r="139" spans="1:65" s="98" customFormat="1" ht="8.25" customHeight="1">
      <c r="B139" s="277"/>
      <c r="C139" s="278"/>
      <c r="D139" s="279"/>
      <c r="E139" s="280" t="s">
        <v>1</v>
      </c>
      <c r="F139" s="281"/>
      <c r="G139" s="278"/>
      <c r="H139" s="282"/>
      <c r="J139" s="278"/>
      <c r="K139" s="278"/>
      <c r="L139" s="211"/>
      <c r="M139" s="216"/>
      <c r="N139" s="217"/>
      <c r="O139" s="217"/>
      <c r="P139" s="217"/>
      <c r="Q139" s="217"/>
      <c r="R139" s="217"/>
      <c r="S139" s="217"/>
      <c r="T139" s="218"/>
      <c r="AT139" s="213" t="s">
        <v>118</v>
      </c>
      <c r="AU139" s="213" t="s">
        <v>72</v>
      </c>
      <c r="AV139" s="98" t="s">
        <v>72</v>
      </c>
      <c r="AW139" s="98" t="s">
        <v>28</v>
      </c>
      <c r="AX139" s="98" t="s">
        <v>63</v>
      </c>
      <c r="AY139" s="213" t="s">
        <v>109</v>
      </c>
    </row>
    <row r="140" spans="1:65" s="98" customFormat="1" hidden="1">
      <c r="B140" s="277"/>
      <c r="C140" s="278"/>
      <c r="D140" s="279" t="s">
        <v>118</v>
      </c>
      <c r="E140" s="280" t="s">
        <v>1</v>
      </c>
      <c r="F140" s="281"/>
      <c r="G140" s="278"/>
      <c r="H140" s="282"/>
      <c r="J140" s="278"/>
      <c r="K140" s="278"/>
      <c r="L140" s="211"/>
      <c r="M140" s="216"/>
      <c r="N140" s="217"/>
      <c r="O140" s="217"/>
      <c r="P140" s="217"/>
      <c r="Q140" s="217"/>
      <c r="R140" s="217"/>
      <c r="S140" s="217"/>
      <c r="T140" s="218"/>
      <c r="AT140" s="213" t="s">
        <v>118</v>
      </c>
      <c r="AU140" s="213" t="s">
        <v>72</v>
      </c>
      <c r="AV140" s="98" t="s">
        <v>72</v>
      </c>
      <c r="AW140" s="98" t="s">
        <v>28</v>
      </c>
      <c r="AX140" s="98" t="s">
        <v>63</v>
      </c>
      <c r="AY140" s="213" t="s">
        <v>109</v>
      </c>
    </row>
    <row r="141" spans="1:65" s="100" customFormat="1" hidden="1">
      <c r="B141" s="287"/>
      <c r="C141" s="288"/>
      <c r="D141" s="279"/>
      <c r="E141" s="289"/>
      <c r="F141" s="290"/>
      <c r="G141" s="288"/>
      <c r="H141" s="291"/>
      <c r="J141" s="288"/>
      <c r="K141" s="288"/>
      <c r="L141" s="225"/>
      <c r="M141" s="227"/>
      <c r="N141" s="228"/>
      <c r="O141" s="228"/>
      <c r="P141" s="228"/>
      <c r="Q141" s="228"/>
      <c r="R141" s="228"/>
      <c r="S141" s="228"/>
      <c r="T141" s="229"/>
      <c r="AT141" s="226" t="s">
        <v>118</v>
      </c>
      <c r="AU141" s="226" t="s">
        <v>72</v>
      </c>
      <c r="AV141" s="100" t="s">
        <v>116</v>
      </c>
      <c r="AW141" s="100" t="s">
        <v>28</v>
      </c>
      <c r="AX141" s="100" t="s">
        <v>68</v>
      </c>
      <c r="AY141" s="226" t="s">
        <v>109</v>
      </c>
    </row>
    <row r="142" spans="1:65" s="100" customFormat="1" hidden="1">
      <c r="B142" s="287"/>
      <c r="C142" s="288"/>
      <c r="D142" s="279"/>
      <c r="E142" s="289"/>
      <c r="F142" s="290"/>
      <c r="G142" s="288"/>
      <c r="H142" s="291"/>
      <c r="J142" s="288"/>
      <c r="K142" s="288"/>
      <c r="L142" s="225"/>
      <c r="M142" s="227"/>
      <c r="N142" s="228"/>
      <c r="O142" s="228"/>
      <c r="P142" s="228"/>
      <c r="Q142" s="228"/>
      <c r="R142" s="228"/>
      <c r="S142" s="228"/>
      <c r="T142" s="229"/>
      <c r="AT142" s="226"/>
      <c r="AU142" s="226"/>
      <c r="AY142" s="226"/>
    </row>
    <row r="143" spans="1:65" s="100" customFormat="1" hidden="1">
      <c r="B143" s="287"/>
      <c r="C143" s="288"/>
      <c r="D143" s="279"/>
      <c r="E143" s="289"/>
      <c r="F143" s="290"/>
      <c r="G143" s="288"/>
      <c r="H143" s="291"/>
      <c r="J143" s="288"/>
      <c r="K143" s="288"/>
      <c r="L143" s="225"/>
      <c r="M143" s="227"/>
      <c r="N143" s="228"/>
      <c r="O143" s="228"/>
      <c r="P143" s="228"/>
      <c r="Q143" s="228"/>
      <c r="R143" s="228"/>
      <c r="S143" s="228"/>
      <c r="T143" s="229"/>
      <c r="AT143" s="226"/>
      <c r="AU143" s="226"/>
      <c r="AY143" s="226"/>
    </row>
    <row r="144" spans="1:65" s="163" customFormat="1" ht="21.75" customHeight="1">
      <c r="A144" s="77"/>
      <c r="B144" s="238"/>
      <c r="C144" s="276">
        <v>4</v>
      </c>
      <c r="D144" s="276" t="s">
        <v>111</v>
      </c>
      <c r="E144" s="107" t="s">
        <v>153</v>
      </c>
      <c r="F144" s="108" t="s">
        <v>154</v>
      </c>
      <c r="G144" s="109" t="s">
        <v>150</v>
      </c>
      <c r="H144" s="110">
        <f>6+6.4</f>
        <v>12.4</v>
      </c>
      <c r="I144" s="95"/>
      <c r="J144" s="111">
        <f>ROUND(I144*H144,2)</f>
        <v>0</v>
      </c>
      <c r="K144" s="108" t="s">
        <v>360</v>
      </c>
      <c r="L144" s="89"/>
      <c r="M144" s="97" t="s">
        <v>1</v>
      </c>
      <c r="N144" s="205" t="s">
        <v>32</v>
      </c>
      <c r="O144" s="206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R144" s="209" t="s">
        <v>116</v>
      </c>
      <c r="AT144" s="209" t="s">
        <v>111</v>
      </c>
      <c r="AU144" s="209" t="s">
        <v>72</v>
      </c>
      <c r="AY144" s="156" t="s">
        <v>109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56" t="s">
        <v>68</v>
      </c>
      <c r="BK144" s="210">
        <f>ROUND(I144*H144,2)</f>
        <v>0</v>
      </c>
      <c r="BL144" s="156" t="s">
        <v>116</v>
      </c>
      <c r="BM144" s="209" t="s">
        <v>155</v>
      </c>
    </row>
    <row r="145" spans="1:65" s="98" customFormat="1">
      <c r="B145" s="277"/>
      <c r="C145" s="278"/>
      <c r="D145" s="279" t="s">
        <v>118</v>
      </c>
      <c r="E145" s="280" t="s">
        <v>1</v>
      </c>
      <c r="F145" s="281"/>
      <c r="G145" s="278"/>
      <c r="H145" s="282">
        <v>12.4</v>
      </c>
      <c r="J145" s="278"/>
      <c r="K145" s="278"/>
      <c r="L145" s="211"/>
      <c r="M145" s="216"/>
      <c r="N145" s="217"/>
      <c r="O145" s="217"/>
      <c r="P145" s="217"/>
      <c r="Q145" s="217"/>
      <c r="R145" s="217"/>
      <c r="S145" s="217"/>
      <c r="T145" s="218"/>
      <c r="AT145" s="213" t="s">
        <v>118</v>
      </c>
      <c r="AU145" s="213" t="s">
        <v>72</v>
      </c>
      <c r="AV145" s="98" t="s">
        <v>72</v>
      </c>
      <c r="AW145" s="98" t="s">
        <v>28</v>
      </c>
      <c r="AX145" s="98" t="s">
        <v>68</v>
      </c>
      <c r="AY145" s="213" t="s">
        <v>109</v>
      </c>
    </row>
    <row r="146" spans="1:65" s="163" customFormat="1" ht="21.75" hidden="1" customHeight="1">
      <c r="A146" s="77"/>
      <c r="B146" s="238"/>
      <c r="C146" s="276" t="s">
        <v>156</v>
      </c>
      <c r="D146" s="276" t="s">
        <v>111</v>
      </c>
      <c r="E146" s="107" t="s">
        <v>153</v>
      </c>
      <c r="F146" s="108" t="s">
        <v>154</v>
      </c>
      <c r="G146" s="109" t="s">
        <v>150</v>
      </c>
      <c r="H146" s="110">
        <v>0</v>
      </c>
      <c r="I146" s="95">
        <f>259.22*0.9</f>
        <v>233.29800000000003</v>
      </c>
      <c r="J146" s="111">
        <f>ROUND(I146*H146,2)</f>
        <v>0</v>
      </c>
      <c r="K146" s="108" t="s">
        <v>115</v>
      </c>
      <c r="L146" s="89"/>
      <c r="M146" s="97" t="s">
        <v>1</v>
      </c>
      <c r="N146" s="205" t="s">
        <v>32</v>
      </c>
      <c r="O146" s="206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R146" s="209" t="s">
        <v>116</v>
      </c>
      <c r="AT146" s="209" t="s">
        <v>111</v>
      </c>
      <c r="AU146" s="209" t="s">
        <v>72</v>
      </c>
      <c r="AY146" s="156" t="s">
        <v>109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56" t="s">
        <v>68</v>
      </c>
      <c r="BK146" s="210">
        <f>ROUND(I146*H146,2)</f>
        <v>0</v>
      </c>
      <c r="BL146" s="156" t="s">
        <v>116</v>
      </c>
      <c r="BM146" s="209" t="s">
        <v>157</v>
      </c>
    </row>
    <row r="147" spans="1:65" s="98" customFormat="1" hidden="1">
      <c r="B147" s="277"/>
      <c r="C147" s="278"/>
      <c r="D147" s="279" t="s">
        <v>118</v>
      </c>
      <c r="E147" s="280" t="s">
        <v>1</v>
      </c>
      <c r="F147" s="281" t="s">
        <v>78</v>
      </c>
      <c r="G147" s="278"/>
      <c r="H147" s="282">
        <v>9.7200000000000006</v>
      </c>
      <c r="J147" s="278"/>
      <c r="K147" s="278"/>
      <c r="L147" s="211"/>
      <c r="M147" s="216"/>
      <c r="N147" s="217"/>
      <c r="O147" s="217"/>
      <c r="P147" s="217"/>
      <c r="Q147" s="217"/>
      <c r="R147" s="217"/>
      <c r="S147" s="217"/>
      <c r="T147" s="218"/>
      <c r="AT147" s="213" t="s">
        <v>118</v>
      </c>
      <c r="AU147" s="213" t="s">
        <v>72</v>
      </c>
      <c r="AV147" s="98" t="s">
        <v>72</v>
      </c>
      <c r="AW147" s="98" t="s">
        <v>28</v>
      </c>
      <c r="AX147" s="98" t="s">
        <v>68</v>
      </c>
      <c r="AY147" s="213" t="s">
        <v>109</v>
      </c>
    </row>
    <row r="148" spans="1:65" s="163" customFormat="1" ht="33" hidden="1" customHeight="1">
      <c r="A148" s="77"/>
      <c r="B148" s="238"/>
      <c r="C148" s="276" t="s">
        <v>158</v>
      </c>
      <c r="D148" s="276" t="s">
        <v>111</v>
      </c>
      <c r="E148" s="107" t="s">
        <v>159</v>
      </c>
      <c r="F148" s="108" t="s">
        <v>160</v>
      </c>
      <c r="G148" s="109" t="s">
        <v>150</v>
      </c>
      <c r="H148" s="110">
        <v>0</v>
      </c>
      <c r="I148" s="95">
        <f>19.83*0.7</f>
        <v>13.880999999999998</v>
      </c>
      <c r="J148" s="111">
        <f>ROUND(I148*H148,2)</f>
        <v>0</v>
      </c>
      <c r="K148" s="108" t="s">
        <v>115</v>
      </c>
      <c r="L148" s="89"/>
      <c r="M148" s="97" t="s">
        <v>1</v>
      </c>
      <c r="N148" s="205" t="s">
        <v>32</v>
      </c>
      <c r="O148" s="206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R148" s="209" t="s">
        <v>116</v>
      </c>
      <c r="AT148" s="209" t="s">
        <v>111</v>
      </c>
      <c r="AU148" s="209" t="s">
        <v>72</v>
      </c>
      <c r="AY148" s="156" t="s">
        <v>109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56" t="s">
        <v>68</v>
      </c>
      <c r="BK148" s="210">
        <f>ROUND(I148*H148,2)</f>
        <v>0</v>
      </c>
      <c r="BL148" s="156" t="s">
        <v>116</v>
      </c>
      <c r="BM148" s="209" t="s">
        <v>161</v>
      </c>
    </row>
    <row r="149" spans="1:65" s="98" customFormat="1" hidden="1">
      <c r="B149" s="277"/>
      <c r="C149" s="278"/>
      <c r="D149" s="279" t="s">
        <v>118</v>
      </c>
      <c r="E149" s="280" t="s">
        <v>1</v>
      </c>
      <c r="F149" s="281" t="s">
        <v>162</v>
      </c>
      <c r="G149" s="278"/>
      <c r="H149" s="282">
        <v>97.2</v>
      </c>
      <c r="J149" s="278"/>
      <c r="K149" s="278"/>
      <c r="L149" s="211"/>
      <c r="M149" s="216"/>
      <c r="N149" s="217"/>
      <c r="O149" s="217"/>
      <c r="P149" s="217"/>
      <c r="Q149" s="217"/>
      <c r="R149" s="217"/>
      <c r="S149" s="217"/>
      <c r="T149" s="218"/>
      <c r="AT149" s="213" t="s">
        <v>118</v>
      </c>
      <c r="AU149" s="213" t="s">
        <v>72</v>
      </c>
      <c r="AV149" s="98" t="s">
        <v>72</v>
      </c>
      <c r="AW149" s="98" t="s">
        <v>28</v>
      </c>
      <c r="AX149" s="98" t="s">
        <v>68</v>
      </c>
      <c r="AY149" s="213" t="s">
        <v>109</v>
      </c>
    </row>
    <row r="150" spans="1:65" s="163" customFormat="1" ht="21.75" customHeight="1">
      <c r="A150" s="77"/>
      <c r="B150" s="238"/>
      <c r="C150" s="276">
        <v>5</v>
      </c>
      <c r="D150" s="276" t="s">
        <v>111</v>
      </c>
      <c r="E150" s="107" t="s">
        <v>163</v>
      </c>
      <c r="F150" s="108" t="s">
        <v>164</v>
      </c>
      <c r="G150" s="109" t="s">
        <v>150</v>
      </c>
      <c r="H150" s="110">
        <v>12.4</v>
      </c>
      <c r="I150" s="95"/>
      <c r="J150" s="111">
        <f>ROUND(I150*H150,2)</f>
        <v>0</v>
      </c>
      <c r="K150" s="108" t="s">
        <v>360</v>
      </c>
      <c r="L150" s="89"/>
      <c r="M150" s="97" t="s">
        <v>1</v>
      </c>
      <c r="N150" s="205" t="s">
        <v>32</v>
      </c>
      <c r="O150" s="20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R150" s="209" t="s">
        <v>116</v>
      </c>
      <c r="AT150" s="209" t="s">
        <v>111</v>
      </c>
      <c r="AU150" s="209" t="s">
        <v>72</v>
      </c>
      <c r="AY150" s="156" t="s">
        <v>109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56" t="s">
        <v>68</v>
      </c>
      <c r="BK150" s="210">
        <f>ROUND(I150*H150,2)</f>
        <v>0</v>
      </c>
      <c r="BL150" s="156" t="s">
        <v>116</v>
      </c>
      <c r="BM150" s="209" t="s">
        <v>165</v>
      </c>
    </row>
    <row r="151" spans="1:65" s="98" customFormat="1">
      <c r="B151" s="277"/>
      <c r="C151" s="278"/>
      <c r="D151" s="279" t="s">
        <v>118</v>
      </c>
      <c r="E151" s="280" t="s">
        <v>1</v>
      </c>
      <c r="F151" s="281"/>
      <c r="G151" s="278"/>
      <c r="H151" s="282">
        <v>12.4</v>
      </c>
      <c r="J151" s="278"/>
      <c r="K151" s="278"/>
      <c r="L151" s="211"/>
      <c r="M151" s="216"/>
      <c r="N151" s="217"/>
      <c r="O151" s="217"/>
      <c r="P151" s="217"/>
      <c r="Q151" s="217"/>
      <c r="R151" s="217"/>
      <c r="S151" s="217"/>
      <c r="T151" s="218"/>
      <c r="AT151" s="213" t="s">
        <v>118</v>
      </c>
      <c r="AU151" s="213" t="s">
        <v>72</v>
      </c>
      <c r="AV151" s="98" t="s">
        <v>72</v>
      </c>
      <c r="AW151" s="98" t="s">
        <v>28</v>
      </c>
      <c r="AX151" s="98" t="s">
        <v>68</v>
      </c>
      <c r="AY151" s="213" t="s">
        <v>109</v>
      </c>
    </row>
    <row r="152" spans="1:65" s="163" customFormat="1" ht="21.75" hidden="1" customHeight="1">
      <c r="A152" s="77"/>
      <c r="B152" s="238"/>
      <c r="C152" s="276" t="s">
        <v>8</v>
      </c>
      <c r="D152" s="276" t="s">
        <v>111</v>
      </c>
      <c r="E152" s="107" t="s">
        <v>166</v>
      </c>
      <c r="F152" s="108" t="s">
        <v>167</v>
      </c>
      <c r="G152" s="109" t="s">
        <v>168</v>
      </c>
      <c r="H152" s="110">
        <v>0</v>
      </c>
      <c r="I152" s="95">
        <v>125</v>
      </c>
      <c r="J152" s="111">
        <f>ROUND(I152*H152,2)</f>
        <v>0</v>
      </c>
      <c r="K152" s="108" t="s">
        <v>115</v>
      </c>
      <c r="L152" s="89"/>
      <c r="M152" s="97" t="s">
        <v>1</v>
      </c>
      <c r="N152" s="205" t="s">
        <v>32</v>
      </c>
      <c r="O152" s="206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R152" s="209" t="s">
        <v>116</v>
      </c>
      <c r="AT152" s="209" t="s">
        <v>111</v>
      </c>
      <c r="AU152" s="209" t="s">
        <v>72</v>
      </c>
      <c r="AY152" s="156" t="s">
        <v>109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56" t="s">
        <v>68</v>
      </c>
      <c r="BK152" s="210">
        <f>ROUND(I152*H152,2)</f>
        <v>0</v>
      </c>
      <c r="BL152" s="156" t="s">
        <v>116</v>
      </c>
      <c r="BM152" s="209" t="s">
        <v>169</v>
      </c>
    </row>
    <row r="153" spans="1:65" s="98" customFormat="1" ht="7.5" customHeight="1">
      <c r="B153" s="277"/>
      <c r="C153" s="278"/>
      <c r="D153" s="279"/>
      <c r="E153" s="280" t="s">
        <v>1</v>
      </c>
      <c r="F153" s="281"/>
      <c r="G153" s="278"/>
      <c r="H153" s="282"/>
      <c r="J153" s="278"/>
      <c r="K153" s="278"/>
      <c r="L153" s="211"/>
      <c r="M153" s="216"/>
      <c r="N153" s="217"/>
      <c r="O153" s="217"/>
      <c r="P153" s="217"/>
      <c r="Q153" s="217"/>
      <c r="R153" s="217"/>
      <c r="S153" s="217"/>
      <c r="T153" s="218"/>
      <c r="AT153" s="213" t="s">
        <v>118</v>
      </c>
      <c r="AU153" s="213" t="s">
        <v>72</v>
      </c>
      <c r="AV153" s="98" t="s">
        <v>72</v>
      </c>
      <c r="AW153" s="98" t="s">
        <v>28</v>
      </c>
      <c r="AX153" s="98" t="s">
        <v>68</v>
      </c>
      <c r="AY153" s="213" t="s">
        <v>109</v>
      </c>
    </row>
    <row r="154" spans="1:65" s="163" customFormat="1" ht="16.5" customHeight="1">
      <c r="A154" s="77"/>
      <c r="B154" s="238"/>
      <c r="C154" s="276">
        <v>6</v>
      </c>
      <c r="D154" s="276" t="s">
        <v>111</v>
      </c>
      <c r="E154" s="107" t="s">
        <v>170</v>
      </c>
      <c r="F154" s="108" t="s">
        <v>171</v>
      </c>
      <c r="G154" s="109" t="s">
        <v>150</v>
      </c>
      <c r="H154" s="110">
        <v>12.4</v>
      </c>
      <c r="I154" s="95"/>
      <c r="J154" s="111">
        <f>ROUND(I154*H154,2)</f>
        <v>0</v>
      </c>
      <c r="K154" s="108" t="s">
        <v>360</v>
      </c>
      <c r="L154" s="89"/>
      <c r="M154" s="97" t="s">
        <v>1</v>
      </c>
      <c r="N154" s="205" t="s">
        <v>32</v>
      </c>
      <c r="O154" s="206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R154" s="209" t="s">
        <v>116</v>
      </c>
      <c r="AT154" s="209" t="s">
        <v>111</v>
      </c>
      <c r="AU154" s="209" t="s">
        <v>72</v>
      </c>
      <c r="AY154" s="156" t="s">
        <v>109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56" t="s">
        <v>68</v>
      </c>
      <c r="BK154" s="210">
        <f>ROUND(I154*H154,2)</f>
        <v>0</v>
      </c>
      <c r="BL154" s="156" t="s">
        <v>116</v>
      </c>
      <c r="BM154" s="209" t="s">
        <v>172</v>
      </c>
    </row>
    <row r="155" spans="1:65" s="98" customFormat="1">
      <c r="B155" s="277"/>
      <c r="C155" s="278"/>
      <c r="D155" s="279" t="s">
        <v>118</v>
      </c>
      <c r="E155" s="280" t="s">
        <v>1</v>
      </c>
      <c r="F155" s="281" t="s">
        <v>78</v>
      </c>
      <c r="G155" s="278"/>
      <c r="H155" s="282">
        <v>12.4</v>
      </c>
      <c r="J155" s="278"/>
      <c r="K155" s="278"/>
      <c r="L155" s="211"/>
      <c r="M155" s="216"/>
      <c r="N155" s="217"/>
      <c r="O155" s="217"/>
      <c r="P155" s="217"/>
      <c r="Q155" s="217"/>
      <c r="R155" s="217"/>
      <c r="S155" s="217"/>
      <c r="T155" s="218"/>
      <c r="AT155" s="213" t="s">
        <v>118</v>
      </c>
      <c r="AU155" s="213" t="s">
        <v>72</v>
      </c>
      <c r="AV155" s="98" t="s">
        <v>72</v>
      </c>
      <c r="AW155" s="98" t="s">
        <v>28</v>
      </c>
      <c r="AX155" s="98" t="s">
        <v>68</v>
      </c>
      <c r="AY155" s="213" t="s">
        <v>109</v>
      </c>
    </row>
    <row r="156" spans="1:65" s="163" customFormat="1" ht="21.75" customHeight="1">
      <c r="A156" s="77"/>
      <c r="B156" s="238"/>
      <c r="C156" s="276">
        <v>7</v>
      </c>
      <c r="D156" s="276" t="s">
        <v>111</v>
      </c>
      <c r="E156" s="107" t="s">
        <v>173</v>
      </c>
      <c r="F156" s="108" t="s">
        <v>174</v>
      </c>
      <c r="G156" s="109" t="s">
        <v>114</v>
      </c>
      <c r="H156" s="110">
        <f>14*1.5</f>
        <v>21</v>
      </c>
      <c r="I156" s="95"/>
      <c r="J156" s="111">
        <f>ROUND(I156*H156,2)</f>
        <v>0</v>
      </c>
      <c r="K156" s="108" t="s">
        <v>360</v>
      </c>
      <c r="L156" s="89"/>
      <c r="M156" s="97" t="s">
        <v>1</v>
      </c>
      <c r="N156" s="205" t="s">
        <v>32</v>
      </c>
      <c r="O156" s="206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R156" s="209" t="s">
        <v>116</v>
      </c>
      <c r="AT156" s="209" t="s">
        <v>111</v>
      </c>
      <c r="AU156" s="209" t="s">
        <v>72</v>
      </c>
      <c r="AY156" s="156" t="s">
        <v>109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56" t="s">
        <v>68</v>
      </c>
      <c r="BK156" s="210">
        <f>ROUND(I156*H156,2)</f>
        <v>0</v>
      </c>
      <c r="BL156" s="156" t="s">
        <v>116</v>
      </c>
      <c r="BM156" s="209" t="s">
        <v>175</v>
      </c>
    </row>
    <row r="157" spans="1:65" s="98" customFormat="1">
      <c r="B157" s="277"/>
      <c r="C157" s="278"/>
      <c r="D157" s="279" t="s">
        <v>118</v>
      </c>
      <c r="E157" s="280" t="s">
        <v>1</v>
      </c>
      <c r="F157" s="281">
        <v>20</v>
      </c>
      <c r="G157" s="278"/>
      <c r="H157" s="282">
        <v>21</v>
      </c>
      <c r="J157" s="278"/>
      <c r="K157" s="278"/>
      <c r="L157" s="211"/>
      <c r="M157" s="216"/>
      <c r="N157" s="217"/>
      <c r="O157" s="217"/>
      <c r="P157" s="217"/>
      <c r="Q157" s="217"/>
      <c r="R157" s="217"/>
      <c r="S157" s="217"/>
      <c r="T157" s="218"/>
      <c r="AT157" s="213" t="s">
        <v>118</v>
      </c>
      <c r="AU157" s="213" t="s">
        <v>72</v>
      </c>
      <c r="AV157" s="98" t="s">
        <v>72</v>
      </c>
      <c r="AW157" s="98" t="s">
        <v>28</v>
      </c>
      <c r="AX157" s="98" t="s">
        <v>68</v>
      </c>
      <c r="AY157" s="213" t="s">
        <v>109</v>
      </c>
    </row>
    <row r="158" spans="1:65" s="163" customFormat="1" ht="21.75" customHeight="1">
      <c r="A158" s="77"/>
      <c r="B158" s="238"/>
      <c r="C158" s="276">
        <v>8</v>
      </c>
      <c r="D158" s="276" t="s">
        <v>111</v>
      </c>
      <c r="E158" s="107" t="s">
        <v>176</v>
      </c>
      <c r="F158" s="108" t="s">
        <v>177</v>
      </c>
      <c r="G158" s="109" t="s">
        <v>114</v>
      </c>
      <c r="H158" s="110">
        <v>9</v>
      </c>
      <c r="I158" s="95"/>
      <c r="J158" s="111">
        <f>ROUND(I158*H158,2)</f>
        <v>0</v>
      </c>
      <c r="K158" s="108" t="s">
        <v>360</v>
      </c>
      <c r="L158" s="89"/>
      <c r="M158" s="97" t="s">
        <v>1</v>
      </c>
      <c r="N158" s="205" t="s">
        <v>32</v>
      </c>
      <c r="O158" s="206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R158" s="209" t="s">
        <v>116</v>
      </c>
      <c r="AT158" s="209" t="s">
        <v>111</v>
      </c>
      <c r="AU158" s="209" t="s">
        <v>72</v>
      </c>
      <c r="AY158" s="156" t="s">
        <v>109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56" t="s">
        <v>68</v>
      </c>
      <c r="BK158" s="210">
        <f>ROUND(I158*H158,2)</f>
        <v>0</v>
      </c>
      <c r="BL158" s="156" t="s">
        <v>116</v>
      </c>
      <c r="BM158" s="209" t="s">
        <v>178</v>
      </c>
    </row>
    <row r="159" spans="1:65" s="98" customFormat="1">
      <c r="B159" s="277"/>
      <c r="C159" s="278"/>
      <c r="D159" s="279" t="s">
        <v>118</v>
      </c>
      <c r="E159" s="280" t="s">
        <v>1</v>
      </c>
      <c r="F159" s="281" t="s">
        <v>76</v>
      </c>
      <c r="G159" s="278"/>
      <c r="H159" s="282">
        <v>9</v>
      </c>
      <c r="J159" s="278"/>
      <c r="K159" s="278"/>
      <c r="L159" s="211"/>
      <c r="M159" s="216"/>
      <c r="N159" s="217"/>
      <c r="O159" s="217"/>
      <c r="P159" s="217"/>
      <c r="Q159" s="217"/>
      <c r="R159" s="217"/>
      <c r="S159" s="217"/>
      <c r="T159" s="218"/>
      <c r="AT159" s="213" t="s">
        <v>118</v>
      </c>
      <c r="AU159" s="213" t="s">
        <v>72</v>
      </c>
      <c r="AV159" s="98" t="s">
        <v>72</v>
      </c>
      <c r="AW159" s="98" t="s">
        <v>28</v>
      </c>
      <c r="AX159" s="98" t="s">
        <v>68</v>
      </c>
      <c r="AY159" s="213" t="s">
        <v>109</v>
      </c>
    </row>
    <row r="160" spans="1:65" s="163" customFormat="1" ht="21.75" customHeight="1">
      <c r="A160" s="77"/>
      <c r="B160" s="238"/>
      <c r="C160" s="276">
        <v>9</v>
      </c>
      <c r="D160" s="276" t="s">
        <v>111</v>
      </c>
      <c r="E160" s="107" t="s">
        <v>179</v>
      </c>
      <c r="F160" s="108" t="s">
        <v>180</v>
      </c>
      <c r="G160" s="109" t="s">
        <v>114</v>
      </c>
      <c r="H160" s="110">
        <v>9</v>
      </c>
      <c r="I160" s="95"/>
      <c r="J160" s="111">
        <f>ROUND(I160*H160,2)</f>
        <v>0</v>
      </c>
      <c r="K160" s="108" t="s">
        <v>360</v>
      </c>
      <c r="L160" s="89"/>
      <c r="M160" s="97" t="s">
        <v>1</v>
      </c>
      <c r="N160" s="205" t="s">
        <v>32</v>
      </c>
      <c r="O160" s="206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R160" s="209" t="s">
        <v>116</v>
      </c>
      <c r="AT160" s="209" t="s">
        <v>111</v>
      </c>
      <c r="AU160" s="209" t="s">
        <v>72</v>
      </c>
      <c r="AY160" s="156" t="s">
        <v>109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56" t="s">
        <v>68</v>
      </c>
      <c r="BK160" s="210">
        <f>ROUND(I160*H160,2)</f>
        <v>0</v>
      </c>
      <c r="BL160" s="156" t="s">
        <v>116</v>
      </c>
      <c r="BM160" s="209" t="s">
        <v>181</v>
      </c>
    </row>
    <row r="161" spans="1:65" s="98" customFormat="1">
      <c r="B161" s="277"/>
      <c r="C161" s="278"/>
      <c r="D161" s="279" t="s">
        <v>118</v>
      </c>
      <c r="E161" s="280" t="s">
        <v>76</v>
      </c>
      <c r="F161" s="281" t="s">
        <v>342</v>
      </c>
      <c r="G161" s="278"/>
      <c r="H161" s="282">
        <v>9</v>
      </c>
      <c r="J161" s="278"/>
      <c r="K161" s="278"/>
      <c r="L161" s="211"/>
      <c r="M161" s="216"/>
      <c r="N161" s="217"/>
      <c r="O161" s="217"/>
      <c r="P161" s="217"/>
      <c r="Q161" s="217"/>
      <c r="R161" s="217"/>
      <c r="S161" s="217"/>
      <c r="T161" s="218"/>
      <c r="AT161" s="213" t="s">
        <v>118</v>
      </c>
      <c r="AU161" s="213" t="s">
        <v>72</v>
      </c>
      <c r="AV161" s="98" t="s">
        <v>72</v>
      </c>
      <c r="AW161" s="98" t="s">
        <v>28</v>
      </c>
      <c r="AX161" s="98" t="s">
        <v>68</v>
      </c>
      <c r="AY161" s="213" t="s">
        <v>109</v>
      </c>
    </row>
    <row r="162" spans="1:65" s="163" customFormat="1" ht="16.5" customHeight="1">
      <c r="A162" s="77"/>
      <c r="B162" s="238"/>
      <c r="C162" s="292">
        <v>10</v>
      </c>
      <c r="D162" s="292" t="s">
        <v>182</v>
      </c>
      <c r="E162" s="293" t="s">
        <v>183</v>
      </c>
      <c r="F162" s="294" t="s">
        <v>184</v>
      </c>
      <c r="G162" s="295" t="s">
        <v>185</v>
      </c>
      <c r="H162" s="296">
        <v>10</v>
      </c>
      <c r="I162" s="101"/>
      <c r="J162" s="300">
        <f>ROUND(I162*H162,2)</f>
        <v>0</v>
      </c>
      <c r="K162" s="108" t="s">
        <v>360</v>
      </c>
      <c r="L162" s="230"/>
      <c r="M162" s="102" t="s">
        <v>1</v>
      </c>
      <c r="N162" s="231" t="s">
        <v>32</v>
      </c>
      <c r="O162" s="206"/>
      <c r="P162" s="207">
        <f>O162*H162</f>
        <v>0</v>
      </c>
      <c r="Q162" s="207">
        <v>1E-3</v>
      </c>
      <c r="R162" s="207">
        <f>Q162*H162</f>
        <v>0.01</v>
      </c>
      <c r="S162" s="207">
        <v>0</v>
      </c>
      <c r="T162" s="208">
        <f>S162*H162</f>
        <v>0</v>
      </c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R162" s="209" t="s">
        <v>140</v>
      </c>
      <c r="AT162" s="209" t="s">
        <v>182</v>
      </c>
      <c r="AU162" s="209" t="s">
        <v>72</v>
      </c>
      <c r="AY162" s="156" t="s">
        <v>109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56" t="s">
        <v>68</v>
      </c>
      <c r="BK162" s="210">
        <f>ROUND(I162*H162,2)</f>
        <v>0</v>
      </c>
      <c r="BL162" s="156" t="s">
        <v>116</v>
      </c>
      <c r="BM162" s="209" t="s">
        <v>186</v>
      </c>
    </row>
    <row r="163" spans="1:65" s="163" customFormat="1" ht="16.5" customHeight="1">
      <c r="A163" s="77"/>
      <c r="B163" s="238"/>
      <c r="C163" s="276">
        <v>11</v>
      </c>
      <c r="D163" s="276" t="s">
        <v>111</v>
      </c>
      <c r="E163" s="107" t="s">
        <v>187</v>
      </c>
      <c r="F163" s="108" t="s">
        <v>188</v>
      </c>
      <c r="G163" s="109" t="s">
        <v>114</v>
      </c>
      <c r="H163" s="110">
        <v>9</v>
      </c>
      <c r="I163" s="95"/>
      <c r="J163" s="111">
        <f>ROUND(I163*H163,2)</f>
        <v>0</v>
      </c>
      <c r="K163" s="108" t="s">
        <v>360</v>
      </c>
      <c r="L163" s="89"/>
      <c r="M163" s="97" t="s">
        <v>1</v>
      </c>
      <c r="N163" s="205" t="s">
        <v>32</v>
      </c>
      <c r="O163" s="206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R163" s="209" t="s">
        <v>116</v>
      </c>
      <c r="AT163" s="209" t="s">
        <v>111</v>
      </c>
      <c r="AU163" s="209" t="s">
        <v>72</v>
      </c>
      <c r="AY163" s="156" t="s">
        <v>109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56" t="s">
        <v>68</v>
      </c>
      <c r="BK163" s="210">
        <f>ROUND(I163*H163,2)</f>
        <v>0</v>
      </c>
      <c r="BL163" s="156" t="s">
        <v>116</v>
      </c>
      <c r="BM163" s="209" t="s">
        <v>189</v>
      </c>
    </row>
    <row r="164" spans="1:65" s="98" customFormat="1">
      <c r="B164" s="277"/>
      <c r="C164" s="278"/>
      <c r="D164" s="279" t="s">
        <v>118</v>
      </c>
      <c r="E164" s="280" t="s">
        <v>1</v>
      </c>
      <c r="F164" s="281" t="s">
        <v>76</v>
      </c>
      <c r="G164" s="278"/>
      <c r="H164" s="282">
        <v>9</v>
      </c>
      <c r="J164" s="278"/>
      <c r="K164" s="278"/>
      <c r="L164" s="211"/>
      <c r="M164" s="216"/>
      <c r="N164" s="217"/>
      <c r="O164" s="217"/>
      <c r="P164" s="217"/>
      <c r="Q164" s="217"/>
      <c r="R164" s="217"/>
      <c r="S164" s="217"/>
      <c r="T164" s="218"/>
      <c r="AT164" s="213" t="s">
        <v>118</v>
      </c>
      <c r="AU164" s="213" t="s">
        <v>72</v>
      </c>
      <c r="AV164" s="98" t="s">
        <v>72</v>
      </c>
      <c r="AW164" s="98" t="s">
        <v>28</v>
      </c>
      <c r="AX164" s="98" t="s">
        <v>68</v>
      </c>
      <c r="AY164" s="213" t="s">
        <v>109</v>
      </c>
    </row>
    <row r="165" spans="1:65" s="98" customFormat="1">
      <c r="B165" s="277"/>
      <c r="C165" s="278"/>
      <c r="D165" s="279"/>
      <c r="E165" s="280"/>
      <c r="F165" s="281"/>
      <c r="G165" s="278"/>
      <c r="H165" s="282"/>
      <c r="J165" s="278"/>
      <c r="K165" s="278"/>
      <c r="L165" s="211"/>
      <c r="M165" s="216"/>
      <c r="N165" s="217"/>
      <c r="O165" s="217"/>
      <c r="P165" s="217"/>
      <c r="Q165" s="217"/>
      <c r="R165" s="217"/>
      <c r="S165" s="217"/>
      <c r="T165" s="218"/>
      <c r="AT165" s="213"/>
      <c r="AU165" s="213"/>
      <c r="AY165" s="213"/>
    </row>
    <row r="166" spans="1:65" s="98" customFormat="1" ht="12.75">
      <c r="B166" s="277"/>
      <c r="C166" s="270"/>
      <c r="D166" s="271" t="s">
        <v>62</v>
      </c>
      <c r="E166" s="274">
        <v>3</v>
      </c>
      <c r="F166" s="274" t="s">
        <v>344</v>
      </c>
      <c r="G166" s="270"/>
      <c r="H166" s="270"/>
      <c r="I166" s="88"/>
      <c r="J166" s="275">
        <f>SUM(J168:J177)</f>
        <v>0</v>
      </c>
      <c r="K166" s="270"/>
      <c r="L166" s="211"/>
      <c r="M166" s="216"/>
      <c r="N166" s="217"/>
      <c r="O166" s="217"/>
      <c r="P166" s="217"/>
      <c r="Q166" s="217"/>
      <c r="R166" s="217"/>
      <c r="S166" s="217"/>
      <c r="T166" s="218"/>
      <c r="AT166" s="213"/>
      <c r="AU166" s="213"/>
      <c r="AY166" s="213"/>
    </row>
    <row r="167" spans="1:65" s="98" customFormat="1">
      <c r="B167" s="277"/>
      <c r="C167" s="278"/>
      <c r="D167" s="279"/>
      <c r="E167" s="280"/>
      <c r="F167" s="281"/>
      <c r="G167" s="278"/>
      <c r="H167" s="282"/>
      <c r="J167" s="278"/>
      <c r="K167" s="278"/>
      <c r="L167" s="211"/>
      <c r="M167" s="216"/>
      <c r="N167" s="217"/>
      <c r="O167" s="217"/>
      <c r="P167" s="217"/>
      <c r="Q167" s="217"/>
      <c r="R167" s="217"/>
      <c r="S167" s="217"/>
      <c r="T167" s="218"/>
      <c r="AT167" s="213"/>
      <c r="AU167" s="213"/>
      <c r="AY167" s="213"/>
    </row>
    <row r="168" spans="1:65" s="98" customFormat="1" ht="20.25" customHeight="1">
      <c r="B168" s="277"/>
      <c r="C168" s="276">
        <v>12</v>
      </c>
      <c r="D168" s="276" t="s">
        <v>111</v>
      </c>
      <c r="E168" s="107" t="s">
        <v>345</v>
      </c>
      <c r="F168" s="108" t="s">
        <v>373</v>
      </c>
      <c r="G168" s="109" t="s">
        <v>150</v>
      </c>
      <c r="H168" s="110">
        <f>30*0.4*1</f>
        <v>12</v>
      </c>
      <c r="I168" s="95"/>
      <c r="J168" s="111">
        <f>ROUND(I168*H168,2)</f>
        <v>0</v>
      </c>
      <c r="K168" s="108" t="s">
        <v>360</v>
      </c>
      <c r="L168" s="211"/>
      <c r="M168" s="216"/>
      <c r="N168" s="217"/>
      <c r="O168" s="217"/>
      <c r="P168" s="217"/>
      <c r="Q168" s="217"/>
      <c r="R168" s="217"/>
      <c r="S168" s="217"/>
      <c r="T168" s="218"/>
      <c r="AT168" s="213"/>
      <c r="AU168" s="213"/>
      <c r="AY168" s="213"/>
    </row>
    <row r="169" spans="1:65" s="98" customFormat="1">
      <c r="B169" s="277"/>
      <c r="C169" s="284"/>
      <c r="D169" s="279"/>
      <c r="E169" s="285" t="s">
        <v>1</v>
      </c>
      <c r="F169" s="286" t="s">
        <v>346</v>
      </c>
      <c r="G169" s="284"/>
      <c r="H169" s="285" t="s">
        <v>1</v>
      </c>
      <c r="I169" s="99"/>
      <c r="J169" s="284"/>
      <c r="K169" s="284"/>
      <c r="L169" s="211"/>
      <c r="M169" s="216"/>
      <c r="N169" s="217"/>
      <c r="O169" s="217"/>
      <c r="P169" s="217"/>
      <c r="Q169" s="217"/>
      <c r="R169" s="217"/>
      <c r="S169" s="217"/>
      <c r="T169" s="218"/>
      <c r="AT169" s="213"/>
      <c r="AU169" s="213"/>
      <c r="AY169" s="213"/>
    </row>
    <row r="170" spans="1:65" s="98" customFormat="1">
      <c r="B170" s="277"/>
      <c r="C170" s="278"/>
      <c r="D170" s="279" t="s">
        <v>118</v>
      </c>
      <c r="E170" s="280" t="s">
        <v>1</v>
      </c>
      <c r="F170" s="281"/>
      <c r="G170" s="278"/>
      <c r="H170" s="282">
        <v>12</v>
      </c>
      <c r="J170" s="278"/>
      <c r="K170" s="278"/>
      <c r="L170" s="211"/>
      <c r="M170" s="216"/>
      <c r="N170" s="217"/>
      <c r="O170" s="217"/>
      <c r="P170" s="217"/>
      <c r="Q170" s="217"/>
      <c r="R170" s="217"/>
      <c r="S170" s="217"/>
      <c r="T170" s="218"/>
      <c r="AT170" s="213"/>
      <c r="AU170" s="213"/>
      <c r="AY170" s="213"/>
    </row>
    <row r="171" spans="1:65" s="88" customFormat="1" ht="22.9" customHeight="1">
      <c r="B171" s="269"/>
      <c r="C171" s="276">
        <v>13</v>
      </c>
      <c r="D171" s="276" t="s">
        <v>111</v>
      </c>
      <c r="E171" s="107" t="s">
        <v>345</v>
      </c>
      <c r="F171" s="108" t="s">
        <v>347</v>
      </c>
      <c r="G171" s="109" t="s">
        <v>114</v>
      </c>
      <c r="H171" s="110">
        <v>20</v>
      </c>
      <c r="I171" s="95"/>
      <c r="J171" s="111">
        <f>ROUND(I171*H171,2)</f>
        <v>0</v>
      </c>
      <c r="K171" s="108" t="s">
        <v>360</v>
      </c>
      <c r="L171" s="197"/>
      <c r="M171" s="199"/>
      <c r="N171" s="200"/>
      <c r="O171" s="200"/>
      <c r="P171" s="201">
        <f>SUM(P172:P197)</f>
        <v>0</v>
      </c>
      <c r="Q171" s="200"/>
      <c r="R171" s="201">
        <f>SUM(R172:R197)</f>
        <v>14.41516</v>
      </c>
      <c r="S171" s="200"/>
      <c r="T171" s="202">
        <f>SUM(T172:T197)</f>
        <v>0</v>
      </c>
      <c r="AR171" s="198" t="s">
        <v>68</v>
      </c>
      <c r="AT171" s="203" t="s">
        <v>62</v>
      </c>
      <c r="AU171" s="203" t="s">
        <v>68</v>
      </c>
      <c r="AY171" s="198" t="s">
        <v>109</v>
      </c>
      <c r="BK171" s="204">
        <f>SUM(BK172:BK197)</f>
        <v>0</v>
      </c>
    </row>
    <row r="172" spans="1:65" s="99" customFormat="1">
      <c r="B172" s="283"/>
      <c r="C172" s="288"/>
      <c r="D172" s="279" t="s">
        <v>118</v>
      </c>
      <c r="E172" s="289" t="s">
        <v>1</v>
      </c>
      <c r="F172" s="297" t="s">
        <v>374</v>
      </c>
      <c r="G172" s="298"/>
      <c r="H172" s="299">
        <v>20</v>
      </c>
      <c r="I172" s="100"/>
      <c r="J172" s="288"/>
      <c r="K172" s="288"/>
      <c r="L172" s="219"/>
      <c r="M172" s="222"/>
      <c r="N172" s="223"/>
      <c r="O172" s="223"/>
      <c r="P172" s="223"/>
      <c r="Q172" s="223"/>
      <c r="R172" s="223"/>
      <c r="S172" s="223"/>
      <c r="T172" s="224"/>
      <c r="AT172" s="220" t="s">
        <v>118</v>
      </c>
      <c r="AU172" s="220" t="s">
        <v>72</v>
      </c>
      <c r="AV172" s="99" t="s">
        <v>68</v>
      </c>
      <c r="AW172" s="99" t="s">
        <v>28</v>
      </c>
      <c r="AX172" s="99" t="s">
        <v>63</v>
      </c>
      <c r="AY172" s="220" t="s">
        <v>109</v>
      </c>
    </row>
    <row r="173" spans="1:65" s="98" customFormat="1" ht="18.75" customHeight="1">
      <c r="B173" s="277"/>
      <c r="C173" s="276">
        <v>14</v>
      </c>
      <c r="D173" s="276" t="s">
        <v>111</v>
      </c>
      <c r="E173" s="107" t="s">
        <v>349</v>
      </c>
      <c r="F173" s="108" t="s">
        <v>348</v>
      </c>
      <c r="G173" s="109" t="s">
        <v>168</v>
      </c>
      <c r="H173" s="110">
        <v>0.2</v>
      </c>
      <c r="I173" s="95"/>
      <c r="J173" s="111">
        <f>ROUND(I173*H173,2)</f>
        <v>0</v>
      </c>
      <c r="K173" s="108" t="s">
        <v>360</v>
      </c>
      <c r="L173" s="211"/>
      <c r="M173" s="216"/>
      <c r="N173" s="217"/>
      <c r="O173" s="217"/>
      <c r="P173" s="217"/>
      <c r="Q173" s="217"/>
      <c r="R173" s="217"/>
      <c r="S173" s="217"/>
      <c r="T173" s="218"/>
      <c r="AT173" s="213" t="s">
        <v>118</v>
      </c>
      <c r="AU173" s="213" t="s">
        <v>72</v>
      </c>
      <c r="AV173" s="98" t="s">
        <v>72</v>
      </c>
      <c r="AW173" s="98" t="s">
        <v>28</v>
      </c>
      <c r="AX173" s="98" t="s">
        <v>63</v>
      </c>
      <c r="AY173" s="213" t="s">
        <v>109</v>
      </c>
    </row>
    <row r="174" spans="1:65" s="98" customFormat="1" hidden="1">
      <c r="B174" s="277"/>
      <c r="C174" s="278"/>
      <c r="D174" s="279" t="s">
        <v>118</v>
      </c>
      <c r="E174" s="280" t="s">
        <v>1</v>
      </c>
      <c r="F174" s="297"/>
      <c r="G174" s="298"/>
      <c r="H174" s="299"/>
      <c r="J174" s="278"/>
      <c r="K174" s="278"/>
      <c r="L174" s="211"/>
      <c r="M174" s="216"/>
      <c r="N174" s="217"/>
      <c r="O174" s="217"/>
      <c r="P174" s="217"/>
      <c r="Q174" s="217"/>
      <c r="R174" s="217"/>
      <c r="S174" s="217"/>
      <c r="T174" s="218"/>
      <c r="AT174" s="213" t="s">
        <v>118</v>
      </c>
      <c r="AU174" s="213" t="s">
        <v>72</v>
      </c>
      <c r="AV174" s="98" t="s">
        <v>72</v>
      </c>
      <c r="AW174" s="98" t="s">
        <v>28</v>
      </c>
      <c r="AX174" s="98" t="s">
        <v>63</v>
      </c>
      <c r="AY174" s="213" t="s">
        <v>109</v>
      </c>
    </row>
    <row r="175" spans="1:65" s="98" customFormat="1" hidden="1">
      <c r="B175" s="277"/>
      <c r="C175" s="278"/>
      <c r="D175" s="279" t="s">
        <v>118</v>
      </c>
      <c r="E175" s="280" t="s">
        <v>1</v>
      </c>
      <c r="F175" s="297"/>
      <c r="G175" s="298"/>
      <c r="H175" s="299"/>
      <c r="J175" s="278"/>
      <c r="K175" s="278"/>
      <c r="L175" s="211"/>
      <c r="M175" s="216"/>
      <c r="N175" s="217"/>
      <c r="O175" s="217"/>
      <c r="P175" s="217"/>
      <c r="Q175" s="217"/>
      <c r="R175" s="217"/>
      <c r="S175" s="217"/>
      <c r="T175" s="218"/>
      <c r="AT175" s="213" t="s">
        <v>118</v>
      </c>
      <c r="AU175" s="213" t="s">
        <v>72</v>
      </c>
      <c r="AV175" s="98" t="s">
        <v>72</v>
      </c>
      <c r="AW175" s="98" t="s">
        <v>28</v>
      </c>
      <c r="AX175" s="98" t="s">
        <v>63</v>
      </c>
      <c r="AY175" s="213" t="s">
        <v>109</v>
      </c>
    </row>
    <row r="176" spans="1:65" s="98" customFormat="1">
      <c r="B176" s="277"/>
      <c r="C176" s="278"/>
      <c r="D176" s="279"/>
      <c r="E176" s="280"/>
      <c r="F176" s="297"/>
      <c r="G176" s="298"/>
      <c r="H176" s="299"/>
      <c r="J176" s="278"/>
      <c r="K176" s="278"/>
      <c r="L176" s="211"/>
      <c r="M176" s="216"/>
      <c r="N176" s="217"/>
      <c r="O176" s="217"/>
      <c r="P176" s="217"/>
      <c r="Q176" s="217"/>
      <c r="R176" s="217"/>
      <c r="S176" s="217"/>
      <c r="T176" s="218"/>
      <c r="AT176" s="213"/>
      <c r="AU176" s="213"/>
      <c r="AY176" s="213"/>
    </row>
    <row r="177" spans="1:65" s="98" customFormat="1" ht="19.5" customHeight="1">
      <c r="B177" s="277"/>
      <c r="C177" s="276">
        <v>15</v>
      </c>
      <c r="D177" s="276" t="s">
        <v>111</v>
      </c>
      <c r="E177" s="107" t="s">
        <v>357</v>
      </c>
      <c r="F177" s="108" t="s">
        <v>358</v>
      </c>
      <c r="G177" s="109" t="s">
        <v>359</v>
      </c>
      <c r="H177" s="110">
        <v>10</v>
      </c>
      <c r="I177" s="95"/>
      <c r="J177" s="111">
        <f>ROUND(I177*H177,2)</f>
        <v>0</v>
      </c>
      <c r="K177" s="108" t="s">
        <v>360</v>
      </c>
      <c r="L177" s="211"/>
      <c r="M177" s="216"/>
      <c r="N177" s="217"/>
      <c r="O177" s="217"/>
      <c r="P177" s="217"/>
      <c r="Q177" s="217"/>
      <c r="R177" s="217"/>
      <c r="S177" s="217"/>
      <c r="T177" s="218"/>
      <c r="AT177" s="213"/>
      <c r="AU177" s="213"/>
      <c r="AY177" s="213"/>
    </row>
    <row r="178" spans="1:65" s="100" customFormat="1">
      <c r="B178" s="287"/>
      <c r="C178" s="288"/>
      <c r="D178" s="279" t="s">
        <v>118</v>
      </c>
      <c r="E178" s="289" t="s">
        <v>1</v>
      </c>
      <c r="F178" s="297"/>
      <c r="G178" s="298"/>
      <c r="H178" s="299"/>
      <c r="J178" s="288"/>
      <c r="K178" s="288"/>
      <c r="L178" s="225"/>
      <c r="M178" s="227"/>
      <c r="N178" s="228"/>
      <c r="O178" s="228"/>
      <c r="P178" s="228"/>
      <c r="Q178" s="228"/>
      <c r="R178" s="228"/>
      <c r="S178" s="228"/>
      <c r="T178" s="229"/>
      <c r="AT178" s="226" t="s">
        <v>118</v>
      </c>
      <c r="AU178" s="226" t="s">
        <v>72</v>
      </c>
      <c r="AV178" s="100" t="s">
        <v>116</v>
      </c>
      <c r="AW178" s="100" t="s">
        <v>28</v>
      </c>
      <c r="AX178" s="100" t="s">
        <v>68</v>
      </c>
      <c r="AY178" s="226" t="s">
        <v>109</v>
      </c>
    </row>
    <row r="179" spans="1:65" s="100" customFormat="1">
      <c r="B179" s="287"/>
      <c r="C179" s="288"/>
      <c r="D179" s="279"/>
      <c r="E179" s="289"/>
      <c r="F179" s="297"/>
      <c r="G179" s="298"/>
      <c r="H179" s="299"/>
      <c r="J179" s="288"/>
      <c r="K179" s="288"/>
      <c r="L179" s="225"/>
      <c r="M179" s="227"/>
      <c r="N179" s="228"/>
      <c r="O179" s="228"/>
      <c r="P179" s="228"/>
      <c r="Q179" s="228"/>
      <c r="R179" s="228"/>
      <c r="S179" s="228"/>
      <c r="T179" s="229"/>
      <c r="AT179" s="226"/>
      <c r="AU179" s="226"/>
      <c r="AY179" s="226"/>
    </row>
    <row r="180" spans="1:65" s="100" customFormat="1" ht="12.75">
      <c r="B180" s="287"/>
      <c r="C180" s="288"/>
      <c r="D180" s="271" t="s">
        <v>62</v>
      </c>
      <c r="E180" s="274">
        <v>5</v>
      </c>
      <c r="F180" s="274" t="s">
        <v>190</v>
      </c>
      <c r="G180" s="270"/>
      <c r="H180" s="270"/>
      <c r="I180" s="88"/>
      <c r="J180" s="275">
        <f>SUM(J182:J197)</f>
        <v>0</v>
      </c>
      <c r="K180" s="270"/>
      <c r="L180" s="225"/>
      <c r="M180" s="227"/>
      <c r="N180" s="228"/>
      <c r="O180" s="228"/>
      <c r="P180" s="228"/>
      <c r="Q180" s="228"/>
      <c r="R180" s="228"/>
      <c r="S180" s="228"/>
      <c r="T180" s="229"/>
      <c r="AT180" s="226"/>
      <c r="AU180" s="226"/>
      <c r="AY180" s="226"/>
    </row>
    <row r="181" spans="1:65" s="100" customFormat="1">
      <c r="B181" s="287"/>
      <c r="C181" s="288"/>
      <c r="D181" s="279"/>
      <c r="E181" s="289"/>
      <c r="F181" s="297"/>
      <c r="G181" s="298"/>
      <c r="H181" s="299"/>
      <c r="J181" s="288"/>
      <c r="K181" s="288"/>
      <c r="L181" s="225"/>
      <c r="M181" s="227"/>
      <c r="N181" s="228"/>
      <c r="O181" s="228"/>
      <c r="P181" s="228"/>
      <c r="Q181" s="228"/>
      <c r="R181" s="228"/>
      <c r="S181" s="228"/>
      <c r="T181" s="229"/>
      <c r="AT181" s="226"/>
      <c r="AU181" s="226"/>
      <c r="AY181" s="226"/>
    </row>
    <row r="182" spans="1:65" s="163" customFormat="1" ht="16.5" customHeight="1">
      <c r="A182" s="77"/>
      <c r="B182" s="238"/>
      <c r="C182" s="276">
        <v>16</v>
      </c>
      <c r="D182" s="276" t="s">
        <v>111</v>
      </c>
      <c r="E182" s="107" t="s">
        <v>191</v>
      </c>
      <c r="F182" s="108" t="s">
        <v>192</v>
      </c>
      <c r="G182" s="109" t="s">
        <v>114</v>
      </c>
      <c r="H182" s="110">
        <v>28</v>
      </c>
      <c r="I182" s="95"/>
      <c r="J182" s="111">
        <f>ROUND(I182*H182,2)</f>
        <v>0</v>
      </c>
      <c r="K182" s="108" t="s">
        <v>360</v>
      </c>
      <c r="L182" s="89"/>
      <c r="M182" s="97" t="s">
        <v>1</v>
      </c>
      <c r="N182" s="205" t="s">
        <v>32</v>
      </c>
      <c r="O182" s="206"/>
      <c r="P182" s="207">
        <f>O182*H182</f>
        <v>0</v>
      </c>
      <c r="Q182" s="207">
        <v>0.46</v>
      </c>
      <c r="R182" s="207">
        <f>Q182*H182</f>
        <v>12.88</v>
      </c>
      <c r="S182" s="207">
        <v>0</v>
      </c>
      <c r="T182" s="208">
        <f>S182*H182</f>
        <v>0</v>
      </c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R182" s="209" t="s">
        <v>116</v>
      </c>
      <c r="AT182" s="209" t="s">
        <v>111</v>
      </c>
      <c r="AU182" s="209" t="s">
        <v>72</v>
      </c>
      <c r="AY182" s="156" t="s">
        <v>109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56" t="s">
        <v>68</v>
      </c>
      <c r="BK182" s="210">
        <f>ROUND(I182*H182,2)</f>
        <v>0</v>
      </c>
      <c r="BL182" s="156" t="s">
        <v>116</v>
      </c>
      <c r="BM182" s="209" t="s">
        <v>193</v>
      </c>
    </row>
    <row r="183" spans="1:65" s="98" customFormat="1">
      <c r="B183" s="277"/>
      <c r="C183" s="278"/>
      <c r="D183" s="279" t="s">
        <v>118</v>
      </c>
      <c r="E183" s="280" t="s">
        <v>1</v>
      </c>
      <c r="F183" s="281" t="s">
        <v>341</v>
      </c>
      <c r="G183" s="278"/>
      <c r="H183" s="282">
        <v>28</v>
      </c>
      <c r="J183" s="278"/>
      <c r="K183" s="278"/>
      <c r="L183" s="211"/>
      <c r="M183" s="216"/>
      <c r="N183" s="217"/>
      <c r="O183" s="217"/>
      <c r="P183" s="217"/>
      <c r="Q183" s="217"/>
      <c r="R183" s="217"/>
      <c r="S183" s="217"/>
      <c r="T183" s="218"/>
      <c r="AT183" s="213" t="s">
        <v>118</v>
      </c>
      <c r="AU183" s="213" t="s">
        <v>72</v>
      </c>
      <c r="AV183" s="98" t="s">
        <v>72</v>
      </c>
      <c r="AW183" s="98" t="s">
        <v>28</v>
      </c>
      <c r="AX183" s="98" t="s">
        <v>68</v>
      </c>
      <c r="AY183" s="213" t="s">
        <v>109</v>
      </c>
    </row>
    <row r="184" spans="1:65" s="163" customFormat="1" ht="16.5" hidden="1" customHeight="1">
      <c r="A184" s="77"/>
      <c r="B184" s="238"/>
      <c r="C184" s="276" t="s">
        <v>194</v>
      </c>
      <c r="D184" s="276" t="s">
        <v>111</v>
      </c>
      <c r="E184" s="107" t="s">
        <v>191</v>
      </c>
      <c r="F184" s="108" t="s">
        <v>192</v>
      </c>
      <c r="G184" s="109" t="s">
        <v>114</v>
      </c>
      <c r="H184" s="110">
        <v>0</v>
      </c>
      <c r="I184" s="95">
        <f>200.91*0.68</f>
        <v>136.61880000000002</v>
      </c>
      <c r="J184" s="111">
        <f>ROUND(I184*H184,2)</f>
        <v>0</v>
      </c>
      <c r="K184" s="108" t="s">
        <v>115</v>
      </c>
      <c r="L184" s="89"/>
      <c r="M184" s="97" t="s">
        <v>1</v>
      </c>
      <c r="N184" s="205" t="s">
        <v>32</v>
      </c>
      <c r="O184" s="206"/>
      <c r="P184" s="207">
        <f>O184*H184</f>
        <v>0</v>
      </c>
      <c r="Q184" s="207">
        <v>0.46</v>
      </c>
      <c r="R184" s="207">
        <f>Q184*H184</f>
        <v>0</v>
      </c>
      <c r="S184" s="207">
        <v>0</v>
      </c>
      <c r="T184" s="208">
        <f>S184*H184</f>
        <v>0</v>
      </c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R184" s="209" t="s">
        <v>116</v>
      </c>
      <c r="AT184" s="209" t="s">
        <v>111</v>
      </c>
      <c r="AU184" s="209" t="s">
        <v>72</v>
      </c>
      <c r="AY184" s="156" t="s">
        <v>109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56" t="s">
        <v>68</v>
      </c>
      <c r="BK184" s="210">
        <f>ROUND(I184*H184,2)</f>
        <v>0</v>
      </c>
      <c r="BL184" s="156" t="s">
        <v>116</v>
      </c>
      <c r="BM184" s="209" t="s">
        <v>195</v>
      </c>
    </row>
    <row r="185" spans="1:65" s="163" customFormat="1" ht="26.25" customHeight="1">
      <c r="A185" s="77"/>
      <c r="B185" s="238"/>
      <c r="C185" s="276">
        <v>17</v>
      </c>
      <c r="D185" s="276" t="s">
        <v>111</v>
      </c>
      <c r="E185" s="107" t="s">
        <v>196</v>
      </c>
      <c r="F185" s="108" t="s">
        <v>197</v>
      </c>
      <c r="G185" s="109" t="s">
        <v>114</v>
      </c>
      <c r="H185" s="110">
        <v>6</v>
      </c>
      <c r="I185" s="95"/>
      <c r="J185" s="111">
        <f>ROUND(I185*H185,2)</f>
        <v>0</v>
      </c>
      <c r="K185" s="108" t="s">
        <v>360</v>
      </c>
      <c r="L185" s="89"/>
      <c r="M185" s="97" t="s">
        <v>1</v>
      </c>
      <c r="N185" s="205" t="s">
        <v>32</v>
      </c>
      <c r="O185" s="206"/>
      <c r="P185" s="207">
        <f>O185*H185</f>
        <v>0</v>
      </c>
      <c r="Q185" s="207">
        <v>8.4250000000000005E-2</v>
      </c>
      <c r="R185" s="207">
        <f>Q185*H185</f>
        <v>0.50550000000000006</v>
      </c>
      <c r="S185" s="207">
        <v>0</v>
      </c>
      <c r="T185" s="208">
        <f>S185*H185</f>
        <v>0</v>
      </c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R185" s="209" t="s">
        <v>116</v>
      </c>
      <c r="AT185" s="209" t="s">
        <v>111</v>
      </c>
      <c r="AU185" s="209" t="s">
        <v>72</v>
      </c>
      <c r="AY185" s="156" t="s">
        <v>109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56" t="s">
        <v>68</v>
      </c>
      <c r="BK185" s="210">
        <f>ROUND(I185*H185,2)</f>
        <v>0</v>
      </c>
      <c r="BL185" s="156" t="s">
        <v>116</v>
      </c>
      <c r="BM185" s="209" t="s">
        <v>198</v>
      </c>
    </row>
    <row r="186" spans="1:65" s="99" customFormat="1">
      <c r="B186" s="283"/>
      <c r="C186" s="284"/>
      <c r="D186" s="279" t="s">
        <v>118</v>
      </c>
      <c r="E186" s="285" t="s">
        <v>1</v>
      </c>
      <c r="F186" s="286"/>
      <c r="G186" s="284"/>
      <c r="H186" s="285" t="s">
        <v>1</v>
      </c>
      <c r="J186" s="284"/>
      <c r="K186" s="284"/>
      <c r="L186" s="219"/>
      <c r="M186" s="222"/>
      <c r="N186" s="223"/>
      <c r="O186" s="223"/>
      <c r="P186" s="223"/>
      <c r="Q186" s="223"/>
      <c r="R186" s="223"/>
      <c r="S186" s="223"/>
      <c r="T186" s="224"/>
      <c r="AT186" s="220" t="s">
        <v>118</v>
      </c>
      <c r="AU186" s="220" t="s">
        <v>72</v>
      </c>
      <c r="AV186" s="99" t="s">
        <v>68</v>
      </c>
      <c r="AW186" s="99" t="s">
        <v>28</v>
      </c>
      <c r="AX186" s="99" t="s">
        <v>63</v>
      </c>
      <c r="AY186" s="220" t="s">
        <v>109</v>
      </c>
    </row>
    <row r="187" spans="1:65" s="98" customFormat="1">
      <c r="B187" s="277"/>
      <c r="C187" s="278"/>
      <c r="D187" s="279" t="s">
        <v>118</v>
      </c>
      <c r="E187" s="280" t="s">
        <v>1</v>
      </c>
      <c r="F187" s="281">
        <v>27</v>
      </c>
      <c r="G187" s="278"/>
      <c r="H187" s="282">
        <v>9</v>
      </c>
      <c r="J187" s="278"/>
      <c r="K187" s="278"/>
      <c r="L187" s="211"/>
      <c r="M187" s="216"/>
      <c r="N187" s="217"/>
      <c r="O187" s="217"/>
      <c r="P187" s="217"/>
      <c r="Q187" s="217"/>
      <c r="R187" s="217"/>
      <c r="S187" s="217"/>
      <c r="T187" s="218"/>
      <c r="AT187" s="213" t="s">
        <v>118</v>
      </c>
      <c r="AU187" s="213" t="s">
        <v>72</v>
      </c>
      <c r="AV187" s="98" t="s">
        <v>72</v>
      </c>
      <c r="AW187" s="98" t="s">
        <v>28</v>
      </c>
      <c r="AX187" s="98" t="s">
        <v>68</v>
      </c>
      <c r="AY187" s="213" t="s">
        <v>109</v>
      </c>
    </row>
    <row r="188" spans="1:65" s="163" customFormat="1" ht="16.5" customHeight="1">
      <c r="A188" s="77"/>
      <c r="B188" s="238"/>
      <c r="C188" s="292">
        <v>18</v>
      </c>
      <c r="D188" s="292" t="s">
        <v>182</v>
      </c>
      <c r="E188" s="293" t="s">
        <v>199</v>
      </c>
      <c r="F188" s="294" t="s">
        <v>200</v>
      </c>
      <c r="G188" s="295" t="s">
        <v>114</v>
      </c>
      <c r="H188" s="296">
        <v>6.6</v>
      </c>
      <c r="I188" s="101"/>
      <c r="J188" s="300">
        <f>ROUND(I188*H188,2)</f>
        <v>0</v>
      </c>
      <c r="K188" s="294" t="s">
        <v>1</v>
      </c>
      <c r="L188" s="230"/>
      <c r="M188" s="102" t="s">
        <v>1</v>
      </c>
      <c r="N188" s="231" t="s">
        <v>32</v>
      </c>
      <c r="O188" s="206"/>
      <c r="P188" s="207">
        <f>O188*H188</f>
        <v>0</v>
      </c>
      <c r="Q188" s="207">
        <v>0.13100000000000001</v>
      </c>
      <c r="R188" s="207">
        <f>Q188*H188</f>
        <v>0.86460000000000004</v>
      </c>
      <c r="S188" s="207">
        <v>0</v>
      </c>
      <c r="T188" s="208">
        <f>S188*H188</f>
        <v>0</v>
      </c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R188" s="209" t="s">
        <v>140</v>
      </c>
      <c r="AT188" s="209" t="s">
        <v>182</v>
      </c>
      <c r="AU188" s="209" t="s">
        <v>72</v>
      </c>
      <c r="AY188" s="156" t="s">
        <v>109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56" t="s">
        <v>68</v>
      </c>
      <c r="BK188" s="210">
        <f>ROUND(I188*H188,2)</f>
        <v>0</v>
      </c>
      <c r="BL188" s="156" t="s">
        <v>116</v>
      </c>
      <c r="BM188" s="209" t="s">
        <v>201</v>
      </c>
    </row>
    <row r="189" spans="1:65" s="98" customFormat="1">
      <c r="B189" s="277"/>
      <c r="C189" s="278"/>
      <c r="D189" s="279" t="s">
        <v>118</v>
      </c>
      <c r="E189" s="280" t="s">
        <v>1</v>
      </c>
      <c r="F189" s="281" t="s">
        <v>202</v>
      </c>
      <c r="G189" s="278"/>
      <c r="H189" s="282">
        <v>6</v>
      </c>
      <c r="J189" s="278"/>
      <c r="K189" s="278"/>
      <c r="L189" s="211"/>
      <c r="M189" s="216"/>
      <c r="N189" s="217"/>
      <c r="O189" s="217"/>
      <c r="P189" s="217"/>
      <c r="Q189" s="217"/>
      <c r="R189" s="217"/>
      <c r="S189" s="217"/>
      <c r="T189" s="218"/>
      <c r="AT189" s="213" t="s">
        <v>118</v>
      </c>
      <c r="AU189" s="213" t="s">
        <v>72</v>
      </c>
      <c r="AV189" s="98" t="s">
        <v>72</v>
      </c>
      <c r="AW189" s="98" t="s">
        <v>28</v>
      </c>
      <c r="AX189" s="98" t="s">
        <v>68</v>
      </c>
      <c r="AY189" s="213" t="s">
        <v>109</v>
      </c>
    </row>
    <row r="190" spans="1:65" s="163" customFormat="1" ht="66.75" hidden="1" customHeight="1">
      <c r="A190" s="77"/>
      <c r="B190" s="238"/>
      <c r="C190" s="276" t="s">
        <v>203</v>
      </c>
      <c r="D190" s="276" t="s">
        <v>111</v>
      </c>
      <c r="E190" s="107" t="s">
        <v>204</v>
      </c>
      <c r="F190" s="108" t="s">
        <v>205</v>
      </c>
      <c r="G190" s="109" t="s">
        <v>114</v>
      </c>
      <c r="H190" s="110">
        <v>0</v>
      </c>
      <c r="I190" s="95">
        <f>257.26*0.68</f>
        <v>174.93680000000001</v>
      </c>
      <c r="J190" s="111">
        <f>ROUND(I190*H190,2)</f>
        <v>0</v>
      </c>
      <c r="K190" s="108" t="s">
        <v>115</v>
      </c>
      <c r="L190" s="89"/>
      <c r="M190" s="97" t="s">
        <v>1</v>
      </c>
      <c r="N190" s="205" t="s">
        <v>32</v>
      </c>
      <c r="O190" s="206"/>
      <c r="P190" s="207">
        <f>O190*H190</f>
        <v>0</v>
      </c>
      <c r="Q190" s="207">
        <v>8.4250000000000005E-2</v>
      </c>
      <c r="R190" s="207">
        <f>Q190*H190</f>
        <v>0</v>
      </c>
      <c r="S190" s="207">
        <v>0</v>
      </c>
      <c r="T190" s="208">
        <f>S190*H190</f>
        <v>0</v>
      </c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R190" s="209" t="s">
        <v>116</v>
      </c>
      <c r="AT190" s="209" t="s">
        <v>111</v>
      </c>
      <c r="AU190" s="209" t="s">
        <v>72</v>
      </c>
      <c r="AY190" s="156" t="s">
        <v>109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56" t="s">
        <v>68</v>
      </c>
      <c r="BK190" s="210">
        <f>ROUND(I190*H190,2)</f>
        <v>0</v>
      </c>
      <c r="BL190" s="156" t="s">
        <v>116</v>
      </c>
      <c r="BM190" s="209" t="s">
        <v>206</v>
      </c>
    </row>
    <row r="191" spans="1:65" s="98" customFormat="1" hidden="1">
      <c r="B191" s="277"/>
      <c r="C191" s="278"/>
      <c r="D191" s="279" t="s">
        <v>118</v>
      </c>
      <c r="E191" s="280" t="s">
        <v>1</v>
      </c>
      <c r="F191" s="281" t="s">
        <v>207</v>
      </c>
      <c r="G191" s="278"/>
      <c r="H191" s="282">
        <v>0</v>
      </c>
      <c r="J191" s="278"/>
      <c r="K191" s="278"/>
      <c r="L191" s="211"/>
      <c r="M191" s="216"/>
      <c r="N191" s="217"/>
      <c r="O191" s="217"/>
      <c r="P191" s="217"/>
      <c r="Q191" s="217"/>
      <c r="R191" s="217"/>
      <c r="S191" s="217"/>
      <c r="T191" s="218"/>
      <c r="AT191" s="213" t="s">
        <v>118</v>
      </c>
      <c r="AU191" s="213" t="s">
        <v>72</v>
      </c>
      <c r="AV191" s="98" t="s">
        <v>72</v>
      </c>
      <c r="AW191" s="98" t="s">
        <v>28</v>
      </c>
      <c r="AX191" s="98" t="s">
        <v>68</v>
      </c>
      <c r="AY191" s="213" t="s">
        <v>109</v>
      </c>
    </row>
    <row r="192" spans="1:65" s="163" customFormat="1" ht="16.5" hidden="1" customHeight="1">
      <c r="A192" s="77"/>
      <c r="B192" s="238"/>
      <c r="C192" s="292" t="s">
        <v>208</v>
      </c>
      <c r="D192" s="292" t="s">
        <v>182</v>
      </c>
      <c r="E192" s="293" t="s">
        <v>199</v>
      </c>
      <c r="F192" s="294" t="s">
        <v>200</v>
      </c>
      <c r="G192" s="295" t="s">
        <v>114</v>
      </c>
      <c r="H192" s="296">
        <v>0</v>
      </c>
      <c r="I192" s="101">
        <f>296.27</f>
        <v>296.27</v>
      </c>
      <c r="J192" s="300">
        <f>ROUND(I192*H192,2)</f>
        <v>0</v>
      </c>
      <c r="K192" s="294" t="s">
        <v>1</v>
      </c>
      <c r="L192" s="230"/>
      <c r="M192" s="102" t="s">
        <v>1</v>
      </c>
      <c r="N192" s="231" t="s">
        <v>32</v>
      </c>
      <c r="O192" s="206"/>
      <c r="P192" s="207">
        <f>O192*H192</f>
        <v>0</v>
      </c>
      <c r="Q192" s="207">
        <v>0.13100000000000001</v>
      </c>
      <c r="R192" s="207">
        <f>Q192*H192</f>
        <v>0</v>
      </c>
      <c r="S192" s="207">
        <v>0</v>
      </c>
      <c r="T192" s="208">
        <f>S192*H192</f>
        <v>0</v>
      </c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R192" s="209" t="s">
        <v>140</v>
      </c>
      <c r="AT192" s="209" t="s">
        <v>182</v>
      </c>
      <c r="AU192" s="209" t="s">
        <v>72</v>
      </c>
      <c r="AY192" s="156" t="s">
        <v>109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56" t="s">
        <v>68</v>
      </c>
      <c r="BK192" s="210">
        <f>ROUND(I192*H192,2)</f>
        <v>0</v>
      </c>
      <c r="BL192" s="156" t="s">
        <v>116</v>
      </c>
      <c r="BM192" s="209" t="s">
        <v>209</v>
      </c>
    </row>
    <row r="193" spans="1:65" s="98" customFormat="1" hidden="1">
      <c r="B193" s="277"/>
      <c r="C193" s="278"/>
      <c r="D193" s="279" t="s">
        <v>118</v>
      </c>
      <c r="E193" s="280" t="s">
        <v>1</v>
      </c>
      <c r="F193" s="281" t="s">
        <v>210</v>
      </c>
      <c r="G193" s="278"/>
      <c r="H193" s="282">
        <f>27*1.1</f>
        <v>29.700000000000003</v>
      </c>
      <c r="J193" s="278"/>
      <c r="K193" s="278"/>
      <c r="L193" s="211"/>
      <c r="M193" s="216"/>
      <c r="N193" s="217"/>
      <c r="O193" s="217"/>
      <c r="P193" s="217"/>
      <c r="Q193" s="217"/>
      <c r="R193" s="217"/>
      <c r="S193" s="217"/>
      <c r="T193" s="218"/>
      <c r="AT193" s="213" t="s">
        <v>118</v>
      </c>
      <c r="AU193" s="213" t="s">
        <v>72</v>
      </c>
      <c r="AV193" s="98" t="s">
        <v>72</v>
      </c>
      <c r="AW193" s="98" t="s">
        <v>28</v>
      </c>
      <c r="AX193" s="98" t="s">
        <v>68</v>
      </c>
      <c r="AY193" s="213" t="s">
        <v>109</v>
      </c>
    </row>
    <row r="194" spans="1:65" s="163" customFormat="1" ht="16.5" hidden="1" customHeight="1">
      <c r="A194" s="77"/>
      <c r="B194" s="238"/>
      <c r="C194" s="292" t="s">
        <v>211</v>
      </c>
      <c r="D194" s="292" t="s">
        <v>182</v>
      </c>
      <c r="E194" s="293" t="s">
        <v>212</v>
      </c>
      <c r="F194" s="294" t="s">
        <v>213</v>
      </c>
      <c r="G194" s="295" t="s">
        <v>114</v>
      </c>
      <c r="H194" s="296">
        <v>0</v>
      </c>
      <c r="I194" s="101">
        <v>500</v>
      </c>
      <c r="J194" s="300">
        <f>ROUND(I194*H194,2)</f>
        <v>0</v>
      </c>
      <c r="K194" s="294" t="s">
        <v>1</v>
      </c>
      <c r="L194" s="230"/>
      <c r="M194" s="102" t="s">
        <v>1</v>
      </c>
      <c r="N194" s="231" t="s">
        <v>32</v>
      </c>
      <c r="O194" s="206"/>
      <c r="P194" s="207">
        <f>O194*H194</f>
        <v>0</v>
      </c>
      <c r="Q194" s="207">
        <v>0.13100000000000001</v>
      </c>
      <c r="R194" s="207">
        <f>Q194*H194</f>
        <v>0</v>
      </c>
      <c r="S194" s="207">
        <v>0</v>
      </c>
      <c r="T194" s="208">
        <f>S194*H194</f>
        <v>0</v>
      </c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R194" s="209" t="s">
        <v>140</v>
      </c>
      <c r="AT194" s="209" t="s">
        <v>182</v>
      </c>
      <c r="AU194" s="209" t="s">
        <v>72</v>
      </c>
      <c r="AY194" s="156" t="s">
        <v>109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56" t="s">
        <v>68</v>
      </c>
      <c r="BK194" s="210">
        <f>ROUND(I194*H194,2)</f>
        <v>0</v>
      </c>
      <c r="BL194" s="156" t="s">
        <v>116</v>
      </c>
      <c r="BM194" s="209" t="s">
        <v>214</v>
      </c>
    </row>
    <row r="195" spans="1:65" s="98" customFormat="1" hidden="1">
      <c r="B195" s="277"/>
      <c r="C195" s="278"/>
      <c r="D195" s="279" t="s">
        <v>118</v>
      </c>
      <c r="E195" s="280" t="s">
        <v>1</v>
      </c>
      <c r="F195" s="281" t="s">
        <v>215</v>
      </c>
      <c r="G195" s="278"/>
      <c r="H195" s="282">
        <v>0</v>
      </c>
      <c r="J195" s="278"/>
      <c r="K195" s="278"/>
      <c r="L195" s="211"/>
      <c r="M195" s="216"/>
      <c r="N195" s="217"/>
      <c r="O195" s="217"/>
      <c r="P195" s="217"/>
      <c r="Q195" s="217"/>
      <c r="R195" s="217"/>
      <c r="S195" s="217"/>
      <c r="T195" s="218"/>
      <c r="AT195" s="213" t="s">
        <v>118</v>
      </c>
      <c r="AU195" s="213" t="s">
        <v>72</v>
      </c>
      <c r="AV195" s="98" t="s">
        <v>72</v>
      </c>
      <c r="AW195" s="98" t="s">
        <v>28</v>
      </c>
      <c r="AX195" s="98" t="s">
        <v>68</v>
      </c>
      <c r="AY195" s="213" t="s">
        <v>109</v>
      </c>
    </row>
    <row r="196" spans="1:65" s="163" customFormat="1" ht="16.5" customHeight="1">
      <c r="A196" s="77"/>
      <c r="B196" s="238"/>
      <c r="C196" s="292">
        <v>19</v>
      </c>
      <c r="D196" s="292" t="s">
        <v>182</v>
      </c>
      <c r="E196" s="293" t="s">
        <v>216</v>
      </c>
      <c r="F196" s="294" t="s">
        <v>339</v>
      </c>
      <c r="G196" s="295" t="s">
        <v>114</v>
      </c>
      <c r="H196" s="296">
        <v>1.26</v>
      </c>
      <c r="I196" s="101"/>
      <c r="J196" s="300">
        <f>ROUND(I196*H196,2)</f>
        <v>0</v>
      </c>
      <c r="K196" s="294" t="s">
        <v>1</v>
      </c>
      <c r="L196" s="230"/>
      <c r="M196" s="102" t="s">
        <v>1</v>
      </c>
      <c r="N196" s="231" t="s">
        <v>32</v>
      </c>
      <c r="O196" s="206"/>
      <c r="P196" s="207">
        <f>O196*H196</f>
        <v>0</v>
      </c>
      <c r="Q196" s="207">
        <v>0.13100000000000001</v>
      </c>
      <c r="R196" s="207">
        <f>Q196*H196</f>
        <v>0.16506000000000001</v>
      </c>
      <c r="S196" s="207">
        <v>0</v>
      </c>
      <c r="T196" s="208">
        <f>S196*H196</f>
        <v>0</v>
      </c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R196" s="209" t="s">
        <v>140</v>
      </c>
      <c r="AT196" s="209" t="s">
        <v>182</v>
      </c>
      <c r="AU196" s="209" t="s">
        <v>72</v>
      </c>
      <c r="AY196" s="156" t="s">
        <v>109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56" t="s">
        <v>68</v>
      </c>
      <c r="BK196" s="210">
        <f>ROUND(I196*H196,2)</f>
        <v>0</v>
      </c>
      <c r="BL196" s="156" t="s">
        <v>116</v>
      </c>
      <c r="BM196" s="209" t="s">
        <v>217</v>
      </c>
    </row>
    <row r="197" spans="1:65" s="98" customFormat="1">
      <c r="B197" s="277"/>
      <c r="C197" s="278"/>
      <c r="D197" s="279" t="s">
        <v>118</v>
      </c>
      <c r="E197" s="280" t="s">
        <v>1</v>
      </c>
      <c r="F197" s="281" t="s">
        <v>218</v>
      </c>
      <c r="G197" s="278"/>
      <c r="H197" s="282">
        <v>1.26</v>
      </c>
      <c r="J197" s="278"/>
      <c r="K197" s="278"/>
      <c r="L197" s="211"/>
      <c r="M197" s="216"/>
      <c r="N197" s="217"/>
      <c r="O197" s="217"/>
      <c r="P197" s="217"/>
      <c r="Q197" s="217"/>
      <c r="R197" s="217"/>
      <c r="S197" s="217"/>
      <c r="T197" s="218"/>
      <c r="AT197" s="213" t="s">
        <v>118</v>
      </c>
      <c r="AU197" s="213" t="s">
        <v>72</v>
      </c>
      <c r="AV197" s="98" t="s">
        <v>72</v>
      </c>
      <c r="AW197" s="98" t="s">
        <v>28</v>
      </c>
      <c r="AX197" s="98" t="s">
        <v>68</v>
      </c>
      <c r="AY197" s="213" t="s">
        <v>109</v>
      </c>
    </row>
    <row r="198" spans="1:65" s="88" customFormat="1" ht="22.9" hidden="1" customHeight="1">
      <c r="B198" s="269"/>
      <c r="C198" s="270"/>
      <c r="D198" s="271" t="s">
        <v>62</v>
      </c>
      <c r="E198" s="274" t="s">
        <v>140</v>
      </c>
      <c r="F198" s="274" t="s">
        <v>219</v>
      </c>
      <c r="G198" s="270"/>
      <c r="H198" s="270"/>
      <c r="J198" s="275">
        <f>BK198</f>
        <v>0</v>
      </c>
      <c r="K198" s="270"/>
      <c r="L198" s="197"/>
      <c r="M198" s="199"/>
      <c r="N198" s="200"/>
      <c r="O198" s="200"/>
      <c r="P198" s="201">
        <f>SUM(P199:P201)</f>
        <v>0</v>
      </c>
      <c r="Q198" s="200"/>
      <c r="R198" s="201">
        <f>SUM(R199:R201)</f>
        <v>0</v>
      </c>
      <c r="S198" s="200"/>
      <c r="T198" s="202">
        <f>SUM(T199:T201)</f>
        <v>0</v>
      </c>
      <c r="AR198" s="198" t="s">
        <v>68</v>
      </c>
      <c r="AT198" s="203" t="s">
        <v>62</v>
      </c>
      <c r="AU198" s="203" t="s">
        <v>68</v>
      </c>
      <c r="AY198" s="198" t="s">
        <v>109</v>
      </c>
      <c r="BK198" s="204">
        <f>SUM(BK199:BK201)</f>
        <v>0</v>
      </c>
    </row>
    <row r="199" spans="1:65" s="163" customFormat="1" ht="21.75" hidden="1" customHeight="1">
      <c r="A199" s="77"/>
      <c r="B199" s="238"/>
      <c r="C199" s="276" t="s">
        <v>220</v>
      </c>
      <c r="D199" s="276" t="s">
        <v>111</v>
      </c>
      <c r="E199" s="107" t="s">
        <v>221</v>
      </c>
      <c r="F199" s="108" t="s">
        <v>222</v>
      </c>
      <c r="G199" s="109" t="s">
        <v>223</v>
      </c>
      <c r="H199" s="110">
        <v>0</v>
      </c>
      <c r="I199" s="95">
        <f>1981.61*0.68</f>
        <v>1347.4947999999999</v>
      </c>
      <c r="J199" s="111">
        <f>ROUND(I199*H199,2)</f>
        <v>0</v>
      </c>
      <c r="K199" s="108" t="s">
        <v>115</v>
      </c>
      <c r="L199" s="89"/>
      <c r="M199" s="97" t="s">
        <v>1</v>
      </c>
      <c r="N199" s="205" t="s">
        <v>32</v>
      </c>
      <c r="O199" s="206"/>
      <c r="P199" s="207">
        <f>O199*H199</f>
        <v>0</v>
      </c>
      <c r="Q199" s="207">
        <v>0.42368</v>
      </c>
      <c r="R199" s="207">
        <f>Q199*H199</f>
        <v>0</v>
      </c>
      <c r="S199" s="207">
        <v>0</v>
      </c>
      <c r="T199" s="208">
        <f>S199*H199</f>
        <v>0</v>
      </c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R199" s="209" t="s">
        <v>116</v>
      </c>
      <c r="AT199" s="209" t="s">
        <v>111</v>
      </c>
      <c r="AU199" s="209" t="s">
        <v>72</v>
      </c>
      <c r="AY199" s="156" t="s">
        <v>109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56" t="s">
        <v>68</v>
      </c>
      <c r="BK199" s="210">
        <f>ROUND(I199*H199,2)</f>
        <v>0</v>
      </c>
      <c r="BL199" s="156" t="s">
        <v>116</v>
      </c>
      <c r="BM199" s="209" t="s">
        <v>224</v>
      </c>
    </row>
    <row r="200" spans="1:65" s="163" customFormat="1" ht="21.75" hidden="1" customHeight="1">
      <c r="A200" s="77"/>
      <c r="B200" s="238"/>
      <c r="C200" s="276" t="s">
        <v>225</v>
      </c>
      <c r="D200" s="276" t="s">
        <v>111</v>
      </c>
      <c r="E200" s="107" t="s">
        <v>226</v>
      </c>
      <c r="F200" s="108" t="s">
        <v>227</v>
      </c>
      <c r="G200" s="109" t="s">
        <v>223</v>
      </c>
      <c r="H200" s="110">
        <v>0</v>
      </c>
      <c r="I200" s="95">
        <f>1892.74*0.68</f>
        <v>1287.0632000000001</v>
      </c>
      <c r="J200" s="111">
        <f>ROUND(I200*H200,2)</f>
        <v>0</v>
      </c>
      <c r="K200" s="108" t="s">
        <v>115</v>
      </c>
      <c r="L200" s="89"/>
      <c r="M200" s="97" t="s">
        <v>1</v>
      </c>
      <c r="N200" s="205" t="s">
        <v>32</v>
      </c>
      <c r="O200" s="206"/>
      <c r="P200" s="207">
        <f>O200*H200</f>
        <v>0</v>
      </c>
      <c r="Q200" s="207">
        <v>0.42080000000000001</v>
      </c>
      <c r="R200" s="207">
        <f>Q200*H200</f>
        <v>0</v>
      </c>
      <c r="S200" s="207">
        <v>0</v>
      </c>
      <c r="T200" s="208">
        <f>S200*H200</f>
        <v>0</v>
      </c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R200" s="209" t="s">
        <v>116</v>
      </c>
      <c r="AT200" s="209" t="s">
        <v>111</v>
      </c>
      <c r="AU200" s="209" t="s">
        <v>72</v>
      </c>
      <c r="AY200" s="156" t="s">
        <v>109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56" t="s">
        <v>68</v>
      </c>
      <c r="BK200" s="210">
        <f>ROUND(I200*H200,2)</f>
        <v>0</v>
      </c>
      <c r="BL200" s="156" t="s">
        <v>116</v>
      </c>
      <c r="BM200" s="209" t="s">
        <v>228</v>
      </c>
    </row>
    <row r="201" spans="1:65" s="163" customFormat="1" ht="21.75" hidden="1" customHeight="1">
      <c r="A201" s="77"/>
      <c r="B201" s="238"/>
      <c r="C201" s="276" t="s">
        <v>229</v>
      </c>
      <c r="D201" s="276" t="s">
        <v>111</v>
      </c>
      <c r="E201" s="107" t="s">
        <v>230</v>
      </c>
      <c r="F201" s="108" t="s">
        <v>231</v>
      </c>
      <c r="G201" s="109" t="s">
        <v>223</v>
      </c>
      <c r="H201" s="110">
        <v>0</v>
      </c>
      <c r="I201" s="95">
        <f>1064.09*0.68</f>
        <v>723.58119999999997</v>
      </c>
      <c r="J201" s="111">
        <f>ROUND(I201*H201,2)</f>
        <v>0</v>
      </c>
      <c r="K201" s="108" t="s">
        <v>115</v>
      </c>
      <c r="L201" s="89"/>
      <c r="M201" s="97" t="s">
        <v>1</v>
      </c>
      <c r="N201" s="205" t="s">
        <v>32</v>
      </c>
      <c r="O201" s="206"/>
      <c r="P201" s="207">
        <f>O201*H201</f>
        <v>0</v>
      </c>
      <c r="Q201" s="207">
        <v>0.31108000000000002</v>
      </c>
      <c r="R201" s="207">
        <f>Q201*H201</f>
        <v>0</v>
      </c>
      <c r="S201" s="207">
        <v>0</v>
      </c>
      <c r="T201" s="208">
        <f>S201*H201</f>
        <v>0</v>
      </c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R201" s="209" t="s">
        <v>116</v>
      </c>
      <c r="AT201" s="209" t="s">
        <v>111</v>
      </c>
      <c r="AU201" s="209" t="s">
        <v>72</v>
      </c>
      <c r="AY201" s="156" t="s">
        <v>109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56" t="s">
        <v>68</v>
      </c>
      <c r="BK201" s="210">
        <f>ROUND(I201*H201,2)</f>
        <v>0</v>
      </c>
      <c r="BL201" s="156" t="s">
        <v>116</v>
      </c>
      <c r="BM201" s="209" t="s">
        <v>232</v>
      </c>
    </row>
    <row r="202" spans="1:65" s="88" customFormat="1" ht="22.9" customHeight="1">
      <c r="B202" s="269"/>
      <c r="C202" s="270"/>
      <c r="D202" s="271" t="s">
        <v>62</v>
      </c>
      <c r="E202" s="274" t="s">
        <v>144</v>
      </c>
      <c r="F202" s="274" t="s">
        <v>233</v>
      </c>
      <c r="G202" s="270"/>
      <c r="H202" s="270"/>
      <c r="J202" s="275">
        <f>SUM(J208:J221)</f>
        <v>0</v>
      </c>
      <c r="K202" s="270"/>
      <c r="L202" s="197"/>
      <c r="M202" s="199"/>
      <c r="N202" s="200"/>
      <c r="O202" s="200"/>
      <c r="P202" s="201">
        <f>SUM(P203:P222)</f>
        <v>0</v>
      </c>
      <c r="Q202" s="200"/>
      <c r="R202" s="201">
        <f>SUM(R203:R222)</f>
        <v>11.247491999999998</v>
      </c>
      <c r="S202" s="200"/>
      <c r="T202" s="202">
        <f>SUM(T203:T222)</f>
        <v>0</v>
      </c>
      <c r="AR202" s="198" t="s">
        <v>68</v>
      </c>
      <c r="AT202" s="203" t="s">
        <v>62</v>
      </c>
      <c r="AU202" s="203" t="s">
        <v>68</v>
      </c>
      <c r="AY202" s="198" t="s">
        <v>109</v>
      </c>
      <c r="BK202" s="204">
        <f>SUM(BK203:BK222)</f>
        <v>0</v>
      </c>
    </row>
    <row r="203" spans="1:65" s="163" customFormat="1" ht="21.75" hidden="1" customHeight="1">
      <c r="A203" s="77"/>
      <c r="B203" s="238"/>
      <c r="C203" s="276" t="s">
        <v>234</v>
      </c>
      <c r="D203" s="276" t="s">
        <v>111</v>
      </c>
      <c r="E203" s="107" t="s">
        <v>235</v>
      </c>
      <c r="F203" s="108" t="s">
        <v>236</v>
      </c>
      <c r="G203" s="109" t="s">
        <v>134</v>
      </c>
      <c r="H203" s="110">
        <v>0</v>
      </c>
      <c r="I203" s="95">
        <f>71.79*0.68</f>
        <v>48.817200000000007</v>
      </c>
      <c r="J203" s="111">
        <f>ROUND(I203*H203,2)</f>
        <v>0</v>
      </c>
      <c r="K203" s="108" t="s">
        <v>115</v>
      </c>
      <c r="L203" s="89"/>
      <c r="M203" s="97" t="s">
        <v>1</v>
      </c>
      <c r="N203" s="205" t="s">
        <v>32</v>
      </c>
      <c r="O203" s="206"/>
      <c r="P203" s="207">
        <f>O203*H203</f>
        <v>0</v>
      </c>
      <c r="Q203" s="207">
        <v>6.4999999999999997E-4</v>
      </c>
      <c r="R203" s="207">
        <f>Q203*H203</f>
        <v>0</v>
      </c>
      <c r="S203" s="207">
        <v>0</v>
      </c>
      <c r="T203" s="208">
        <f>S203*H203</f>
        <v>0</v>
      </c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R203" s="209" t="s">
        <v>116</v>
      </c>
      <c r="AT203" s="209" t="s">
        <v>111</v>
      </c>
      <c r="AU203" s="209" t="s">
        <v>72</v>
      </c>
      <c r="AY203" s="156" t="s">
        <v>109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56" t="s">
        <v>68</v>
      </c>
      <c r="BK203" s="210">
        <f>ROUND(I203*H203,2)</f>
        <v>0</v>
      </c>
      <c r="BL203" s="156" t="s">
        <v>116</v>
      </c>
      <c r="BM203" s="209" t="s">
        <v>237</v>
      </c>
    </row>
    <row r="204" spans="1:65" s="163" customFormat="1" ht="16.5" hidden="1" customHeight="1">
      <c r="A204" s="77"/>
      <c r="B204" s="238"/>
      <c r="C204" s="276" t="s">
        <v>238</v>
      </c>
      <c r="D204" s="276" t="s">
        <v>111</v>
      </c>
      <c r="E204" s="107" t="s">
        <v>239</v>
      </c>
      <c r="F204" s="108" t="s">
        <v>240</v>
      </c>
      <c r="G204" s="109" t="s">
        <v>134</v>
      </c>
      <c r="H204" s="110">
        <v>0</v>
      </c>
      <c r="I204" s="95">
        <f>5.5*0.68</f>
        <v>3.74</v>
      </c>
      <c r="J204" s="111">
        <f>ROUND(I204*H204,2)</f>
        <v>0</v>
      </c>
      <c r="K204" s="108" t="s">
        <v>115</v>
      </c>
      <c r="L204" s="89"/>
      <c r="M204" s="97" t="s">
        <v>1</v>
      </c>
      <c r="N204" s="205" t="s">
        <v>32</v>
      </c>
      <c r="O204" s="206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R204" s="209" t="s">
        <v>116</v>
      </c>
      <c r="AT204" s="209" t="s">
        <v>111</v>
      </c>
      <c r="AU204" s="209" t="s">
        <v>72</v>
      </c>
      <c r="AY204" s="156" t="s">
        <v>109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56" t="s">
        <v>68</v>
      </c>
      <c r="BK204" s="210">
        <f>ROUND(I204*H204,2)</f>
        <v>0</v>
      </c>
      <c r="BL204" s="156" t="s">
        <v>116</v>
      </c>
      <c r="BM204" s="209" t="s">
        <v>241</v>
      </c>
    </row>
    <row r="205" spans="1:65" s="163" customFormat="1" ht="21.75" hidden="1" customHeight="1">
      <c r="A205" s="77"/>
      <c r="B205" s="238"/>
      <c r="C205" s="276" t="s">
        <v>242</v>
      </c>
      <c r="D205" s="276" t="s">
        <v>111</v>
      </c>
      <c r="E205" s="107" t="s">
        <v>243</v>
      </c>
      <c r="F205" s="108" t="s">
        <v>244</v>
      </c>
      <c r="G205" s="109" t="s">
        <v>134</v>
      </c>
      <c r="H205" s="110">
        <v>0</v>
      </c>
      <c r="I205" s="95">
        <f>138.4*0.68</f>
        <v>94.112000000000009</v>
      </c>
      <c r="J205" s="111">
        <f>ROUND(I205*H205,2)</f>
        <v>0</v>
      </c>
      <c r="K205" s="108" t="s">
        <v>115</v>
      </c>
      <c r="L205" s="89"/>
      <c r="M205" s="97" t="s">
        <v>1</v>
      </c>
      <c r="N205" s="205" t="s">
        <v>32</v>
      </c>
      <c r="O205" s="206"/>
      <c r="P205" s="207">
        <f>O205*H205</f>
        <v>0</v>
      </c>
      <c r="Q205" s="207">
        <v>8.9779999999999999E-2</v>
      </c>
      <c r="R205" s="207">
        <f>Q205*H205</f>
        <v>0</v>
      </c>
      <c r="S205" s="207">
        <v>0</v>
      </c>
      <c r="T205" s="208">
        <f>S205*H205</f>
        <v>0</v>
      </c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R205" s="209" t="s">
        <v>116</v>
      </c>
      <c r="AT205" s="209" t="s">
        <v>111</v>
      </c>
      <c r="AU205" s="209" t="s">
        <v>72</v>
      </c>
      <c r="AY205" s="156" t="s">
        <v>109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56" t="s">
        <v>68</v>
      </c>
      <c r="BK205" s="210">
        <f>ROUND(I205*H205,2)</f>
        <v>0</v>
      </c>
      <c r="BL205" s="156" t="s">
        <v>116</v>
      </c>
      <c r="BM205" s="209" t="s">
        <v>245</v>
      </c>
    </row>
    <row r="206" spans="1:65" s="163" customFormat="1" ht="16.5" hidden="1" customHeight="1">
      <c r="A206" s="77"/>
      <c r="B206" s="238"/>
      <c r="C206" s="292" t="s">
        <v>246</v>
      </c>
      <c r="D206" s="292" t="s">
        <v>182</v>
      </c>
      <c r="E206" s="293" t="s">
        <v>247</v>
      </c>
      <c r="F206" s="294" t="s">
        <v>248</v>
      </c>
      <c r="G206" s="295" t="s">
        <v>114</v>
      </c>
      <c r="H206" s="296">
        <v>0</v>
      </c>
      <c r="I206" s="101">
        <v>1000</v>
      </c>
      <c r="J206" s="300">
        <f>ROUND(I206*H206,2)</f>
        <v>0</v>
      </c>
      <c r="K206" s="294" t="s">
        <v>115</v>
      </c>
      <c r="L206" s="230"/>
      <c r="M206" s="102" t="s">
        <v>1</v>
      </c>
      <c r="N206" s="231" t="s">
        <v>32</v>
      </c>
      <c r="O206" s="206"/>
      <c r="P206" s="207">
        <f>O206*H206</f>
        <v>0</v>
      </c>
      <c r="Q206" s="207">
        <v>0.222</v>
      </c>
      <c r="R206" s="207">
        <f>Q206*H206</f>
        <v>0</v>
      </c>
      <c r="S206" s="207">
        <v>0</v>
      </c>
      <c r="T206" s="208">
        <f>S206*H206</f>
        <v>0</v>
      </c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R206" s="209" t="s">
        <v>140</v>
      </c>
      <c r="AT206" s="209" t="s">
        <v>182</v>
      </c>
      <c r="AU206" s="209" t="s">
        <v>72</v>
      </c>
      <c r="AY206" s="156" t="s">
        <v>109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56" t="s">
        <v>68</v>
      </c>
      <c r="BK206" s="210">
        <f>ROUND(I206*H206,2)</f>
        <v>0</v>
      </c>
      <c r="BL206" s="156" t="s">
        <v>116</v>
      </c>
      <c r="BM206" s="209" t="s">
        <v>249</v>
      </c>
    </row>
    <row r="207" spans="1:65" s="98" customFormat="1" hidden="1">
      <c r="B207" s="277"/>
      <c r="C207" s="278"/>
      <c r="D207" s="279" t="s">
        <v>118</v>
      </c>
      <c r="E207" s="280" t="s">
        <v>1</v>
      </c>
      <c r="F207" s="281" t="s">
        <v>250</v>
      </c>
      <c r="G207" s="278"/>
      <c r="H207" s="282">
        <v>0</v>
      </c>
      <c r="J207" s="278"/>
      <c r="K207" s="278"/>
      <c r="L207" s="211"/>
      <c r="M207" s="216"/>
      <c r="N207" s="217"/>
      <c r="O207" s="217"/>
      <c r="P207" s="217"/>
      <c r="Q207" s="217"/>
      <c r="R207" s="217"/>
      <c r="S207" s="217"/>
      <c r="T207" s="218"/>
      <c r="AT207" s="213" t="s">
        <v>118</v>
      </c>
      <c r="AU207" s="213" t="s">
        <v>72</v>
      </c>
      <c r="AV207" s="98" t="s">
        <v>72</v>
      </c>
      <c r="AW207" s="98" t="s">
        <v>28</v>
      </c>
      <c r="AX207" s="98" t="s">
        <v>68</v>
      </c>
      <c r="AY207" s="213" t="s">
        <v>109</v>
      </c>
    </row>
    <row r="208" spans="1:65" s="163" customFormat="1" ht="21.75" customHeight="1">
      <c r="A208" s="77"/>
      <c r="B208" s="238"/>
      <c r="C208" s="276">
        <v>20</v>
      </c>
      <c r="D208" s="276" t="s">
        <v>111</v>
      </c>
      <c r="E208" s="107" t="s">
        <v>251</v>
      </c>
      <c r="F208" s="108" t="s">
        <v>252</v>
      </c>
      <c r="G208" s="109" t="s">
        <v>134</v>
      </c>
      <c r="H208" s="110">
        <v>2</v>
      </c>
      <c r="I208" s="95"/>
      <c r="J208" s="111">
        <f>ROUND(I208*H208,2)</f>
        <v>0</v>
      </c>
      <c r="K208" s="108" t="s">
        <v>360</v>
      </c>
      <c r="L208" s="89"/>
      <c r="M208" s="97" t="s">
        <v>1</v>
      </c>
      <c r="N208" s="205" t="s">
        <v>32</v>
      </c>
      <c r="O208" s="206"/>
      <c r="P208" s="207">
        <f>O208*H208</f>
        <v>0</v>
      </c>
      <c r="Q208" s="207">
        <v>0.15540000000000001</v>
      </c>
      <c r="R208" s="207">
        <f>Q208*H208</f>
        <v>0.31080000000000002</v>
      </c>
      <c r="S208" s="207">
        <v>0</v>
      </c>
      <c r="T208" s="208">
        <f>S208*H208</f>
        <v>0</v>
      </c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R208" s="209" t="s">
        <v>116</v>
      </c>
      <c r="AT208" s="209" t="s">
        <v>111</v>
      </c>
      <c r="AU208" s="209" t="s">
        <v>72</v>
      </c>
      <c r="AY208" s="156" t="s">
        <v>109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56" t="s">
        <v>68</v>
      </c>
      <c r="BK208" s="210">
        <f>ROUND(I208*H208,2)</f>
        <v>0</v>
      </c>
      <c r="BL208" s="156" t="s">
        <v>116</v>
      </c>
      <c r="BM208" s="209" t="s">
        <v>253</v>
      </c>
    </row>
    <row r="209" spans="1:65" s="98" customFormat="1">
      <c r="B209" s="277"/>
      <c r="C209" s="278"/>
      <c r="D209" s="279" t="s">
        <v>118</v>
      </c>
      <c r="E209" s="280" t="s">
        <v>1</v>
      </c>
      <c r="F209" s="281">
        <v>2</v>
      </c>
      <c r="G209" s="278"/>
      <c r="H209" s="282">
        <v>2</v>
      </c>
      <c r="J209" s="278"/>
      <c r="K209" s="278"/>
      <c r="L209" s="211"/>
      <c r="M209" s="216"/>
      <c r="N209" s="217"/>
      <c r="O209" s="217"/>
      <c r="P209" s="217"/>
      <c r="Q209" s="217"/>
      <c r="R209" s="217"/>
      <c r="S209" s="217"/>
      <c r="T209" s="218"/>
      <c r="AT209" s="213" t="s">
        <v>118</v>
      </c>
      <c r="AU209" s="213" t="s">
        <v>72</v>
      </c>
      <c r="AV209" s="98" t="s">
        <v>72</v>
      </c>
      <c r="AW209" s="98" t="s">
        <v>28</v>
      </c>
      <c r="AX209" s="98" t="s">
        <v>68</v>
      </c>
      <c r="AY209" s="213" t="s">
        <v>109</v>
      </c>
    </row>
    <row r="210" spans="1:65" s="163" customFormat="1" ht="16.5" hidden="1" customHeight="1">
      <c r="A210" s="77"/>
      <c r="B210" s="238"/>
      <c r="C210" s="292" t="s">
        <v>254</v>
      </c>
      <c r="D210" s="292" t="s">
        <v>182</v>
      </c>
      <c r="E210" s="293" t="s">
        <v>255</v>
      </c>
      <c r="F210" s="294" t="s">
        <v>256</v>
      </c>
      <c r="G210" s="295" t="s">
        <v>134</v>
      </c>
      <c r="H210" s="296">
        <v>0</v>
      </c>
      <c r="I210" s="101">
        <v>120</v>
      </c>
      <c r="J210" s="300">
        <f>ROUND(I210*H210,2)</f>
        <v>0</v>
      </c>
      <c r="K210" s="294" t="s">
        <v>115</v>
      </c>
      <c r="L210" s="230"/>
      <c r="M210" s="102" t="s">
        <v>1</v>
      </c>
      <c r="N210" s="231" t="s">
        <v>32</v>
      </c>
      <c r="O210" s="206"/>
      <c r="P210" s="207">
        <f>O210*H210</f>
        <v>0</v>
      </c>
      <c r="Q210" s="207">
        <v>0.10199999999999999</v>
      </c>
      <c r="R210" s="207">
        <f>Q210*H210</f>
        <v>0</v>
      </c>
      <c r="S210" s="207">
        <v>0</v>
      </c>
      <c r="T210" s="208">
        <f>S210*H210</f>
        <v>0</v>
      </c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R210" s="209" t="s">
        <v>140</v>
      </c>
      <c r="AT210" s="209" t="s">
        <v>182</v>
      </c>
      <c r="AU210" s="209" t="s">
        <v>72</v>
      </c>
      <c r="AY210" s="156" t="s">
        <v>109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56" t="s">
        <v>68</v>
      </c>
      <c r="BK210" s="210">
        <f>ROUND(I210*H210,2)</f>
        <v>0</v>
      </c>
      <c r="BL210" s="156" t="s">
        <v>116</v>
      </c>
      <c r="BM210" s="209" t="s">
        <v>257</v>
      </c>
    </row>
    <row r="211" spans="1:65" s="98" customFormat="1" hidden="1">
      <c r="B211" s="277"/>
      <c r="C211" s="278"/>
      <c r="D211" s="279" t="s">
        <v>118</v>
      </c>
      <c r="E211" s="280" t="s">
        <v>1</v>
      </c>
      <c r="F211" s="281" t="s">
        <v>258</v>
      </c>
      <c r="G211" s="278"/>
      <c r="H211" s="282">
        <v>0</v>
      </c>
      <c r="J211" s="278"/>
      <c r="K211" s="278"/>
      <c r="L211" s="211"/>
      <c r="M211" s="216"/>
      <c r="N211" s="217"/>
      <c r="O211" s="217"/>
      <c r="P211" s="217"/>
      <c r="Q211" s="217"/>
      <c r="R211" s="217"/>
      <c r="S211" s="217"/>
      <c r="T211" s="218"/>
      <c r="AT211" s="213" t="s">
        <v>118</v>
      </c>
      <c r="AU211" s="213" t="s">
        <v>72</v>
      </c>
      <c r="AV211" s="98" t="s">
        <v>72</v>
      </c>
      <c r="AW211" s="98" t="s">
        <v>28</v>
      </c>
      <c r="AX211" s="98" t="s">
        <v>68</v>
      </c>
      <c r="AY211" s="213" t="s">
        <v>109</v>
      </c>
    </row>
    <row r="212" spans="1:65" s="163" customFormat="1" ht="21.75" customHeight="1">
      <c r="A212" s="77"/>
      <c r="B212" s="238"/>
      <c r="C212" s="292">
        <v>21</v>
      </c>
      <c r="D212" s="292" t="s">
        <v>182</v>
      </c>
      <c r="E212" s="293" t="s">
        <v>259</v>
      </c>
      <c r="F212" s="294" t="s">
        <v>260</v>
      </c>
      <c r="G212" s="295" t="s">
        <v>134</v>
      </c>
      <c r="H212" s="296">
        <v>2.2000000000000002</v>
      </c>
      <c r="I212" s="101"/>
      <c r="J212" s="300">
        <f>ROUND(I212*H212,2)</f>
        <v>0</v>
      </c>
      <c r="K212" s="108" t="s">
        <v>360</v>
      </c>
      <c r="L212" s="230"/>
      <c r="M212" s="102" t="s">
        <v>1</v>
      </c>
      <c r="N212" s="231" t="s">
        <v>32</v>
      </c>
      <c r="O212" s="206"/>
      <c r="P212" s="207">
        <f>O212*H212</f>
        <v>0</v>
      </c>
      <c r="Q212" s="207">
        <v>4.8300000000000003E-2</v>
      </c>
      <c r="R212" s="207">
        <f>Q212*H212</f>
        <v>0.10626000000000002</v>
      </c>
      <c r="S212" s="207">
        <v>0</v>
      </c>
      <c r="T212" s="208">
        <f>S212*H212</f>
        <v>0</v>
      </c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R212" s="209" t="s">
        <v>140</v>
      </c>
      <c r="AT212" s="209" t="s">
        <v>182</v>
      </c>
      <c r="AU212" s="209" t="s">
        <v>72</v>
      </c>
      <c r="AY212" s="156" t="s">
        <v>109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56" t="s">
        <v>68</v>
      </c>
      <c r="BK212" s="210">
        <f>ROUND(I212*H212,2)</f>
        <v>0</v>
      </c>
      <c r="BL212" s="156" t="s">
        <v>116</v>
      </c>
      <c r="BM212" s="209" t="s">
        <v>261</v>
      </c>
    </row>
    <row r="213" spans="1:65" s="163" customFormat="1" ht="21.75" hidden="1" customHeight="1">
      <c r="A213" s="77"/>
      <c r="B213" s="238"/>
      <c r="C213" s="276" t="s">
        <v>262</v>
      </c>
      <c r="D213" s="276" t="s">
        <v>111</v>
      </c>
      <c r="E213" s="107" t="s">
        <v>263</v>
      </c>
      <c r="F213" s="108" t="s">
        <v>264</v>
      </c>
      <c r="G213" s="109" t="s">
        <v>134</v>
      </c>
      <c r="H213" s="110">
        <v>0</v>
      </c>
      <c r="I213" s="95">
        <f>564*0.68</f>
        <v>383.52000000000004</v>
      </c>
      <c r="J213" s="111">
        <f>ROUND(I213*H213,2)</f>
        <v>0</v>
      </c>
      <c r="K213" s="108" t="s">
        <v>115</v>
      </c>
      <c r="L213" s="89"/>
      <c r="M213" s="97" t="s">
        <v>1</v>
      </c>
      <c r="N213" s="205" t="s">
        <v>32</v>
      </c>
      <c r="O213" s="206"/>
      <c r="P213" s="207">
        <f>O213*H213</f>
        <v>0</v>
      </c>
      <c r="Q213" s="207">
        <v>0.17488999999999999</v>
      </c>
      <c r="R213" s="207">
        <f>Q213*H213</f>
        <v>0</v>
      </c>
      <c r="S213" s="207">
        <v>0</v>
      </c>
      <c r="T213" s="208">
        <f>S213*H213</f>
        <v>0</v>
      </c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R213" s="209" t="s">
        <v>116</v>
      </c>
      <c r="AT213" s="209" t="s">
        <v>111</v>
      </c>
      <c r="AU213" s="209" t="s">
        <v>72</v>
      </c>
      <c r="AY213" s="156" t="s">
        <v>109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56" t="s">
        <v>68</v>
      </c>
      <c r="BK213" s="210">
        <f>ROUND(I213*H213,2)</f>
        <v>0</v>
      </c>
      <c r="BL213" s="156" t="s">
        <v>116</v>
      </c>
      <c r="BM213" s="209" t="s">
        <v>265</v>
      </c>
    </row>
    <row r="214" spans="1:65" s="163" customFormat="1" ht="16.5" hidden="1" customHeight="1">
      <c r="A214" s="77"/>
      <c r="B214" s="238"/>
      <c r="C214" s="292" t="s">
        <v>266</v>
      </c>
      <c r="D214" s="292" t="s">
        <v>182</v>
      </c>
      <c r="E214" s="293" t="s">
        <v>267</v>
      </c>
      <c r="F214" s="294" t="s">
        <v>268</v>
      </c>
      <c r="G214" s="295" t="s">
        <v>134</v>
      </c>
      <c r="H214" s="296">
        <v>0</v>
      </c>
      <c r="I214" s="101">
        <v>2280</v>
      </c>
      <c r="J214" s="300">
        <f>ROUND(I214*H214,2)</f>
        <v>0</v>
      </c>
      <c r="K214" s="294" t="s">
        <v>115</v>
      </c>
      <c r="L214" s="230"/>
      <c r="M214" s="102" t="s">
        <v>1</v>
      </c>
      <c r="N214" s="231" t="s">
        <v>32</v>
      </c>
      <c r="O214" s="206"/>
      <c r="P214" s="207">
        <f>O214*H214</f>
        <v>0</v>
      </c>
      <c r="Q214" s="207">
        <v>0.22500000000000001</v>
      </c>
      <c r="R214" s="207">
        <f>Q214*H214</f>
        <v>0</v>
      </c>
      <c r="S214" s="207">
        <v>0</v>
      </c>
      <c r="T214" s="208">
        <f>S214*H214</f>
        <v>0</v>
      </c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R214" s="209" t="s">
        <v>140</v>
      </c>
      <c r="AT214" s="209" t="s">
        <v>182</v>
      </c>
      <c r="AU214" s="209" t="s">
        <v>72</v>
      </c>
      <c r="AY214" s="156" t="s">
        <v>109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56" t="s">
        <v>68</v>
      </c>
      <c r="BK214" s="210">
        <f>ROUND(I214*H214,2)</f>
        <v>0</v>
      </c>
      <c r="BL214" s="156" t="s">
        <v>116</v>
      </c>
      <c r="BM214" s="209" t="s">
        <v>269</v>
      </c>
    </row>
    <row r="215" spans="1:65" s="98" customFormat="1" hidden="1">
      <c r="B215" s="277"/>
      <c r="C215" s="278"/>
      <c r="D215" s="279" t="s">
        <v>118</v>
      </c>
      <c r="E215" s="280" t="s">
        <v>1</v>
      </c>
      <c r="F215" s="281" t="s">
        <v>270</v>
      </c>
      <c r="G215" s="278"/>
      <c r="H215" s="282">
        <v>0</v>
      </c>
      <c r="J215" s="278"/>
      <c r="K215" s="278"/>
      <c r="L215" s="211"/>
      <c r="M215" s="216"/>
      <c r="N215" s="217"/>
      <c r="O215" s="217"/>
      <c r="P215" s="217"/>
      <c r="Q215" s="217"/>
      <c r="R215" s="217"/>
      <c r="S215" s="217"/>
      <c r="T215" s="218"/>
      <c r="AT215" s="213" t="s">
        <v>118</v>
      </c>
      <c r="AU215" s="213" t="s">
        <v>72</v>
      </c>
      <c r="AV215" s="98" t="s">
        <v>72</v>
      </c>
      <c r="AW215" s="98" t="s">
        <v>28</v>
      </c>
      <c r="AX215" s="98" t="s">
        <v>68</v>
      </c>
      <c r="AY215" s="213" t="s">
        <v>109</v>
      </c>
    </row>
    <row r="216" spans="1:65" s="163" customFormat="1" ht="21.75" customHeight="1">
      <c r="A216" s="77"/>
      <c r="B216" s="238"/>
      <c r="C216" s="276">
        <v>22</v>
      </c>
      <c r="D216" s="276" t="s">
        <v>111</v>
      </c>
      <c r="E216" s="107" t="s">
        <v>271</v>
      </c>
      <c r="F216" s="108" t="s">
        <v>272</v>
      </c>
      <c r="G216" s="109" t="s">
        <v>150</v>
      </c>
      <c r="H216" s="110">
        <v>4.8</v>
      </c>
      <c r="I216" s="95"/>
      <c r="J216" s="111">
        <f>ROUND(I216*H216,2)</f>
        <v>0</v>
      </c>
      <c r="K216" s="108" t="s">
        <v>360</v>
      </c>
      <c r="L216" s="89"/>
      <c r="M216" s="97" t="s">
        <v>1</v>
      </c>
      <c r="N216" s="205" t="s">
        <v>32</v>
      </c>
      <c r="O216" s="206"/>
      <c r="P216" s="207">
        <f>O216*H216</f>
        <v>0</v>
      </c>
      <c r="Q216" s="207">
        <v>2.2563399999999998</v>
      </c>
      <c r="R216" s="207">
        <f>Q216*H216</f>
        <v>10.830431999999998</v>
      </c>
      <c r="S216" s="207">
        <v>0</v>
      </c>
      <c r="T216" s="208">
        <f>S216*H216</f>
        <v>0</v>
      </c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R216" s="209" t="s">
        <v>116</v>
      </c>
      <c r="AT216" s="209" t="s">
        <v>111</v>
      </c>
      <c r="AU216" s="209" t="s">
        <v>72</v>
      </c>
      <c r="AY216" s="156" t="s">
        <v>109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56" t="s">
        <v>68</v>
      </c>
      <c r="BK216" s="210">
        <f>ROUND(I216*H216,2)</f>
        <v>0</v>
      </c>
      <c r="BL216" s="156" t="s">
        <v>116</v>
      </c>
      <c r="BM216" s="209" t="s">
        <v>273</v>
      </c>
    </row>
    <row r="217" spans="1:65" s="98" customFormat="1">
      <c r="B217" s="277"/>
      <c r="C217" s="278"/>
      <c r="D217" s="279" t="s">
        <v>118</v>
      </c>
      <c r="E217" s="280" t="s">
        <v>1</v>
      </c>
      <c r="F217" s="281" t="s">
        <v>375</v>
      </c>
      <c r="G217" s="278"/>
      <c r="H217" s="282"/>
      <c r="J217" s="278"/>
      <c r="K217" s="278"/>
      <c r="L217" s="211"/>
      <c r="M217" s="216"/>
      <c r="N217" s="217"/>
      <c r="O217" s="217"/>
      <c r="P217" s="217"/>
      <c r="Q217" s="217"/>
      <c r="R217" s="217"/>
      <c r="S217" s="217"/>
      <c r="T217" s="218"/>
      <c r="AT217" s="213" t="s">
        <v>118</v>
      </c>
      <c r="AU217" s="213" t="s">
        <v>72</v>
      </c>
      <c r="AV217" s="98" t="s">
        <v>72</v>
      </c>
      <c r="AW217" s="98" t="s">
        <v>28</v>
      </c>
      <c r="AX217" s="98" t="s">
        <v>63</v>
      </c>
      <c r="AY217" s="213" t="s">
        <v>109</v>
      </c>
    </row>
    <row r="218" spans="1:65" s="98" customFormat="1" hidden="1">
      <c r="B218" s="277"/>
      <c r="C218" s="278"/>
      <c r="D218" s="279" t="s">
        <v>118</v>
      </c>
      <c r="E218" s="280" t="s">
        <v>1</v>
      </c>
      <c r="F218" s="281"/>
      <c r="G218" s="278"/>
      <c r="H218" s="282"/>
      <c r="J218" s="278"/>
      <c r="K218" s="278"/>
      <c r="L218" s="211"/>
      <c r="M218" s="216"/>
      <c r="N218" s="217"/>
      <c r="O218" s="217"/>
      <c r="P218" s="217"/>
      <c r="Q218" s="217"/>
      <c r="R218" s="217"/>
      <c r="S218" s="217"/>
      <c r="T218" s="218"/>
      <c r="AT218" s="213" t="s">
        <v>118</v>
      </c>
      <c r="AU218" s="213" t="s">
        <v>72</v>
      </c>
      <c r="AV218" s="98" t="s">
        <v>72</v>
      </c>
      <c r="AW218" s="98" t="s">
        <v>28</v>
      </c>
      <c r="AX218" s="98" t="s">
        <v>63</v>
      </c>
      <c r="AY218" s="213" t="s">
        <v>109</v>
      </c>
    </row>
    <row r="219" spans="1:65" s="98" customFormat="1" hidden="1">
      <c r="B219" s="277"/>
      <c r="C219" s="278"/>
      <c r="D219" s="279" t="s">
        <v>118</v>
      </c>
      <c r="E219" s="280" t="s">
        <v>1</v>
      </c>
      <c r="F219" s="281"/>
      <c r="G219" s="278"/>
      <c r="H219" s="282"/>
      <c r="J219" s="278"/>
      <c r="K219" s="278"/>
      <c r="L219" s="211"/>
      <c r="M219" s="216"/>
      <c r="N219" s="217"/>
      <c r="O219" s="217"/>
      <c r="P219" s="217"/>
      <c r="Q219" s="217"/>
      <c r="R219" s="217"/>
      <c r="S219" s="217"/>
      <c r="T219" s="218"/>
      <c r="AT219" s="213" t="s">
        <v>118</v>
      </c>
      <c r="AU219" s="213" t="s">
        <v>72</v>
      </c>
      <c r="AV219" s="98" t="s">
        <v>72</v>
      </c>
      <c r="AW219" s="98" t="s">
        <v>28</v>
      </c>
      <c r="AX219" s="98" t="s">
        <v>63</v>
      </c>
      <c r="AY219" s="213" t="s">
        <v>109</v>
      </c>
    </row>
    <row r="220" spans="1:65" s="100" customFormat="1">
      <c r="B220" s="287"/>
      <c r="C220" s="288"/>
      <c r="D220" s="279" t="s">
        <v>118</v>
      </c>
      <c r="E220" s="289" t="s">
        <v>1</v>
      </c>
      <c r="F220" s="290" t="s">
        <v>152</v>
      </c>
      <c r="G220" s="288"/>
      <c r="H220" s="291">
        <v>4.8</v>
      </c>
      <c r="J220" s="288"/>
      <c r="K220" s="288"/>
      <c r="L220" s="225"/>
      <c r="M220" s="227"/>
      <c r="N220" s="228"/>
      <c r="O220" s="228"/>
      <c r="P220" s="228"/>
      <c r="Q220" s="228"/>
      <c r="R220" s="228"/>
      <c r="S220" s="228"/>
      <c r="T220" s="229"/>
      <c r="AT220" s="226" t="s">
        <v>118</v>
      </c>
      <c r="AU220" s="226" t="s">
        <v>72</v>
      </c>
      <c r="AV220" s="100" t="s">
        <v>116</v>
      </c>
      <c r="AW220" s="100" t="s">
        <v>28</v>
      </c>
      <c r="AX220" s="100" t="s">
        <v>68</v>
      </c>
      <c r="AY220" s="226" t="s">
        <v>109</v>
      </c>
    </row>
    <row r="221" spans="1:65" s="163" customFormat="1" ht="16.5" customHeight="1">
      <c r="A221" s="77"/>
      <c r="B221" s="238"/>
      <c r="C221" s="276">
        <v>23</v>
      </c>
      <c r="D221" s="276" t="s">
        <v>111</v>
      </c>
      <c r="E221" s="107" t="s">
        <v>274</v>
      </c>
      <c r="F221" s="108" t="s">
        <v>275</v>
      </c>
      <c r="G221" s="109" t="s">
        <v>134</v>
      </c>
      <c r="H221" s="110">
        <v>3</v>
      </c>
      <c r="I221" s="95"/>
      <c r="J221" s="111">
        <f>ROUND(I221*H221,2)</f>
        <v>0</v>
      </c>
      <c r="K221" s="108" t="s">
        <v>360</v>
      </c>
      <c r="L221" s="89"/>
      <c r="M221" s="97" t="s">
        <v>1</v>
      </c>
      <c r="N221" s="205" t="s">
        <v>32</v>
      </c>
      <c r="O221" s="206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R221" s="209" t="s">
        <v>116</v>
      </c>
      <c r="AT221" s="209" t="s">
        <v>111</v>
      </c>
      <c r="AU221" s="209" t="s">
        <v>72</v>
      </c>
      <c r="AY221" s="156" t="s">
        <v>109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56" t="s">
        <v>68</v>
      </c>
      <c r="BK221" s="210">
        <f>ROUND(I221*H221,2)</f>
        <v>0</v>
      </c>
      <c r="BL221" s="156" t="s">
        <v>116</v>
      </c>
      <c r="BM221" s="209" t="s">
        <v>276</v>
      </c>
    </row>
    <row r="222" spans="1:65" s="163" customFormat="1" ht="21.75" hidden="1" customHeight="1">
      <c r="A222" s="77"/>
      <c r="B222" s="238"/>
      <c r="C222" s="276" t="s">
        <v>277</v>
      </c>
      <c r="D222" s="276" t="s">
        <v>111</v>
      </c>
      <c r="E222" s="107" t="s">
        <v>278</v>
      </c>
      <c r="F222" s="108" t="s">
        <v>279</v>
      </c>
      <c r="G222" s="109" t="s">
        <v>114</v>
      </c>
      <c r="H222" s="110">
        <v>0</v>
      </c>
      <c r="I222" s="95">
        <f>64.61*0.68</f>
        <v>43.934800000000003</v>
      </c>
      <c r="J222" s="111">
        <f>ROUND(I222*H222,2)</f>
        <v>0</v>
      </c>
      <c r="K222" s="108" t="s">
        <v>115</v>
      </c>
      <c r="L222" s="89"/>
      <c r="M222" s="97" t="s">
        <v>1</v>
      </c>
      <c r="N222" s="205" t="s">
        <v>32</v>
      </c>
      <c r="O222" s="206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R222" s="209" t="s">
        <v>116</v>
      </c>
      <c r="AT222" s="209" t="s">
        <v>111</v>
      </c>
      <c r="AU222" s="209" t="s">
        <v>72</v>
      </c>
      <c r="AY222" s="156" t="s">
        <v>109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56" t="s">
        <v>68</v>
      </c>
      <c r="BK222" s="210">
        <f>ROUND(I222*H222,2)</f>
        <v>0</v>
      </c>
      <c r="BL222" s="156" t="s">
        <v>116</v>
      </c>
      <c r="BM222" s="209" t="s">
        <v>280</v>
      </c>
    </row>
    <row r="223" spans="1:65" s="88" customFormat="1" ht="22.9" customHeight="1">
      <c r="B223" s="269"/>
      <c r="C223" s="270"/>
      <c r="D223" s="271" t="s">
        <v>62</v>
      </c>
      <c r="E223" s="274" t="s">
        <v>281</v>
      </c>
      <c r="F223" s="274" t="s">
        <v>282</v>
      </c>
      <c r="G223" s="270"/>
      <c r="H223" s="270"/>
      <c r="J223" s="275">
        <f>SUM(J227:J239)</f>
        <v>0</v>
      </c>
      <c r="K223" s="270"/>
      <c r="L223" s="197"/>
      <c r="M223" s="199"/>
      <c r="N223" s="200"/>
      <c r="O223" s="200"/>
      <c r="P223" s="201">
        <f>SUM(P224:P240)</f>
        <v>0</v>
      </c>
      <c r="Q223" s="200"/>
      <c r="R223" s="201">
        <f>SUM(R224:R240)</f>
        <v>0</v>
      </c>
      <c r="S223" s="200"/>
      <c r="T223" s="202">
        <f>SUM(T224:T240)</f>
        <v>0</v>
      </c>
      <c r="AR223" s="198" t="s">
        <v>68</v>
      </c>
      <c r="AT223" s="203" t="s">
        <v>62</v>
      </c>
      <c r="AU223" s="203" t="s">
        <v>68</v>
      </c>
      <c r="AY223" s="198" t="s">
        <v>109</v>
      </c>
      <c r="BK223" s="204">
        <f>SUM(BK224:BK240)</f>
        <v>0</v>
      </c>
    </row>
    <row r="224" spans="1:65" s="163" customFormat="1" ht="21.75" hidden="1" customHeight="1">
      <c r="A224" s="77"/>
      <c r="B224" s="238"/>
      <c r="C224" s="276" t="s">
        <v>283</v>
      </c>
      <c r="D224" s="276" t="s">
        <v>111</v>
      </c>
      <c r="E224" s="107" t="s">
        <v>284</v>
      </c>
      <c r="F224" s="108" t="s">
        <v>285</v>
      </c>
      <c r="G224" s="109" t="s">
        <v>168</v>
      </c>
      <c r="H224" s="110">
        <v>0</v>
      </c>
      <c r="I224" s="95">
        <f>42.65*0.68</f>
        <v>29.002000000000002</v>
      </c>
      <c r="J224" s="111">
        <f>ROUND(I224*H224,2)</f>
        <v>0</v>
      </c>
      <c r="K224" s="108" t="s">
        <v>115</v>
      </c>
      <c r="L224" s="89"/>
      <c r="M224" s="97" t="s">
        <v>1</v>
      </c>
      <c r="N224" s="205" t="s">
        <v>32</v>
      </c>
      <c r="O224" s="206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R224" s="209" t="s">
        <v>116</v>
      </c>
      <c r="AT224" s="209" t="s">
        <v>111</v>
      </c>
      <c r="AU224" s="209" t="s">
        <v>72</v>
      </c>
      <c r="AY224" s="156" t="s">
        <v>109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56" t="s">
        <v>68</v>
      </c>
      <c r="BK224" s="210">
        <f>ROUND(I224*H224,2)</f>
        <v>0</v>
      </c>
      <c r="BL224" s="156" t="s">
        <v>116</v>
      </c>
      <c r="BM224" s="209" t="s">
        <v>286</v>
      </c>
    </row>
    <row r="225" spans="1:65" s="99" customFormat="1" hidden="1">
      <c r="B225" s="283"/>
      <c r="C225" s="284"/>
      <c r="D225" s="279" t="s">
        <v>118</v>
      </c>
      <c r="E225" s="285" t="s">
        <v>1</v>
      </c>
      <c r="F225" s="286" t="s">
        <v>287</v>
      </c>
      <c r="G225" s="284"/>
      <c r="H225" s="285" t="s">
        <v>1</v>
      </c>
      <c r="J225" s="284"/>
      <c r="K225" s="284"/>
      <c r="L225" s="219"/>
      <c r="M225" s="222"/>
      <c r="N225" s="223"/>
      <c r="O225" s="223"/>
      <c r="P225" s="223"/>
      <c r="Q225" s="223"/>
      <c r="R225" s="223"/>
      <c r="S225" s="223"/>
      <c r="T225" s="224"/>
      <c r="AT225" s="220" t="s">
        <v>118</v>
      </c>
      <c r="AU225" s="220" t="s">
        <v>72</v>
      </c>
      <c r="AV225" s="99" t="s">
        <v>68</v>
      </c>
      <c r="AW225" s="99" t="s">
        <v>28</v>
      </c>
      <c r="AX225" s="99" t="s">
        <v>63</v>
      </c>
      <c r="AY225" s="220" t="s">
        <v>109</v>
      </c>
    </row>
    <row r="226" spans="1:65" s="98" customFormat="1" hidden="1">
      <c r="B226" s="277"/>
      <c r="C226" s="278"/>
      <c r="D226" s="279" t="s">
        <v>118</v>
      </c>
      <c r="E226" s="280" t="s">
        <v>1</v>
      </c>
      <c r="F226" s="281" t="s">
        <v>288</v>
      </c>
      <c r="G226" s="278"/>
      <c r="H226" s="282">
        <v>0</v>
      </c>
      <c r="J226" s="278"/>
      <c r="K226" s="278"/>
      <c r="L226" s="211"/>
      <c r="M226" s="216"/>
      <c r="N226" s="217"/>
      <c r="O226" s="217"/>
      <c r="P226" s="217"/>
      <c r="Q226" s="217"/>
      <c r="R226" s="217"/>
      <c r="S226" s="217"/>
      <c r="T226" s="218"/>
      <c r="AT226" s="213" t="s">
        <v>118</v>
      </c>
      <c r="AU226" s="213" t="s">
        <v>72</v>
      </c>
      <c r="AV226" s="98" t="s">
        <v>72</v>
      </c>
      <c r="AW226" s="98" t="s">
        <v>28</v>
      </c>
      <c r="AX226" s="98" t="s">
        <v>68</v>
      </c>
      <c r="AY226" s="213" t="s">
        <v>109</v>
      </c>
    </row>
    <row r="227" spans="1:65" s="163" customFormat="1" ht="16.5" customHeight="1">
      <c r="A227" s="77"/>
      <c r="B227" s="238"/>
      <c r="C227" s="276">
        <v>24</v>
      </c>
      <c r="D227" s="276" t="s">
        <v>111</v>
      </c>
      <c r="E227" s="107" t="s">
        <v>289</v>
      </c>
      <c r="F227" s="108" t="s">
        <v>290</v>
      </c>
      <c r="G227" s="109" t="s">
        <v>168</v>
      </c>
      <c r="H227" s="110">
        <f>12*2.2</f>
        <v>26.400000000000002</v>
      </c>
      <c r="I227" s="95"/>
      <c r="J227" s="111">
        <f>ROUND(I227*H227,2)</f>
        <v>0</v>
      </c>
      <c r="K227" s="108" t="s">
        <v>360</v>
      </c>
      <c r="L227" s="89"/>
      <c r="M227" s="97" t="s">
        <v>1</v>
      </c>
      <c r="N227" s="205" t="s">
        <v>32</v>
      </c>
      <c r="O227" s="206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R227" s="209" t="s">
        <v>116</v>
      </c>
      <c r="AT227" s="209" t="s">
        <v>111</v>
      </c>
      <c r="AU227" s="209" t="s">
        <v>72</v>
      </c>
      <c r="AY227" s="156" t="s">
        <v>109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56" t="s">
        <v>68</v>
      </c>
      <c r="BK227" s="210">
        <f>ROUND(I227*H227,2)</f>
        <v>0</v>
      </c>
      <c r="BL227" s="156" t="s">
        <v>116</v>
      </c>
      <c r="BM227" s="209" t="s">
        <v>291</v>
      </c>
    </row>
    <row r="228" spans="1:65" s="98" customFormat="1">
      <c r="B228" s="277"/>
      <c r="C228" s="278"/>
      <c r="D228" s="279" t="s">
        <v>118</v>
      </c>
      <c r="E228" s="280" t="s">
        <v>70</v>
      </c>
      <c r="F228" s="281">
        <v>26.4</v>
      </c>
      <c r="G228" s="278"/>
      <c r="H228" s="282">
        <v>26.4</v>
      </c>
      <c r="J228" s="278"/>
      <c r="K228" s="278"/>
      <c r="L228" s="211"/>
      <c r="M228" s="216"/>
      <c r="N228" s="217"/>
      <c r="O228" s="217"/>
      <c r="P228" s="217"/>
      <c r="Q228" s="217"/>
      <c r="R228" s="217"/>
      <c r="S228" s="217"/>
      <c r="T228" s="218"/>
      <c r="AT228" s="213" t="s">
        <v>118</v>
      </c>
      <c r="AU228" s="213" t="s">
        <v>72</v>
      </c>
      <c r="AV228" s="98" t="s">
        <v>72</v>
      </c>
      <c r="AW228" s="98" t="s">
        <v>28</v>
      </c>
      <c r="AX228" s="98" t="s">
        <v>68</v>
      </c>
      <c r="AY228" s="213" t="s">
        <v>109</v>
      </c>
    </row>
    <row r="229" spans="1:65" s="163" customFormat="1" ht="21.75" customHeight="1">
      <c r="A229" s="77"/>
      <c r="B229" s="238"/>
      <c r="C229" s="276">
        <v>25</v>
      </c>
      <c r="D229" s="276" t="s">
        <v>111</v>
      </c>
      <c r="E229" s="107" t="s">
        <v>292</v>
      </c>
      <c r="F229" s="108" t="s">
        <v>293</v>
      </c>
      <c r="G229" s="109" t="s">
        <v>168</v>
      </c>
      <c r="H229" s="110">
        <v>26.4</v>
      </c>
      <c r="I229" s="95"/>
      <c r="J229" s="111">
        <f>ROUND(I229*H229,2)</f>
        <v>0</v>
      </c>
      <c r="K229" s="108" t="s">
        <v>360</v>
      </c>
      <c r="L229" s="89"/>
      <c r="M229" s="97" t="s">
        <v>1</v>
      </c>
      <c r="N229" s="205" t="s">
        <v>32</v>
      </c>
      <c r="O229" s="206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R229" s="209" t="s">
        <v>116</v>
      </c>
      <c r="AT229" s="209" t="s">
        <v>111</v>
      </c>
      <c r="AU229" s="209" t="s">
        <v>72</v>
      </c>
      <c r="AY229" s="156" t="s">
        <v>109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56" t="s">
        <v>68</v>
      </c>
      <c r="BK229" s="210">
        <f>ROUND(I229*H229,2)</f>
        <v>0</v>
      </c>
      <c r="BL229" s="156" t="s">
        <v>116</v>
      </c>
      <c r="BM229" s="209" t="s">
        <v>294</v>
      </c>
    </row>
    <row r="230" spans="1:65" s="98" customFormat="1">
      <c r="B230" s="277"/>
      <c r="C230" s="278"/>
      <c r="D230" s="279" t="s">
        <v>118</v>
      </c>
      <c r="E230" s="280" t="s">
        <v>1</v>
      </c>
      <c r="F230" s="281" t="s">
        <v>295</v>
      </c>
      <c r="G230" s="278"/>
      <c r="H230" s="282">
        <v>26.4</v>
      </c>
      <c r="J230" s="278"/>
      <c r="K230" s="278"/>
      <c r="L230" s="211"/>
      <c r="M230" s="216"/>
      <c r="N230" s="217"/>
      <c r="O230" s="217"/>
      <c r="P230" s="217"/>
      <c r="Q230" s="217"/>
      <c r="R230" s="217"/>
      <c r="S230" s="217"/>
      <c r="T230" s="218"/>
      <c r="AT230" s="213" t="s">
        <v>118</v>
      </c>
      <c r="AU230" s="213" t="s">
        <v>72</v>
      </c>
      <c r="AV230" s="98" t="s">
        <v>72</v>
      </c>
      <c r="AW230" s="98" t="s">
        <v>28</v>
      </c>
      <c r="AX230" s="98" t="s">
        <v>68</v>
      </c>
      <c r="AY230" s="213" t="s">
        <v>109</v>
      </c>
    </row>
    <row r="231" spans="1:65" s="163" customFormat="1" ht="16.5" hidden="1" customHeight="1">
      <c r="A231" s="77"/>
      <c r="B231" s="238"/>
      <c r="C231" s="276" t="s">
        <v>296</v>
      </c>
      <c r="D231" s="276" t="s">
        <v>111</v>
      </c>
      <c r="E231" s="107" t="s">
        <v>297</v>
      </c>
      <c r="F231" s="108" t="s">
        <v>298</v>
      </c>
      <c r="G231" s="109" t="s">
        <v>168</v>
      </c>
      <c r="H231" s="110">
        <v>0</v>
      </c>
      <c r="I231" s="95">
        <f>47.94*0.68</f>
        <v>32.599200000000003</v>
      </c>
      <c r="J231" s="111">
        <f>ROUND(I231*H231,2)</f>
        <v>0</v>
      </c>
      <c r="K231" s="108" t="s">
        <v>115</v>
      </c>
      <c r="L231" s="89"/>
      <c r="M231" s="97" t="s">
        <v>1</v>
      </c>
      <c r="N231" s="205" t="s">
        <v>32</v>
      </c>
      <c r="O231" s="206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R231" s="209" t="s">
        <v>116</v>
      </c>
      <c r="AT231" s="209" t="s">
        <v>111</v>
      </c>
      <c r="AU231" s="209" t="s">
        <v>72</v>
      </c>
      <c r="AY231" s="156" t="s">
        <v>109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56" t="s">
        <v>68</v>
      </c>
      <c r="BK231" s="210">
        <f>ROUND(I231*H231,2)</f>
        <v>0</v>
      </c>
      <c r="BL231" s="156" t="s">
        <v>116</v>
      </c>
      <c r="BM231" s="209" t="s">
        <v>299</v>
      </c>
    </row>
    <row r="232" spans="1:65" s="98" customFormat="1" hidden="1">
      <c r="B232" s="277"/>
      <c r="C232" s="278"/>
      <c r="D232" s="279" t="s">
        <v>118</v>
      </c>
      <c r="E232" s="280" t="s">
        <v>73</v>
      </c>
      <c r="F232" s="281" t="s">
        <v>300</v>
      </c>
      <c r="G232" s="278"/>
      <c r="H232" s="282">
        <v>0</v>
      </c>
      <c r="J232" s="278"/>
      <c r="K232" s="278"/>
      <c r="L232" s="211"/>
      <c r="M232" s="216"/>
      <c r="N232" s="217"/>
      <c r="O232" s="217"/>
      <c r="P232" s="217"/>
      <c r="Q232" s="217"/>
      <c r="R232" s="217"/>
      <c r="S232" s="217"/>
      <c r="T232" s="218"/>
      <c r="AT232" s="213" t="s">
        <v>118</v>
      </c>
      <c r="AU232" s="213" t="s">
        <v>72</v>
      </c>
      <c r="AV232" s="98" t="s">
        <v>72</v>
      </c>
      <c r="AW232" s="98" t="s">
        <v>28</v>
      </c>
      <c r="AX232" s="98" t="s">
        <v>68</v>
      </c>
      <c r="AY232" s="213" t="s">
        <v>109</v>
      </c>
    </row>
    <row r="233" spans="1:65" s="163" customFormat="1" ht="21.75" hidden="1" customHeight="1">
      <c r="A233" s="77"/>
      <c r="B233" s="238"/>
      <c r="C233" s="276" t="s">
        <v>301</v>
      </c>
      <c r="D233" s="276" t="s">
        <v>111</v>
      </c>
      <c r="E233" s="107" t="s">
        <v>302</v>
      </c>
      <c r="F233" s="108" t="s">
        <v>303</v>
      </c>
      <c r="G233" s="109" t="s">
        <v>168</v>
      </c>
      <c r="H233" s="110">
        <v>0</v>
      </c>
      <c r="I233" s="95">
        <f>12.56*0.68</f>
        <v>8.5408000000000008</v>
      </c>
      <c r="J233" s="111">
        <f>ROUND(I233*H233,2)</f>
        <v>0</v>
      </c>
      <c r="K233" s="108" t="s">
        <v>115</v>
      </c>
      <c r="L233" s="89"/>
      <c r="M233" s="97" t="s">
        <v>1</v>
      </c>
      <c r="N233" s="205" t="s">
        <v>32</v>
      </c>
      <c r="O233" s="206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R233" s="209" t="s">
        <v>116</v>
      </c>
      <c r="AT233" s="209" t="s">
        <v>111</v>
      </c>
      <c r="AU233" s="209" t="s">
        <v>72</v>
      </c>
      <c r="AY233" s="156" t="s">
        <v>109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56" t="s">
        <v>68</v>
      </c>
      <c r="BK233" s="210">
        <f>ROUND(I233*H233,2)</f>
        <v>0</v>
      </c>
      <c r="BL233" s="156" t="s">
        <v>116</v>
      </c>
      <c r="BM233" s="209" t="s">
        <v>304</v>
      </c>
    </row>
    <row r="234" spans="1:65" s="98" customFormat="1" hidden="1">
      <c r="B234" s="277"/>
      <c r="C234" s="278"/>
      <c r="D234" s="279" t="s">
        <v>118</v>
      </c>
      <c r="E234" s="280" t="s">
        <v>1</v>
      </c>
      <c r="F234" s="281" t="s">
        <v>305</v>
      </c>
      <c r="G234" s="278"/>
      <c r="H234" s="282">
        <v>1537.69</v>
      </c>
      <c r="J234" s="278"/>
      <c r="K234" s="278"/>
      <c r="L234" s="211"/>
      <c r="M234" s="216"/>
      <c r="N234" s="217"/>
      <c r="O234" s="217"/>
      <c r="P234" s="217"/>
      <c r="Q234" s="217"/>
      <c r="R234" s="217"/>
      <c r="S234" s="217"/>
      <c r="T234" s="218"/>
      <c r="AT234" s="213" t="s">
        <v>118</v>
      </c>
      <c r="AU234" s="213" t="s">
        <v>72</v>
      </c>
      <c r="AV234" s="98" t="s">
        <v>72</v>
      </c>
      <c r="AW234" s="98" t="s">
        <v>28</v>
      </c>
      <c r="AX234" s="98" t="s">
        <v>68</v>
      </c>
      <c r="AY234" s="213" t="s">
        <v>109</v>
      </c>
    </row>
    <row r="235" spans="1:65" s="163" customFormat="1" ht="21.75" customHeight="1">
      <c r="A235" s="77"/>
      <c r="B235" s="238"/>
      <c r="C235" s="276">
        <v>26</v>
      </c>
      <c r="D235" s="276" t="s">
        <v>111</v>
      </c>
      <c r="E235" s="107" t="s">
        <v>306</v>
      </c>
      <c r="F235" s="108" t="s">
        <v>307</v>
      </c>
      <c r="G235" s="109" t="s">
        <v>168</v>
      </c>
      <c r="H235" s="110">
        <v>26.4</v>
      </c>
      <c r="I235" s="95"/>
      <c r="J235" s="111">
        <f>ROUND(I235*H235,2)</f>
        <v>0</v>
      </c>
      <c r="K235" s="108" t="s">
        <v>360</v>
      </c>
      <c r="L235" s="89"/>
      <c r="M235" s="97" t="s">
        <v>1</v>
      </c>
      <c r="N235" s="205" t="s">
        <v>32</v>
      </c>
      <c r="O235" s="206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R235" s="209" t="s">
        <v>116</v>
      </c>
      <c r="AT235" s="209" t="s">
        <v>111</v>
      </c>
      <c r="AU235" s="209" t="s">
        <v>72</v>
      </c>
      <c r="AY235" s="156" t="s">
        <v>109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56" t="s">
        <v>68</v>
      </c>
      <c r="BK235" s="210">
        <f>ROUND(I235*H235,2)</f>
        <v>0</v>
      </c>
      <c r="BL235" s="156" t="s">
        <v>116</v>
      </c>
      <c r="BM235" s="209" t="s">
        <v>308</v>
      </c>
    </row>
    <row r="236" spans="1:65" s="98" customFormat="1">
      <c r="B236" s="277"/>
      <c r="C236" s="278"/>
      <c r="D236" s="279" t="s">
        <v>118</v>
      </c>
      <c r="E236" s="280" t="s">
        <v>1</v>
      </c>
      <c r="F236" s="281" t="s">
        <v>309</v>
      </c>
      <c r="G236" s="278"/>
      <c r="H236" s="282">
        <v>26.4</v>
      </c>
      <c r="J236" s="278"/>
      <c r="K236" s="278"/>
      <c r="L236" s="211"/>
      <c r="M236" s="216"/>
      <c r="N236" s="217"/>
      <c r="O236" s="217"/>
      <c r="P236" s="217"/>
      <c r="Q236" s="217"/>
      <c r="R236" s="217"/>
      <c r="S236" s="217"/>
      <c r="T236" s="218"/>
      <c r="AT236" s="213" t="s">
        <v>118</v>
      </c>
      <c r="AU236" s="213" t="s">
        <v>72</v>
      </c>
      <c r="AV236" s="98" t="s">
        <v>72</v>
      </c>
      <c r="AW236" s="98" t="s">
        <v>28</v>
      </c>
      <c r="AX236" s="98" t="s">
        <v>68</v>
      </c>
      <c r="AY236" s="213" t="s">
        <v>109</v>
      </c>
    </row>
    <row r="237" spans="1:65" s="163" customFormat="1" ht="33" hidden="1" customHeight="1">
      <c r="A237" s="77"/>
      <c r="B237" s="238"/>
      <c r="C237" s="276" t="s">
        <v>310</v>
      </c>
      <c r="D237" s="276" t="s">
        <v>111</v>
      </c>
      <c r="E237" s="107" t="s">
        <v>311</v>
      </c>
      <c r="F237" s="108" t="s">
        <v>312</v>
      </c>
      <c r="G237" s="109" t="s">
        <v>168</v>
      </c>
      <c r="H237" s="110">
        <v>0</v>
      </c>
      <c r="I237" s="95">
        <v>120</v>
      </c>
      <c r="J237" s="111">
        <f>ROUND(I237*H237,2)</f>
        <v>0</v>
      </c>
      <c r="K237" s="108" t="s">
        <v>115</v>
      </c>
      <c r="L237" s="89"/>
      <c r="M237" s="97" t="s">
        <v>1</v>
      </c>
      <c r="N237" s="205" t="s">
        <v>32</v>
      </c>
      <c r="O237" s="206"/>
      <c r="P237" s="207">
        <f>O237*H237</f>
        <v>0</v>
      </c>
      <c r="Q237" s="207">
        <v>0</v>
      </c>
      <c r="R237" s="207">
        <f>Q237*H237</f>
        <v>0</v>
      </c>
      <c r="S237" s="207">
        <v>0</v>
      </c>
      <c r="T237" s="208">
        <f>S237*H237</f>
        <v>0</v>
      </c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R237" s="209" t="s">
        <v>116</v>
      </c>
      <c r="AT237" s="209" t="s">
        <v>111</v>
      </c>
      <c r="AU237" s="209" t="s">
        <v>72</v>
      </c>
      <c r="AY237" s="156" t="s">
        <v>109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56" t="s">
        <v>68</v>
      </c>
      <c r="BK237" s="210">
        <f>ROUND(I237*H237,2)</f>
        <v>0</v>
      </c>
      <c r="BL237" s="156" t="s">
        <v>116</v>
      </c>
      <c r="BM237" s="209" t="s">
        <v>313</v>
      </c>
    </row>
    <row r="238" spans="1:65" s="163" customFormat="1" ht="33" hidden="1" customHeight="1">
      <c r="A238" s="77"/>
      <c r="B238" s="238"/>
      <c r="C238" s="276" t="s">
        <v>314</v>
      </c>
      <c r="D238" s="276" t="s">
        <v>111</v>
      </c>
      <c r="E238" s="107" t="s">
        <v>315</v>
      </c>
      <c r="F238" s="108" t="s">
        <v>316</v>
      </c>
      <c r="G238" s="109" t="s">
        <v>168</v>
      </c>
      <c r="H238" s="110">
        <v>0</v>
      </c>
      <c r="I238" s="95">
        <v>140</v>
      </c>
      <c r="J238" s="111">
        <f>ROUND(I238*H238,2)</f>
        <v>0</v>
      </c>
      <c r="K238" s="108" t="s">
        <v>115</v>
      </c>
      <c r="L238" s="89"/>
      <c r="M238" s="97" t="s">
        <v>1</v>
      </c>
      <c r="N238" s="205" t="s">
        <v>32</v>
      </c>
      <c r="O238" s="206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R238" s="209" t="s">
        <v>116</v>
      </c>
      <c r="AT238" s="209" t="s">
        <v>111</v>
      </c>
      <c r="AU238" s="209" t="s">
        <v>72</v>
      </c>
      <c r="AY238" s="156" t="s">
        <v>109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56" t="s">
        <v>68</v>
      </c>
      <c r="BK238" s="210">
        <f>ROUND(I238*H238,2)</f>
        <v>0</v>
      </c>
      <c r="BL238" s="156" t="s">
        <v>116</v>
      </c>
      <c r="BM238" s="209" t="s">
        <v>317</v>
      </c>
    </row>
    <row r="239" spans="1:65" s="163" customFormat="1" ht="36.75" customHeight="1">
      <c r="A239" s="77"/>
      <c r="B239" s="238"/>
      <c r="C239" s="276">
        <v>27</v>
      </c>
      <c r="D239" s="276" t="s">
        <v>111</v>
      </c>
      <c r="E239" s="107" t="s">
        <v>318</v>
      </c>
      <c r="F239" s="108" t="s">
        <v>319</v>
      </c>
      <c r="G239" s="109" t="s">
        <v>168</v>
      </c>
      <c r="H239" s="110">
        <v>26.4</v>
      </c>
      <c r="I239" s="95"/>
      <c r="J239" s="111">
        <f>ROUND(I239*H239,2)</f>
        <v>0</v>
      </c>
      <c r="K239" s="108" t="s">
        <v>360</v>
      </c>
      <c r="L239" s="89"/>
      <c r="M239" s="97" t="s">
        <v>1</v>
      </c>
      <c r="N239" s="205" t="s">
        <v>32</v>
      </c>
      <c r="O239" s="206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R239" s="209" t="s">
        <v>116</v>
      </c>
      <c r="AT239" s="209" t="s">
        <v>111</v>
      </c>
      <c r="AU239" s="209" t="s">
        <v>72</v>
      </c>
      <c r="AY239" s="156" t="s">
        <v>109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56" t="s">
        <v>68</v>
      </c>
      <c r="BK239" s="210">
        <f>ROUND(I239*H239,2)</f>
        <v>0</v>
      </c>
      <c r="BL239" s="156" t="s">
        <v>116</v>
      </c>
      <c r="BM239" s="209" t="s">
        <v>320</v>
      </c>
    </row>
    <row r="240" spans="1:65" s="98" customFormat="1">
      <c r="B240" s="277"/>
      <c r="C240" s="278"/>
      <c r="D240" s="279" t="s">
        <v>118</v>
      </c>
      <c r="E240" s="280" t="s">
        <v>1</v>
      </c>
      <c r="F240" s="281" t="s">
        <v>70</v>
      </c>
      <c r="G240" s="278"/>
      <c r="H240" s="282">
        <v>26.4</v>
      </c>
      <c r="J240" s="278"/>
      <c r="K240" s="278"/>
      <c r="L240" s="211"/>
      <c r="M240" s="216"/>
      <c r="N240" s="217"/>
      <c r="O240" s="217"/>
      <c r="P240" s="217"/>
      <c r="Q240" s="217"/>
      <c r="R240" s="217"/>
      <c r="S240" s="217"/>
      <c r="T240" s="218"/>
      <c r="AT240" s="213" t="s">
        <v>118</v>
      </c>
      <c r="AU240" s="213" t="s">
        <v>72</v>
      </c>
      <c r="AV240" s="98" t="s">
        <v>72</v>
      </c>
      <c r="AW240" s="98" t="s">
        <v>28</v>
      </c>
      <c r="AX240" s="98" t="s">
        <v>68</v>
      </c>
      <c r="AY240" s="213" t="s">
        <v>109</v>
      </c>
    </row>
    <row r="241" spans="1:65" s="98" customFormat="1">
      <c r="B241" s="277"/>
      <c r="C241" s="278"/>
      <c r="D241" s="279"/>
      <c r="E241" s="280"/>
      <c r="F241" s="281"/>
      <c r="G241" s="278"/>
      <c r="H241" s="282"/>
      <c r="J241" s="278"/>
      <c r="K241" s="278"/>
      <c r="L241" s="211"/>
      <c r="M241" s="216"/>
      <c r="N241" s="217"/>
      <c r="O241" s="217"/>
      <c r="P241" s="217"/>
      <c r="Q241" s="217"/>
      <c r="R241" s="217"/>
      <c r="S241" s="217"/>
      <c r="T241" s="218"/>
      <c r="AT241" s="213"/>
      <c r="AU241" s="213"/>
      <c r="AY241" s="213"/>
    </row>
    <row r="242" spans="1:65" s="98" customFormat="1" ht="15">
      <c r="B242" s="277"/>
      <c r="C242" s="117"/>
      <c r="D242" s="118" t="s">
        <v>62</v>
      </c>
      <c r="E242" s="119" t="s">
        <v>361</v>
      </c>
      <c r="F242" s="119" t="s">
        <v>362</v>
      </c>
      <c r="G242" s="117"/>
      <c r="H242" s="117"/>
      <c r="I242" s="120"/>
      <c r="J242" s="121">
        <f>SUM(J243:J251)</f>
        <v>0</v>
      </c>
      <c r="K242" s="117"/>
      <c r="L242" s="211"/>
      <c r="M242" s="216"/>
      <c r="N242" s="217"/>
      <c r="O242" s="217"/>
      <c r="P242" s="217"/>
      <c r="Q242" s="217"/>
      <c r="R242" s="217"/>
      <c r="S242" s="217"/>
      <c r="T242" s="218"/>
      <c r="AT242" s="213"/>
      <c r="AU242" s="213"/>
      <c r="AY242" s="213"/>
    </row>
    <row r="243" spans="1:65" s="98" customFormat="1" ht="18" customHeight="1">
      <c r="B243" s="277"/>
      <c r="C243" s="122">
        <v>28</v>
      </c>
      <c r="D243" s="122" t="s">
        <v>182</v>
      </c>
      <c r="E243" s="123" t="s">
        <v>363</v>
      </c>
      <c r="F243" s="130" t="s">
        <v>364</v>
      </c>
      <c r="G243" s="131" t="s">
        <v>134</v>
      </c>
      <c r="H243" s="132">
        <v>3</v>
      </c>
      <c r="I243" s="133"/>
      <c r="J243" s="134">
        <f t="shared" ref="J243" si="0">ROUND(I243*H243,2)</f>
        <v>0</v>
      </c>
      <c r="K243" s="135"/>
      <c r="L243" s="211"/>
      <c r="M243" s="216"/>
      <c r="N243" s="217"/>
      <c r="O243" s="217"/>
      <c r="P243" s="217"/>
      <c r="Q243" s="217"/>
      <c r="R243" s="217"/>
      <c r="S243" s="217"/>
      <c r="T243" s="218"/>
      <c r="AT243" s="213"/>
      <c r="AU243" s="213"/>
      <c r="AY243" s="213"/>
    </row>
    <row r="244" spans="1:65" s="98" customFormat="1" ht="13.5">
      <c r="B244" s="277"/>
      <c r="C244" s="124"/>
      <c r="D244" s="124"/>
      <c r="E244" s="125"/>
      <c r="F244" s="136"/>
      <c r="G244" s="137"/>
      <c r="H244" s="138"/>
      <c r="I244" s="139"/>
      <c r="J244" s="140"/>
      <c r="K244" s="141"/>
      <c r="L244" s="211"/>
      <c r="M244" s="216"/>
      <c r="N244" s="217"/>
      <c r="O244" s="217"/>
      <c r="P244" s="217"/>
      <c r="Q244" s="217"/>
      <c r="R244" s="217"/>
      <c r="S244" s="217"/>
      <c r="T244" s="218"/>
      <c r="AT244" s="213"/>
      <c r="AU244" s="213"/>
      <c r="AY244" s="213"/>
    </row>
    <row r="245" spans="1:65" s="98" customFormat="1" ht="20.25" customHeight="1">
      <c r="B245" s="277"/>
      <c r="C245" s="122">
        <v>29</v>
      </c>
      <c r="D245" s="122" t="s">
        <v>182</v>
      </c>
      <c r="E245" s="123" t="s">
        <v>365</v>
      </c>
      <c r="F245" s="130" t="s">
        <v>366</v>
      </c>
      <c r="G245" s="131" t="s">
        <v>134</v>
      </c>
      <c r="H245" s="132">
        <v>3</v>
      </c>
      <c r="I245" s="133"/>
      <c r="J245" s="134">
        <f t="shared" ref="J245" si="1">ROUND(I245*H245,2)</f>
        <v>0</v>
      </c>
      <c r="K245" s="135"/>
      <c r="L245" s="211"/>
      <c r="M245" s="216"/>
      <c r="N245" s="217"/>
      <c r="O245" s="217"/>
      <c r="P245" s="217"/>
      <c r="Q245" s="217"/>
      <c r="R245" s="217"/>
      <c r="S245" s="217"/>
      <c r="T245" s="218"/>
      <c r="AT245" s="213"/>
      <c r="AU245" s="213"/>
      <c r="AY245" s="213"/>
    </row>
    <row r="246" spans="1:65" s="98" customFormat="1" ht="13.5">
      <c r="B246" s="277"/>
      <c r="C246" s="124"/>
      <c r="D246" s="124"/>
      <c r="E246" s="125"/>
      <c r="F246" s="136"/>
      <c r="G246" s="137"/>
      <c r="H246" s="138"/>
      <c r="I246" s="142"/>
      <c r="J246" s="140"/>
      <c r="K246" s="141"/>
      <c r="L246" s="211"/>
      <c r="M246" s="216"/>
      <c r="N246" s="217"/>
      <c r="O246" s="217"/>
      <c r="P246" s="217"/>
      <c r="Q246" s="217"/>
      <c r="R246" s="217"/>
      <c r="S246" s="217"/>
      <c r="T246" s="218"/>
      <c r="AT246" s="213"/>
      <c r="AU246" s="213"/>
      <c r="AY246" s="213"/>
    </row>
    <row r="247" spans="1:65" s="98" customFormat="1" ht="24">
      <c r="B247" s="277"/>
      <c r="C247" s="126">
        <v>30</v>
      </c>
      <c r="D247" s="126" t="s">
        <v>111</v>
      </c>
      <c r="E247" s="127" t="s">
        <v>367</v>
      </c>
      <c r="F247" s="143" t="s">
        <v>368</v>
      </c>
      <c r="G247" s="144" t="s">
        <v>134</v>
      </c>
      <c r="H247" s="145">
        <v>15</v>
      </c>
      <c r="I247" s="146"/>
      <c r="J247" s="147">
        <f t="shared" ref="J247" si="2">ROUND(I247*H247,2)</f>
        <v>0</v>
      </c>
      <c r="K247" s="143" t="s">
        <v>360</v>
      </c>
      <c r="L247" s="211"/>
      <c r="M247" s="216"/>
      <c r="N247" s="217"/>
      <c r="O247" s="217"/>
      <c r="P247" s="217"/>
      <c r="Q247" s="217"/>
      <c r="R247" s="217"/>
      <c r="S247" s="217"/>
      <c r="T247" s="218"/>
      <c r="AT247" s="213"/>
      <c r="AU247" s="213"/>
      <c r="AY247" s="213"/>
    </row>
    <row r="248" spans="1:65" s="98" customFormat="1" ht="12">
      <c r="B248" s="277"/>
      <c r="C248" s="128"/>
      <c r="D248" s="128"/>
      <c r="E248" s="129"/>
      <c r="F248" s="148"/>
      <c r="G248" s="149"/>
      <c r="H248" s="150"/>
      <c r="I248" s="151"/>
      <c r="J248" s="152"/>
      <c r="K248" s="148"/>
      <c r="L248" s="211"/>
      <c r="M248" s="216"/>
      <c r="N248" s="217"/>
      <c r="O248" s="217"/>
      <c r="P248" s="217"/>
      <c r="Q248" s="217"/>
      <c r="R248" s="217"/>
      <c r="S248" s="217"/>
      <c r="T248" s="218"/>
      <c r="AT248" s="213"/>
      <c r="AU248" s="213"/>
      <c r="AY248" s="213"/>
    </row>
    <row r="249" spans="1:65" s="98" customFormat="1" ht="22.5" customHeight="1">
      <c r="B249" s="277"/>
      <c r="C249" s="126">
        <v>31</v>
      </c>
      <c r="D249" s="126" t="s">
        <v>111</v>
      </c>
      <c r="E249" s="127" t="s">
        <v>369</v>
      </c>
      <c r="F249" s="143" t="s">
        <v>370</v>
      </c>
      <c r="G249" s="144" t="s">
        <v>223</v>
      </c>
      <c r="H249" s="145">
        <v>5</v>
      </c>
      <c r="I249" s="146"/>
      <c r="J249" s="147">
        <f t="shared" ref="J249" si="3">ROUND(I249*H249,2)</f>
        <v>0</v>
      </c>
      <c r="K249" s="143" t="s">
        <v>360</v>
      </c>
      <c r="L249" s="211"/>
      <c r="M249" s="216"/>
      <c r="N249" s="217"/>
      <c r="O249" s="217"/>
      <c r="P249" s="217"/>
      <c r="Q249" s="217"/>
      <c r="R249" s="217"/>
      <c r="S249" s="217"/>
      <c r="T249" s="218"/>
      <c r="AT249" s="213"/>
      <c r="AU249" s="213"/>
      <c r="AY249" s="213"/>
    </row>
    <row r="250" spans="1:65" s="98" customFormat="1" ht="12">
      <c r="B250" s="277"/>
      <c r="C250" s="128"/>
      <c r="D250" s="128"/>
      <c r="E250" s="129"/>
      <c r="F250" s="148"/>
      <c r="G250" s="149"/>
      <c r="H250" s="150"/>
      <c r="I250" s="151"/>
      <c r="J250" s="152"/>
      <c r="K250" s="153"/>
      <c r="L250" s="211"/>
      <c r="M250" s="216"/>
      <c r="N250" s="217"/>
      <c r="O250" s="217"/>
      <c r="P250" s="217"/>
      <c r="Q250" s="217"/>
      <c r="R250" s="217"/>
      <c r="S250" s="217"/>
      <c r="T250" s="218"/>
      <c r="AT250" s="213"/>
      <c r="AU250" s="213"/>
      <c r="AY250" s="213"/>
    </row>
    <row r="251" spans="1:65" s="98" customFormat="1" ht="24">
      <c r="B251" s="277"/>
      <c r="C251" s="126">
        <v>32</v>
      </c>
      <c r="D251" s="126" t="s">
        <v>111</v>
      </c>
      <c r="E251" s="127" t="s">
        <v>371</v>
      </c>
      <c r="F251" s="143" t="s">
        <v>372</v>
      </c>
      <c r="G251" s="144" t="s">
        <v>223</v>
      </c>
      <c r="H251" s="145">
        <v>5</v>
      </c>
      <c r="I251" s="146"/>
      <c r="J251" s="147">
        <f t="shared" ref="J251" si="4">ROUND(I251*H251,2)</f>
        <v>0</v>
      </c>
      <c r="K251" s="154"/>
      <c r="L251" s="211"/>
      <c r="M251" s="216"/>
      <c r="N251" s="217"/>
      <c r="O251" s="217"/>
      <c r="P251" s="217"/>
      <c r="Q251" s="217"/>
      <c r="R251" s="217"/>
      <c r="S251" s="217"/>
      <c r="T251" s="218"/>
      <c r="AT251" s="213"/>
      <c r="AU251" s="213"/>
      <c r="AY251" s="213"/>
    </row>
    <row r="252" spans="1:65" s="88" customFormat="1" ht="22.9" customHeight="1">
      <c r="B252" s="269"/>
      <c r="C252" s="270"/>
      <c r="D252" s="271" t="s">
        <v>62</v>
      </c>
      <c r="E252" s="274" t="s">
        <v>321</v>
      </c>
      <c r="F252" s="274" t="s">
        <v>322</v>
      </c>
      <c r="G252" s="270"/>
      <c r="H252" s="270"/>
      <c r="J252" s="275">
        <f>BK252</f>
        <v>0</v>
      </c>
      <c r="K252" s="270"/>
      <c r="L252" s="197"/>
      <c r="M252" s="199"/>
      <c r="N252" s="200"/>
      <c r="O252" s="200"/>
      <c r="P252" s="201">
        <f>P253</f>
        <v>0</v>
      </c>
      <c r="Q252" s="200"/>
      <c r="R252" s="201">
        <f>R253</f>
        <v>0</v>
      </c>
      <c r="S252" s="200"/>
      <c r="T252" s="202">
        <f>T253</f>
        <v>0</v>
      </c>
      <c r="AR252" s="198" t="s">
        <v>68</v>
      </c>
      <c r="AT252" s="203" t="s">
        <v>62</v>
      </c>
      <c r="AU252" s="203" t="s">
        <v>68</v>
      </c>
      <c r="AY252" s="198" t="s">
        <v>109</v>
      </c>
      <c r="BK252" s="204">
        <f>BK253</f>
        <v>0</v>
      </c>
    </row>
    <row r="253" spans="1:65" s="163" customFormat="1" ht="21.75" customHeight="1">
      <c r="A253" s="77"/>
      <c r="B253" s="238"/>
      <c r="C253" s="276">
        <v>33</v>
      </c>
      <c r="D253" s="276" t="s">
        <v>111</v>
      </c>
      <c r="E253" s="107" t="s">
        <v>323</v>
      </c>
      <c r="F253" s="108" t="s">
        <v>324</v>
      </c>
      <c r="G253" s="109" t="s">
        <v>168</v>
      </c>
      <c r="H253" s="110">
        <f>4*1.5*3</f>
        <v>18</v>
      </c>
      <c r="I253" s="95"/>
      <c r="J253" s="111">
        <f>ROUND(I253*H253,2)</f>
        <v>0</v>
      </c>
      <c r="K253" s="108" t="s">
        <v>360</v>
      </c>
      <c r="L253" s="89"/>
      <c r="M253" s="97" t="s">
        <v>1</v>
      </c>
      <c r="N253" s="205" t="s">
        <v>32</v>
      </c>
      <c r="O253" s="206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R253" s="209" t="s">
        <v>116</v>
      </c>
      <c r="AT253" s="209" t="s">
        <v>111</v>
      </c>
      <c r="AU253" s="209" t="s">
        <v>72</v>
      </c>
      <c r="AY253" s="156" t="s">
        <v>109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56" t="s">
        <v>68</v>
      </c>
      <c r="BK253" s="210">
        <f>ROUND(I253*H253,2)</f>
        <v>0</v>
      </c>
      <c r="BL253" s="156" t="s">
        <v>116</v>
      </c>
      <c r="BM253" s="209" t="s">
        <v>325</v>
      </c>
    </row>
    <row r="254" spans="1:65" s="88" customFormat="1" ht="25.9" customHeight="1">
      <c r="B254" s="269"/>
      <c r="C254" s="270"/>
      <c r="D254" s="271" t="s">
        <v>62</v>
      </c>
      <c r="E254" s="272" t="s">
        <v>326</v>
      </c>
      <c r="F254" s="272" t="s">
        <v>327</v>
      </c>
      <c r="G254" s="270"/>
      <c r="H254" s="270"/>
      <c r="J254" s="273">
        <f>BK254</f>
        <v>0</v>
      </c>
      <c r="K254" s="270"/>
      <c r="L254" s="197"/>
      <c r="M254" s="199"/>
      <c r="N254" s="200"/>
      <c r="O254" s="200"/>
      <c r="P254" s="201">
        <f>P255+P257</f>
        <v>0</v>
      </c>
      <c r="Q254" s="200"/>
      <c r="R254" s="201">
        <f>R255+R257</f>
        <v>0</v>
      </c>
      <c r="S254" s="200"/>
      <c r="T254" s="202">
        <f>T255+T257</f>
        <v>0</v>
      </c>
      <c r="AR254" s="198" t="s">
        <v>132</v>
      </c>
      <c r="AT254" s="203" t="s">
        <v>62</v>
      </c>
      <c r="AU254" s="203" t="s">
        <v>63</v>
      </c>
      <c r="AY254" s="198" t="s">
        <v>109</v>
      </c>
      <c r="BK254" s="204">
        <f>BK255+BK257</f>
        <v>0</v>
      </c>
    </row>
    <row r="255" spans="1:65" s="88" customFormat="1" ht="22.9" customHeight="1">
      <c r="B255" s="269"/>
      <c r="C255" s="270"/>
      <c r="D255" s="271" t="s">
        <v>62</v>
      </c>
      <c r="E255" s="274" t="s">
        <v>328</v>
      </c>
      <c r="F255" s="274" t="s">
        <v>329</v>
      </c>
      <c r="G255" s="270"/>
      <c r="H255" s="270"/>
      <c r="J255" s="275">
        <f>BK255</f>
        <v>0</v>
      </c>
      <c r="K255" s="270"/>
      <c r="L255" s="197"/>
      <c r="M255" s="199"/>
      <c r="N255" s="200"/>
      <c r="O255" s="200"/>
      <c r="P255" s="201">
        <f>P256</f>
        <v>0</v>
      </c>
      <c r="Q255" s="200"/>
      <c r="R255" s="201">
        <f>R256</f>
        <v>0</v>
      </c>
      <c r="S255" s="200"/>
      <c r="T255" s="202">
        <f>T256</f>
        <v>0</v>
      </c>
      <c r="AR255" s="198" t="s">
        <v>132</v>
      </c>
      <c r="AT255" s="203" t="s">
        <v>62</v>
      </c>
      <c r="AU255" s="203" t="s">
        <v>68</v>
      </c>
      <c r="AY255" s="198" t="s">
        <v>109</v>
      </c>
      <c r="BK255" s="204">
        <f>BK256</f>
        <v>0</v>
      </c>
    </row>
    <row r="256" spans="1:65" s="163" customFormat="1" ht="16.5" customHeight="1">
      <c r="A256" s="77"/>
      <c r="B256" s="238"/>
      <c r="C256" s="276">
        <v>34</v>
      </c>
      <c r="D256" s="276" t="s">
        <v>111</v>
      </c>
      <c r="E256" s="107" t="s">
        <v>330</v>
      </c>
      <c r="F256" s="108" t="s">
        <v>329</v>
      </c>
      <c r="G256" s="109" t="s">
        <v>331</v>
      </c>
      <c r="H256" s="110">
        <v>1</v>
      </c>
      <c r="I256" s="95"/>
      <c r="J256" s="111">
        <f>ROUND(I256*H256,2)</f>
        <v>0</v>
      </c>
      <c r="K256" s="108" t="s">
        <v>360</v>
      </c>
      <c r="L256" s="89"/>
      <c r="M256" s="97" t="s">
        <v>1</v>
      </c>
      <c r="N256" s="205" t="s">
        <v>32</v>
      </c>
      <c r="O256" s="206"/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R256" s="209" t="s">
        <v>332</v>
      </c>
      <c r="AT256" s="209" t="s">
        <v>111</v>
      </c>
      <c r="AU256" s="209" t="s">
        <v>72</v>
      </c>
      <c r="AY256" s="156" t="s">
        <v>109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56" t="s">
        <v>68</v>
      </c>
      <c r="BK256" s="210">
        <f>ROUND(I256*H256,2)</f>
        <v>0</v>
      </c>
      <c r="BL256" s="156" t="s">
        <v>332</v>
      </c>
      <c r="BM256" s="209" t="s">
        <v>333</v>
      </c>
    </row>
    <row r="257" spans="1:65" s="88" customFormat="1" ht="22.9" customHeight="1">
      <c r="B257" s="269"/>
      <c r="C257" s="270"/>
      <c r="D257" s="271" t="s">
        <v>62</v>
      </c>
      <c r="E257" s="274" t="s">
        <v>334</v>
      </c>
      <c r="F257" s="274" t="s">
        <v>335</v>
      </c>
      <c r="G257" s="270"/>
      <c r="H257" s="270"/>
      <c r="J257" s="275">
        <f>BK257</f>
        <v>0</v>
      </c>
      <c r="K257" s="270"/>
      <c r="L257" s="197"/>
      <c r="M257" s="199"/>
      <c r="N257" s="200"/>
      <c r="O257" s="200"/>
      <c r="P257" s="201">
        <f>P258</f>
        <v>0</v>
      </c>
      <c r="Q257" s="200"/>
      <c r="R257" s="201">
        <f>R258</f>
        <v>0</v>
      </c>
      <c r="S257" s="200"/>
      <c r="T257" s="202">
        <f>T258</f>
        <v>0</v>
      </c>
      <c r="AR257" s="198" t="s">
        <v>132</v>
      </c>
      <c r="AT257" s="203" t="s">
        <v>62</v>
      </c>
      <c r="AU257" s="203" t="s">
        <v>68</v>
      </c>
      <c r="AY257" s="198" t="s">
        <v>109</v>
      </c>
      <c r="BK257" s="204">
        <f>BK258</f>
        <v>0</v>
      </c>
    </row>
    <row r="258" spans="1:65" s="163" customFormat="1" ht="16.5" customHeight="1">
      <c r="A258" s="77"/>
      <c r="B258" s="238"/>
      <c r="C258" s="276">
        <v>35</v>
      </c>
      <c r="D258" s="276" t="s">
        <v>111</v>
      </c>
      <c r="E258" s="107" t="s">
        <v>336</v>
      </c>
      <c r="F258" s="108" t="s">
        <v>337</v>
      </c>
      <c r="G258" s="109" t="s">
        <v>331</v>
      </c>
      <c r="H258" s="110">
        <v>1</v>
      </c>
      <c r="I258" s="95"/>
      <c r="J258" s="111">
        <f>ROUND(I258*H258,2)</f>
        <v>0</v>
      </c>
      <c r="K258" s="108" t="s">
        <v>360</v>
      </c>
      <c r="L258" s="89"/>
      <c r="M258" s="103" t="s">
        <v>1</v>
      </c>
      <c r="N258" s="232" t="s">
        <v>32</v>
      </c>
      <c r="O258" s="233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R258" s="209" t="s">
        <v>332</v>
      </c>
      <c r="AT258" s="209" t="s">
        <v>111</v>
      </c>
      <c r="AU258" s="209" t="s">
        <v>72</v>
      </c>
      <c r="AY258" s="156" t="s">
        <v>109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56" t="s">
        <v>68</v>
      </c>
      <c r="BK258" s="210">
        <f>ROUND(I258*H258,2)</f>
        <v>0</v>
      </c>
      <c r="BL258" s="156" t="s">
        <v>332</v>
      </c>
      <c r="BM258" s="209" t="s">
        <v>338</v>
      </c>
    </row>
    <row r="259" spans="1:65" s="163" customFormat="1" ht="6.95" customHeight="1">
      <c r="A259" s="77"/>
      <c r="B259" s="260"/>
      <c r="C259" s="261"/>
      <c r="D259" s="261"/>
      <c r="E259" s="261"/>
      <c r="F259" s="261"/>
      <c r="G259" s="261"/>
      <c r="H259" s="261"/>
      <c r="I259" s="86"/>
      <c r="J259" s="261"/>
      <c r="K259" s="261"/>
      <c r="L259" s="89"/>
      <c r="M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</row>
  </sheetData>
  <sheetProtection algorithmName="SHA-512" hashValue="6hMPfOoFoRGmDn1RznpV1asJBaA2JAIIZm8pzSeLGf03mrxWnpkobOWMDGEp1FkWiP5CKb3QlxyStAFwqNyZ5A==" saltValue="ej1fTpqDLuISi2dF6NpUaQ==" spinCount="100000" sheet="1" objects="1" scenarios="1"/>
  <autoFilter ref="C119:K258"/>
  <mergeCells count="6">
    <mergeCell ref="E112:H112"/>
    <mergeCell ref="L2:V2"/>
    <mergeCell ref="E7:H7"/>
    <mergeCell ref="E16:H16"/>
    <mergeCell ref="E25:H25"/>
    <mergeCell ref="E82:H8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schodiště</vt:lpstr>
      <vt:lpstr>'oprava schodiště'!Názvy_tisku</vt:lpstr>
      <vt:lpstr>'Rekapitulace stavby'!Názvy_tisku</vt:lpstr>
      <vt:lpstr>'oprava schodiště'!Oblast_tisku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Hermannová Dagmar, Ing.</dc:creator>
  <cp:lastModifiedBy>Hermannová Dagmar, Ing.</cp:lastModifiedBy>
  <dcterms:created xsi:type="dcterms:W3CDTF">2020-01-23T08:54:52Z</dcterms:created>
  <dcterms:modified xsi:type="dcterms:W3CDTF">2023-03-28T06:12:26Z</dcterms:modified>
</cp:coreProperties>
</file>