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AKCE pod SMLOUVAMA\2023\_zřízení přechodu na ul. Křižná a Potůčky\"/>
    </mc:Choice>
  </mc:AlternateContent>
  <bookViews>
    <workbookView xWindow="0" yWindow="0" windowWidth="28800" windowHeight="12300" activeTab="1"/>
  </bookViews>
  <sheets>
    <sheet name="Rekapitulace stavby" sheetId="1" r:id="rId1"/>
    <sheet name="Mesto1113 - Přechod pro c..." sheetId="2" r:id="rId2"/>
  </sheets>
  <definedNames>
    <definedName name="_xlnm._FilterDatabase" localSheetId="1" hidden="1">'Mesto1113 - Přechod pro c...'!$C$122:$K$207</definedName>
    <definedName name="_xlnm.Print_Titles" localSheetId="1">'Mesto1113 - Přechod pro c...'!$122:$122</definedName>
    <definedName name="_xlnm.Print_Titles" localSheetId="0">'Rekapitulace stavby'!$92:$92</definedName>
    <definedName name="_xlnm.Print_Area" localSheetId="1">'Mesto1113 - Přechod pro c...'!$C$4:$J$76,'Mesto1113 - Přechod pro c...'!$C$82:$J$106,'Mesto1113 - Přechod pro c...'!$C$112:$K$207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BK205" i="2" l="1"/>
  <c r="BI205" i="2"/>
  <c r="BH205" i="2"/>
  <c r="BG205" i="2"/>
  <c r="BF205" i="2"/>
  <c r="BE205" i="2"/>
  <c r="T205" i="2"/>
  <c r="R205" i="2"/>
  <c r="P205" i="2"/>
  <c r="J205" i="2"/>
  <c r="J35" i="2" l="1"/>
  <c r="J34" i="2"/>
  <c r="AY95" i="1"/>
  <c r="J33" i="2"/>
  <c r="AX95" i="1"/>
  <c r="BI207" i="2"/>
  <c r="BH207" i="2"/>
  <c r="BG207" i="2"/>
  <c r="BF207" i="2"/>
  <c r="T207" i="2"/>
  <c r="T206" i="2"/>
  <c r="T202" i="2" s="1"/>
  <c r="R207" i="2"/>
  <c r="R206" i="2" s="1"/>
  <c r="P207" i="2"/>
  <c r="P206" i="2" s="1"/>
  <c r="BI204" i="2"/>
  <c r="BH204" i="2"/>
  <c r="BG204" i="2"/>
  <c r="BF204" i="2"/>
  <c r="T204" i="2"/>
  <c r="T203" i="2"/>
  <c r="R204" i="2"/>
  <c r="R203" i="2"/>
  <c r="P204" i="2"/>
  <c r="P203" i="2" s="1"/>
  <c r="P202" i="2" s="1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T196" i="2"/>
  <c r="R197" i="2"/>
  <c r="R196" i="2" s="1"/>
  <c r="P197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20" i="2"/>
  <c r="F119" i="2"/>
  <c r="F117" i="2"/>
  <c r="E115" i="2"/>
  <c r="J90" i="2"/>
  <c r="F89" i="2"/>
  <c r="F87" i="2"/>
  <c r="E85" i="2"/>
  <c r="J19" i="2"/>
  <c r="E19" i="2"/>
  <c r="J119" i="2" s="1"/>
  <c r="J18" i="2"/>
  <c r="J16" i="2"/>
  <c r="E16" i="2"/>
  <c r="F120" i="2" s="1"/>
  <c r="J15" i="2"/>
  <c r="J10" i="2"/>
  <c r="J117" i="2" s="1"/>
  <c r="L90" i="1"/>
  <c r="AM90" i="1"/>
  <c r="AM89" i="1"/>
  <c r="L89" i="1"/>
  <c r="AM87" i="1"/>
  <c r="L87" i="1"/>
  <c r="L85" i="1"/>
  <c r="L84" i="1"/>
  <c r="J189" i="2"/>
  <c r="J155" i="2"/>
  <c r="J200" i="2"/>
  <c r="J178" i="2"/>
  <c r="J128" i="2"/>
  <c r="BK189" i="2"/>
  <c r="J168" i="2"/>
  <c r="J129" i="2"/>
  <c r="BK176" i="2"/>
  <c r="J207" i="2"/>
  <c r="BK128" i="2"/>
  <c r="BK148" i="2"/>
  <c r="J176" i="2"/>
  <c r="J137" i="2"/>
  <c r="J160" i="2"/>
  <c r="J126" i="2"/>
  <c r="BK173" i="2"/>
  <c r="J136" i="2"/>
  <c r="AS94" i="1"/>
  <c r="J131" i="2"/>
  <c r="J174" i="2"/>
  <c r="J197" i="2"/>
  <c r="J159" i="2"/>
  <c r="BK195" i="2"/>
  <c r="BK158" i="2"/>
  <c r="BK197" i="2"/>
  <c r="BK174" i="2"/>
  <c r="J133" i="2"/>
  <c r="BK186" i="2"/>
  <c r="BK126" i="2"/>
  <c r="J173" i="2"/>
  <c r="BK191" i="2"/>
  <c r="BK131" i="2"/>
  <c r="J169" i="2"/>
  <c r="BK133" i="2"/>
  <c r="J180" i="2"/>
  <c r="J148" i="2"/>
  <c r="J193" i="2"/>
  <c r="J170" i="2"/>
  <c r="J158" i="2"/>
  <c r="BK204" i="2"/>
  <c r="BK155" i="2"/>
  <c r="J183" i="2"/>
  <c r="BK194" i="2"/>
  <c r="BK160" i="2"/>
  <c r="BK180" i="2"/>
  <c r="J152" i="2"/>
  <c r="J201" i="2"/>
  <c r="BK167" i="2"/>
  <c r="J195" i="2"/>
  <c r="BK187" i="2"/>
  <c r="BK169" i="2"/>
  <c r="BK152" i="2"/>
  <c r="J191" i="2"/>
  <c r="J167" i="2"/>
  <c r="BK193" i="2"/>
  <c r="BK200" i="2"/>
  <c r="BK170" i="2"/>
  <c r="BK129" i="2"/>
  <c r="BK183" i="2"/>
  <c r="BK136" i="2"/>
  <c r="J187" i="2"/>
  <c r="BK137" i="2"/>
  <c r="J194" i="2"/>
  <c r="J186" i="2"/>
  <c r="BK159" i="2"/>
  <c r="BK207" i="2"/>
  <c r="BK168" i="2"/>
  <c r="J204" i="2"/>
  <c r="J203" i="2" s="1"/>
  <c r="J202" i="2" s="1"/>
  <c r="BK201" i="2"/>
  <c r="BK178" i="2"/>
  <c r="R202" i="2" l="1"/>
  <c r="BK125" i="2"/>
  <c r="BK132" i="2"/>
  <c r="J132" i="2" s="1"/>
  <c r="J97" i="2" s="1"/>
  <c r="T125" i="2"/>
  <c r="R125" i="2"/>
  <c r="T132" i="2"/>
  <c r="P157" i="2"/>
  <c r="P124" i="2" s="1"/>
  <c r="P123" i="2" s="1"/>
  <c r="AU95" i="1" s="1"/>
  <c r="AU94" i="1" s="1"/>
  <c r="BK182" i="2"/>
  <c r="J182" i="2"/>
  <c r="J99" i="2"/>
  <c r="P182" i="2"/>
  <c r="P199" i="2"/>
  <c r="P198" i="2"/>
  <c r="P132" i="2"/>
  <c r="BK157" i="2"/>
  <c r="J157" i="2"/>
  <c r="J98" i="2"/>
  <c r="R157" i="2"/>
  <c r="T182" i="2"/>
  <c r="BK199" i="2"/>
  <c r="J199" i="2" s="1"/>
  <c r="J102" i="2" s="1"/>
  <c r="T199" i="2"/>
  <c r="T198" i="2"/>
  <c r="P125" i="2"/>
  <c r="R132" i="2"/>
  <c r="T157" i="2"/>
  <c r="R182" i="2"/>
  <c r="R199" i="2"/>
  <c r="R198" i="2"/>
  <c r="BK196" i="2"/>
  <c r="J196" i="2" s="1"/>
  <c r="J100" i="2" s="1"/>
  <c r="BK203" i="2"/>
  <c r="J104" i="2"/>
  <c r="BK206" i="2"/>
  <c r="J206" i="2"/>
  <c r="J105" i="2"/>
  <c r="J87" i="2"/>
  <c r="BE137" i="2"/>
  <c r="BE159" i="2"/>
  <c r="BE186" i="2"/>
  <c r="BE187" i="2"/>
  <c r="BE189" i="2"/>
  <c r="BE197" i="2"/>
  <c r="F90" i="2"/>
  <c r="BE126" i="2"/>
  <c r="BE129" i="2"/>
  <c r="BE136" i="2"/>
  <c r="BE170" i="2"/>
  <c r="BE191" i="2"/>
  <c r="BE195" i="2"/>
  <c r="BE207" i="2"/>
  <c r="BE152" i="2"/>
  <c r="BE160" i="2"/>
  <c r="BE173" i="2"/>
  <c r="BE194" i="2"/>
  <c r="BE200" i="2"/>
  <c r="J89" i="2"/>
  <c r="BE128" i="2"/>
  <c r="BE131" i="2"/>
  <c r="BE148" i="2"/>
  <c r="BE167" i="2"/>
  <c r="BE180" i="2"/>
  <c r="BE183" i="2"/>
  <c r="BE201" i="2"/>
  <c r="BE133" i="2"/>
  <c r="BE155" i="2"/>
  <c r="BE169" i="2"/>
  <c r="BE176" i="2"/>
  <c r="BE204" i="2"/>
  <c r="BE158" i="2"/>
  <c r="BE168" i="2"/>
  <c r="BE174" i="2"/>
  <c r="BE178" i="2"/>
  <c r="BE193" i="2"/>
  <c r="F35" i="2"/>
  <c r="BD95" i="1" s="1"/>
  <c r="BD94" i="1" s="1"/>
  <c r="W33" i="1" s="1"/>
  <c r="F34" i="2"/>
  <c r="BC95" i="1" s="1"/>
  <c r="BC94" i="1" s="1"/>
  <c r="W32" i="1" s="1"/>
  <c r="F33" i="2"/>
  <c r="BB95" i="1" s="1"/>
  <c r="BB94" i="1" s="1"/>
  <c r="W31" i="1" s="1"/>
  <c r="J32" i="2"/>
  <c r="AW95" i="1" s="1"/>
  <c r="F32" i="2"/>
  <c r="BA95" i="1" s="1"/>
  <c r="BA94" i="1" s="1"/>
  <c r="W30" i="1" s="1"/>
  <c r="R124" i="2" l="1"/>
  <c r="R123" i="2"/>
  <c r="T124" i="2"/>
  <c r="T123" i="2" s="1"/>
  <c r="BK124" i="2"/>
  <c r="J125" i="2"/>
  <c r="J96" i="2"/>
  <c r="BK202" i="2"/>
  <c r="J103" i="2"/>
  <c r="BK198" i="2"/>
  <c r="J198" i="2" s="1"/>
  <c r="F31" i="2"/>
  <c r="AZ95" i="1" s="1"/>
  <c r="AZ94" i="1" s="1"/>
  <c r="AV94" i="1" s="1"/>
  <c r="AK29" i="1" s="1"/>
  <c r="AX94" i="1"/>
  <c r="AY94" i="1"/>
  <c r="AW94" i="1"/>
  <c r="AK30" i="1" s="1"/>
  <c r="J31" i="2"/>
  <c r="AV95" i="1" s="1"/>
  <c r="AT95" i="1" s="1"/>
  <c r="J101" i="2" l="1"/>
  <c r="J123" i="2"/>
  <c r="BK123" i="2"/>
  <c r="J124" i="2"/>
  <c r="AT94" i="1"/>
  <c r="W29" i="1"/>
  <c r="J95" i="2" l="1"/>
  <c r="J94" i="2"/>
  <c r="J28" i="2" l="1"/>
  <c r="AG95" i="1" s="1"/>
  <c r="AG94" i="1" s="1"/>
  <c r="AK26" i="1" s="1"/>
  <c r="AK35" i="1" s="1"/>
  <c r="AN95" i="1" l="1"/>
  <c r="J37" i="2"/>
  <c r="AN94" i="1"/>
</calcChain>
</file>

<file path=xl/sharedStrings.xml><?xml version="1.0" encoding="utf-8"?>
<sst xmlns="http://schemas.openxmlformats.org/spreadsheetml/2006/main" count="1206" uniqueCount="316">
  <si>
    <t>Export Komplet</t>
  </si>
  <si>
    <t/>
  </si>
  <si>
    <t>2.0</t>
  </si>
  <si>
    <t>False</t>
  </si>
  <si>
    <t>{fb3264ab-923f-44b4-b1f0-692b49073990}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</si>
  <si>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</si>
  <si>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</si>
  <si>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</si>
  <si>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</si>
  <si>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</si>
  <si>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</si>
  <si>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</si>
  <si>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</si>
  <si>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</si>
  <si>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Mesto1113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</si>
  <si>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</si>
  <si>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</si>
  <si>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Přechod pro chodce,ul.Křižná,Valašské Meziříčí</t>
  </si>
  <si>
    <t>KSO:</t>
  </si>
  <si>
    <t>CC-CZ:</t>
  </si>
  <si>
    <t>Místo:</t>
  </si>
  <si>
    <t xml:space="preserve">Valašské Meziříčí </t>
  </si>
  <si>
    <t>Datum:</t>
  </si>
  <si>
    <t>14. 4. 2023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</si>
  <si>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</si>
  <si>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</si>
  <si>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</si>
  <si>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</si>
  <si>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</si>
  <si>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</si>
  <si>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</si>
  <si>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</si>
  <si>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</si>
  <si>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</si>
  <si>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</si>
  <si>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</si>
  <si>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</si>
  <si>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</si>
  <si>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</si>
  <si>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</si>
  <si>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</si>
  <si>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</si>
  <si>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</si>
  <si>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</si>
  <si>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</si>
  <si>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</si>
  <si>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</si>
  <si>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</si>
  <si>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</si>
  <si>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</si>
  <si>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</si>
  <si>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</si>
  <si>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</si>
  <si>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</si>
  <si>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</si>
  <si>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</si>
  <si>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</si>
  <si>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</si>
  <si>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</si>
  <si>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</si>
  <si>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</si>
  <si>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</si>
  <si>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</si>
  <si>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</si>
  <si>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</si>
  <si>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</si>
  <si>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</si>
  <si>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</si>
  <si>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</si>
  <si>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</si>
  <si>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</si>
  <si>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</si>
  <si>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</si>
  <si>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</si>
  <si>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</si>
  <si>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</si>
  <si>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</si>
  <si>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</si>
  <si>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</si>
  <si>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</si>
  <si>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</si>
  <si>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</si>
  <si>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</si>
  <si>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</si>
  <si>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</si>
  <si>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</si>
  <si>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</si>
  <si>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</si>
  <si>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</si>
  <si>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</si>
  <si>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</si>
  <si>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</si>
  <si>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</si>
  <si>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</si>
  <si>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</si>
  <si>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</si>
  <si>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</si>
  <si>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748 - Elektromontáže - osvětlovací zařízení a svítidla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</si>
  <si>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</si>
  <si>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</si>
  <si>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</si>
  <si>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</si>
  <si>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</si>
  <si>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</si>
  <si>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</si>
  <si>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</si>
  <si>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</si>
  <si>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</si>
  <si>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</si>
  <si>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</si>
  <si>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</si>
  <si>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</si>
  <si>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</si>
  <si>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</si>
  <si>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</si>
  <si>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</si>
  <si>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</si>
  <si>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</si>
  <si>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</si>
  <si>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</si>
  <si>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</si>
  <si>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m2</t>
  </si>
  <si>
    <t>CS ÚRS 2023 01</t>
  </si>
  <si>
    <t>4</t>
  </si>
  <si>
    <t>2049762054</t>
  </si>
  <si>
    <t>VV</t>
  </si>
  <si>
    <t>8,0*1,5*2</t>
  </si>
  <si>
    <t>113107322</t>
  </si>
  <si>
    <t>Odstranění podkladu z kameniva drceného tl přes 100 do 200 mm strojně pl do 50 m2</t>
  </si>
  <si>
    <t>741957802</t>
  </si>
  <si>
    <t>3</t>
  </si>
  <si>
    <t>113202111</t>
  </si>
  <si>
    <t>Vytrhání obrub krajníků obrubníků stojatých</t>
  </si>
  <si>
    <t>m</t>
  </si>
  <si>
    <t>883393156</t>
  </si>
  <si>
    <t>8,0*2</t>
  </si>
  <si>
    <t>181152302</t>
  </si>
  <si>
    <t>Úprava pláně pro silnice a dálnice v zářezech se zhutněním</t>
  </si>
  <si>
    <t>1116907285</t>
  </si>
  <si>
    <t>5</t>
  </si>
  <si>
    <t>Komunikace pozemní</t>
  </si>
  <si>
    <t>564831011</t>
  </si>
  <si>
    <t>Podklad ze štěrkodrtě ŠD plochy do 100 m2 tl 100 mm</t>
  </si>
  <si>
    <t>2125106393</t>
  </si>
  <si>
    <t>pod obrubník</t>
  </si>
  <si>
    <t>16,0*0,4</t>
  </si>
  <si>
    <t>6</t>
  </si>
  <si>
    <t>564861011</t>
  </si>
  <si>
    <t>Podklad ze štěrkodrtě ŠD plochy do 100 m2 tl 200 mm</t>
  </si>
  <si>
    <t>1069643539</t>
  </si>
  <si>
    <t>7</t>
  </si>
  <si>
    <t>596211110</t>
  </si>
  <si>
    <t>Kladení zámkové dlažby komunikací pro pěší ručně tl 60 mm skupiny A pl do 50 m2</t>
  </si>
  <si>
    <t>1771548162</t>
  </si>
  <si>
    <t>položení dlažby - použít stávající</t>
  </si>
  <si>
    <t>1,5*8,0*2-4,0-1,52-3,7</t>
  </si>
  <si>
    <t>Mezisoučet</t>
  </si>
  <si>
    <t>slepecká - nová</t>
  </si>
  <si>
    <t>(2,1+0,8+2,1)*0,4*2</t>
  </si>
  <si>
    <t>0,95*0,8*2</t>
  </si>
  <si>
    <t>bez fazety</t>
  </si>
  <si>
    <t>(0,4+2,1+0,25+0,95)*0,25*2*2</t>
  </si>
  <si>
    <t>Součet</t>
  </si>
  <si>
    <t>8</t>
  </si>
  <si>
    <t>M</t>
  </si>
  <si>
    <t>59245018</t>
  </si>
  <si>
    <t>dlažba tvar obdélník betonová 200x100x60mm přírodní</t>
  </si>
  <si>
    <t>-137303762</t>
  </si>
  <si>
    <t>30% nová</t>
  </si>
  <si>
    <t>15*0,3</t>
  </si>
  <si>
    <t>4,5*1,03 'Přepočtené koeficientem množství</t>
  </si>
  <si>
    <t>9</t>
  </si>
  <si>
    <t>59245006</t>
  </si>
  <si>
    <t>dlažba tvar obdélník betonová pro nevidomé 200x100x60mm barevná</t>
  </si>
  <si>
    <t>457282540</t>
  </si>
  <si>
    <t>5,52</t>
  </si>
  <si>
    <t>5,52*1,03 'Přepočtené koeficientem množství</t>
  </si>
  <si>
    <t>10</t>
  </si>
  <si>
    <t>59245021.1</t>
  </si>
  <si>
    <t>dlažba tvar čtverec betonová 250x250x60mm přírodní bez fazety</t>
  </si>
  <si>
    <t>461284316</t>
  </si>
  <si>
    <t>3,7*1,05</t>
  </si>
  <si>
    <t>Ostatní konstrukce a práce, bourání</t>
  </si>
  <si>
    <t>11</t>
  </si>
  <si>
    <t>914111111</t>
  </si>
  <si>
    <t>Montáž svislé dopravní značky do velikosti 1 m2 objímkami na sloupek nebo konzolu</t>
  </si>
  <si>
    <t>kus</t>
  </si>
  <si>
    <t>-1309794026</t>
  </si>
  <si>
    <t>12</t>
  </si>
  <si>
    <t>40445621</t>
  </si>
  <si>
    <t>informativní značky provozní IP1-IP3, IP4b-IP7, IP10a, b 500x500mm</t>
  </si>
  <si>
    <t>-1085713509</t>
  </si>
  <si>
    <t>13</t>
  </si>
  <si>
    <t>914511112</t>
  </si>
  <si>
    <t>Montáž sloupku dopravních značek délky do 3,5 m s betonovým základem a patkou D 60 mm</t>
  </si>
  <si>
    <t>-1182897933</t>
  </si>
  <si>
    <t xml:space="preserve"> V cenách jsou započteny i náklady na:
</t>
  </si>
  <si>
    <t xml:space="preserve">a) vykopání jamek s odhozem výkopku na vzdálenost do 3 m,
</t>
  </si>
  <si>
    <t>b) osazení sloupku včetně montáže a dodávky plastového víčka,</t>
  </si>
  <si>
    <t>2. V cenách -1111 jsou započteny i náklady na betonový základ.</t>
  </si>
  <si>
    <t>3. V cenách -1112 a -1113 jsou započteny i náklady na hliníkovou patku s betonovým základem.</t>
  </si>
  <si>
    <t>14</t>
  </si>
  <si>
    <t>40445225</t>
  </si>
  <si>
    <t>sloupek pro dopravní značku Zn D 60mm v 3,5m</t>
  </si>
  <si>
    <t>-522370888</t>
  </si>
  <si>
    <t>40445256</t>
  </si>
  <si>
    <t>svorka upínací na sloupek dopravní značky D 60mm</t>
  </si>
  <si>
    <t>91592916</t>
  </si>
  <si>
    <t>16</t>
  </si>
  <si>
    <t>40445253</t>
  </si>
  <si>
    <t>víčko plastové na sloupek D 60mm</t>
  </si>
  <si>
    <t>2118666972</t>
  </si>
  <si>
    <t>17</t>
  </si>
  <si>
    <t>915231112</t>
  </si>
  <si>
    <t>Vodorovné dopravní značení přechody pro chodce, šipky, symboly retroreflexní bílý plast</t>
  </si>
  <si>
    <t>629451969</t>
  </si>
  <si>
    <t>V7a</t>
  </si>
  <si>
    <t>6,5*4,0</t>
  </si>
  <si>
    <t>18</t>
  </si>
  <si>
    <t>915621111</t>
  </si>
  <si>
    <t>Předznačení vodorovného plošného značení</t>
  </si>
  <si>
    <t>732031330</t>
  </si>
  <si>
    <t>19</t>
  </si>
  <si>
    <t>916131213</t>
  </si>
  <si>
    <t>Osazení silničního obrubníku betonového stojatého s boční opěrou do lože z betonu prostého</t>
  </si>
  <si>
    <t>-1727506884</t>
  </si>
  <si>
    <t>20</t>
  </si>
  <si>
    <t>59217029</t>
  </si>
  <si>
    <t>obrubník betonový silniční nájezdový 1000x150x150mm</t>
  </si>
  <si>
    <t>60914610</t>
  </si>
  <si>
    <t>12*1,02 'Přepočtené koeficientem množství</t>
  </si>
  <si>
    <t>59217030</t>
  </si>
  <si>
    <t>obrubník betonový silniční přechodový 1000x150x150-250mm</t>
  </si>
  <si>
    <t>434072818</t>
  </si>
  <si>
    <t>4*1,02 'Přepočtené koeficientem množství</t>
  </si>
  <si>
    <t>22</t>
  </si>
  <si>
    <t>916991121</t>
  </si>
  <si>
    <t>Lože pod obrubníky, krajníky nebo obruby z dlažebních kostek z betonu prostého</t>
  </si>
  <si>
    <t>m3</t>
  </si>
  <si>
    <t>-229311251</t>
  </si>
  <si>
    <t>16,000*0,4*0,1</t>
  </si>
  <si>
    <t>997</t>
  </si>
  <si>
    <t>Přesun sutě</t>
  </si>
  <si>
    <t>23</t>
  </si>
  <si>
    <t>997221151</t>
  </si>
  <si>
    <t>Vodorovná doprava suti z kusových materiálů stavebním kolečkem do 50 m</t>
  </si>
  <si>
    <t>t</t>
  </si>
  <si>
    <t>1099440575</t>
  </si>
  <si>
    <t>manipulace se stávající dlažbou</t>
  </si>
  <si>
    <t>6,24*0,7*2</t>
  </si>
  <si>
    <t>24</t>
  </si>
  <si>
    <t>997221551</t>
  </si>
  <si>
    <t>Vodorovná doprava suti ze sypkých materiálů do 1 km</t>
  </si>
  <si>
    <t>1315259868</t>
  </si>
  <si>
    <t>25</t>
  </si>
  <si>
    <t>997221559</t>
  </si>
  <si>
    <t>Příplatek ZKD 1 km u vodorovné dopravy suti ze sypkých materiálů</t>
  </si>
  <si>
    <t>644326132</t>
  </si>
  <si>
    <t>6,96*19</t>
  </si>
  <si>
    <t>26</t>
  </si>
  <si>
    <t>997221561</t>
  </si>
  <si>
    <t>Vodorovná doprava suti z kusových materiálů do 1 km</t>
  </si>
  <si>
    <t>-1677961418</t>
  </si>
  <si>
    <t>3,28+6,24*0,3</t>
  </si>
  <si>
    <t>27</t>
  </si>
  <si>
    <t>997221569</t>
  </si>
  <si>
    <t>Příplatek ZKD 1 km u vodorovné dopravy suti z kusových materiálů</t>
  </si>
  <si>
    <t>-450973879</t>
  </si>
  <si>
    <t>5,152*19</t>
  </si>
  <si>
    <t>28</t>
  </si>
  <si>
    <t>997221611</t>
  </si>
  <si>
    <t>Nakládání suti na dopravní prostředky pro vodorovnou dopravu</t>
  </si>
  <si>
    <t>-1137827821</t>
  </si>
  <si>
    <t>29</t>
  </si>
  <si>
    <t>997221615</t>
  </si>
  <si>
    <t>Poplatek za uložení na skládce (skládkovné) stavebního odpadu betonového kód odpadu 17 01 01</t>
  </si>
  <si>
    <t>662202137</t>
  </si>
  <si>
    <t>30</t>
  </si>
  <si>
    <t>997221873</t>
  </si>
  <si>
    <t>Poplatek za uložení stavebního odpadu na recyklační skládce (skládkovné) zeminy a kamení zatříděného do Katalogu odpadů pod kódem 17 05 04</t>
  </si>
  <si>
    <t>2074395684</t>
  </si>
  <si>
    <t>998</t>
  </si>
  <si>
    <t>Přesun hmot</t>
  </si>
  <si>
    <t>31</t>
  </si>
  <si>
    <t>998223011</t>
  </si>
  <si>
    <t>Přesun hmot pro pozemní komunikace s krytem dlážděným</t>
  </si>
  <si>
    <t>50495870</t>
  </si>
  <si>
    <t>PSV</t>
  </si>
  <si>
    <t>Práce a dodávky PSV</t>
  </si>
  <si>
    <t>748</t>
  </si>
  <si>
    <t>Elektromontáže - osvětlovací zařízení a svítidla</t>
  </si>
  <si>
    <t>32</t>
  </si>
  <si>
    <t>7481323R004</t>
  </si>
  <si>
    <t>Mont+dod sloup  VO přechodu   vč. zemních prací,zabetonování,napojení na stáv.osvětlení a všech doplňků,podrobný popis viz souhrnná technická zpráva</t>
  </si>
  <si>
    <t>548940172</t>
  </si>
  <si>
    <t>33</t>
  </si>
  <si>
    <t>7481323R005</t>
  </si>
  <si>
    <t>Mont+dod úprava stáv.osvětlení - výložník osvětlení přechodu vč.všech doplňků,podrobný popis viz souhrnná technická zpráva</t>
  </si>
  <si>
    <t>-1362764961</t>
  </si>
  <si>
    <t>VRN</t>
  </si>
  <si>
    <t>Vedlejší rozpočtové náklady</t>
  </si>
  <si>
    <t>Zařízení staveniště</t>
  </si>
  <si>
    <t>34</t>
  </si>
  <si>
    <t>030001000</t>
  </si>
  <si>
    <t>kpl</t>
  </si>
  <si>
    <t>1024</t>
  </si>
  <si>
    <t>-446525998</t>
  </si>
  <si>
    <t>VRN7</t>
  </si>
  <si>
    <t>Provozní vlivy</t>
  </si>
  <si>
    <t>072002000</t>
  </si>
  <si>
    <t>Silniční provoz- dočasné dopravní značení</t>
  </si>
  <si>
    <t>-1245334490</t>
  </si>
  <si>
    <t>012303000</t>
  </si>
  <si>
    <t>Geodetické práce po výstavbě</t>
  </si>
  <si>
    <t>CS ÚRS 2022 01</t>
  </si>
  <si>
    <t>1311603105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</si>
</sst>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" fontId="25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0" fillId="5" borderId="7" xfId="0" applyFont="1" applyFill="1" applyBorder="1" applyAlignment="1" applyProtection="1">
      <alignment vertical="center"/>
      <protection locked="0"/>
    </xf>
    <xf numFmtId="0" fontId="4" fillId="5" borderId="7" xfId="0" applyFont="1" applyFill="1" applyBorder="1" applyAlignment="1" applyProtection="1">
      <alignment horizontal="right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4" fontId="4" fillId="5" borderId="7" xfId="0" applyNumberFormat="1" applyFont="1" applyFill="1" applyBorder="1" applyAlignment="1" applyProtection="1">
      <alignment vertical="center"/>
      <protection locked="0"/>
    </xf>
    <xf numFmtId="0" fontId="0" fillId="5" borderId="8" xfId="0" applyFont="1" applyFill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32" fillId="0" borderId="12" xfId="0" applyNumberFormat="1" applyFont="1" applyBorder="1" applyAlignment="1" applyProtection="1">
      <protection locked="0"/>
    </xf>
    <xf numFmtId="166" fontId="32" fillId="0" borderId="13" xfId="0" applyNumberFormat="1" applyFont="1" applyBorder="1" applyAlignment="1" applyProtection="1"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66" fontId="24" fillId="0" borderId="0" xfId="0" applyNumberFormat="1" applyFont="1" applyBorder="1" applyAlignment="1" applyProtection="1">
      <alignment vertical="center"/>
      <protection locked="0"/>
    </xf>
    <xf numFmtId="166" fontId="24" fillId="0" borderId="15" xfId="0" applyNumberFormat="1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36" fillId="0" borderId="3" xfId="0" applyFont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166" fontId="24" fillId="0" borderId="20" xfId="0" applyNumberFormat="1" applyFont="1" applyBorder="1" applyAlignment="1" applyProtection="1">
      <alignment vertical="center"/>
      <protection locked="0"/>
    </xf>
    <xf numFmtId="166" fontId="24" fillId="0" borderId="21" xfId="0" applyNumberFormat="1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3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vertical="center"/>
    </xf>
    <xf numFmtId="0" fontId="23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0" xfId="0" applyProtection="1"/>
    <xf numFmtId="0" fontId="0" fillId="0" borderId="2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25" fillId="0" borderId="0" xfId="0" applyNumberFormat="1" applyFont="1" applyAlignment="1" applyProtection="1"/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23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94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6.950000000000003" customHeight="1" x14ac:dyDescent="0.2">
      <c r="AR2" s="279" t="s">
        <v>5</v>
      </c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9" t="s">
        <v>6</v>
      </c>
      <c r="BT2" s="9" t="s">
        <v>7</v>
      </c>
    </row>
    <row r="3" spans="1:74" s="1" customFormat="1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s="1" customFormat="1" ht="24.95" customHeight="1" x14ac:dyDescent="0.2">
      <c r="B4" s="12"/>
      <c r="D4" s="13" t="s">
        <v>9</v>
      </c>
      <c r="AR4" s="12"/>
      <c r="AS4" s="14" t="s">
        <v>10</v>
      </c>
      <c r="BE4" s="15" t="s">
        <v>11</v>
      </c>
      <c r="BS4" s="9" t="s">
        <v>12</v>
      </c>
    </row>
    <row r="5" spans="1:74" s="1" customFormat="1" ht="12" customHeight="1" x14ac:dyDescent="0.2">
      <c r="B5" s="12"/>
      <c r="D5" s="16" t="s">
        <v>13</v>
      </c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R5" s="12"/>
      <c r="BE5" s="262" t="s">
        <v>15</v>
      </c>
      <c r="BS5" s="9" t="s">
        <v>6</v>
      </c>
    </row>
    <row r="6" spans="1:74" s="1" customFormat="1" ht="36.950000000000003" customHeight="1" x14ac:dyDescent="0.2">
      <c r="B6" s="12"/>
      <c r="D6" s="18" t="s">
        <v>16</v>
      </c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R6" s="12"/>
      <c r="BE6" s="263"/>
      <c r="BS6" s="9" t="s">
        <v>6</v>
      </c>
    </row>
    <row r="7" spans="1:74" s="1" customFormat="1" ht="12" customHeight="1" x14ac:dyDescent="0.2">
      <c r="B7" s="12"/>
      <c r="D7" s="19" t="s">
        <v>18</v>
      </c>
      <c r="K7" s="17" t="s">
        <v>1</v>
      </c>
      <c r="AK7" s="19" t="s">
        <v>19</v>
      </c>
      <c r="AN7" s="17" t="s">
        <v>1</v>
      </c>
      <c r="AR7" s="12"/>
      <c r="BE7" s="263"/>
      <c r="BS7" s="9" t="s">
        <v>6</v>
      </c>
    </row>
    <row r="8" spans="1:74" s="1" customFormat="1" ht="12" customHeight="1" x14ac:dyDescent="0.2">
      <c r="B8" s="12"/>
      <c r="D8" s="19" t="s">
        <v>20</v>
      </c>
      <c r="K8" s="17" t="s">
        <v>21</v>
      </c>
      <c r="AK8" s="19" t="s">
        <v>22</v>
      </c>
      <c r="AN8" s="20" t="s">
        <v>23</v>
      </c>
      <c r="AR8" s="12"/>
      <c r="BE8" s="263"/>
      <c r="BS8" s="9" t="s">
        <v>6</v>
      </c>
    </row>
    <row r="9" spans="1:74" s="1" customFormat="1" ht="14.45" customHeight="1" x14ac:dyDescent="0.2">
      <c r="B9" s="12"/>
      <c r="AR9" s="12"/>
      <c r="BE9" s="263"/>
      <c r="BS9" s="9" t="s">
        <v>6</v>
      </c>
    </row>
    <row r="10" spans="1:74" s="1" customFormat="1" ht="12" customHeight="1" x14ac:dyDescent="0.2">
      <c r="B10" s="12"/>
      <c r="D10" s="19" t="s">
        <v>24</v>
      </c>
      <c r="AK10" s="19" t="s">
        <v>25</v>
      </c>
      <c r="AN10" s="17" t="s">
        <v>1</v>
      </c>
      <c r="AR10" s="12"/>
      <c r="BE10" s="263"/>
      <c r="BS10" s="9" t="s">
        <v>6</v>
      </c>
    </row>
    <row r="11" spans="1:74" s="1" customFormat="1" ht="18.399999999999999" customHeight="1" x14ac:dyDescent="0.2">
      <c r="B11" s="12"/>
      <c r="E11" s="17" t="s">
        <v>26</v>
      </c>
      <c r="AK11" s="19" t="s">
        <v>27</v>
      </c>
      <c r="AN11" s="17" t="s">
        <v>1</v>
      </c>
      <c r="AR11" s="12"/>
      <c r="BE11" s="263"/>
      <c r="BS11" s="9" t="s">
        <v>6</v>
      </c>
    </row>
    <row r="12" spans="1:74" s="1" customFormat="1" ht="6.95" customHeight="1" x14ac:dyDescent="0.2">
      <c r="B12" s="12"/>
      <c r="AR12" s="12"/>
      <c r="BE12" s="263"/>
      <c r="BS12" s="9" t="s">
        <v>6</v>
      </c>
    </row>
    <row r="13" spans="1:74" s="1" customFormat="1" ht="12" customHeight="1" x14ac:dyDescent="0.2">
      <c r="B13" s="12"/>
      <c r="D13" s="19" t="s">
        <v>28</v>
      </c>
      <c r="AK13" s="19" t="s">
        <v>25</v>
      </c>
      <c r="AN13" s="21" t="s">
        <v>29</v>
      </c>
      <c r="AR13" s="12"/>
      <c r="BE13" s="263"/>
      <c r="BS13" s="9" t="s">
        <v>6</v>
      </c>
    </row>
    <row r="14" spans="1:74" ht="12.75" x14ac:dyDescent="0.2">
      <c r="B14" s="12"/>
      <c r="E14" s="268" t="s">
        <v>29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19" t="s">
        <v>27</v>
      </c>
      <c r="AN14" s="21" t="s">
        <v>29</v>
      </c>
      <c r="AR14" s="12"/>
      <c r="BE14" s="263"/>
      <c r="BS14" s="9" t="s">
        <v>6</v>
      </c>
    </row>
    <row r="15" spans="1:74" s="1" customFormat="1" ht="6.95" customHeight="1" x14ac:dyDescent="0.2">
      <c r="B15" s="12"/>
      <c r="AR15" s="12"/>
      <c r="BE15" s="263"/>
      <c r="BS15" s="9" t="s">
        <v>3</v>
      </c>
    </row>
    <row r="16" spans="1:74" s="1" customFormat="1" ht="12" customHeight="1" x14ac:dyDescent="0.2">
      <c r="B16" s="12"/>
      <c r="D16" s="19" t="s">
        <v>30</v>
      </c>
      <c r="AK16" s="19" t="s">
        <v>25</v>
      </c>
      <c r="AN16" s="17" t="s">
        <v>1</v>
      </c>
      <c r="AR16" s="12"/>
      <c r="BE16" s="263"/>
      <c r="BS16" s="9" t="s">
        <v>3</v>
      </c>
    </row>
    <row r="17" spans="1:71" s="1" customFormat="1" ht="18.399999999999999" customHeight="1" x14ac:dyDescent="0.2">
      <c r="B17" s="12"/>
      <c r="E17" s="17" t="s">
        <v>31</v>
      </c>
      <c r="AK17" s="19" t="s">
        <v>27</v>
      </c>
      <c r="AN17" s="17" t="s">
        <v>1</v>
      </c>
      <c r="AR17" s="12"/>
      <c r="BE17" s="263"/>
      <c r="BS17" s="9" t="s">
        <v>32</v>
      </c>
    </row>
    <row r="18" spans="1:71" s="1" customFormat="1" ht="6.95" customHeight="1" x14ac:dyDescent="0.2">
      <c r="B18" s="12"/>
      <c r="AR18" s="12"/>
      <c r="BE18" s="263"/>
      <c r="BS18" s="9" t="s">
        <v>6</v>
      </c>
    </row>
    <row r="19" spans="1:71" s="1" customFormat="1" ht="12" customHeight="1" x14ac:dyDescent="0.2">
      <c r="B19" s="12"/>
      <c r="D19" s="19" t="s">
        <v>33</v>
      </c>
      <c r="AK19" s="19" t="s">
        <v>25</v>
      </c>
      <c r="AN19" s="17" t="s">
        <v>1</v>
      </c>
      <c r="AR19" s="12"/>
      <c r="BE19" s="263"/>
      <c r="BS19" s="9" t="s">
        <v>6</v>
      </c>
    </row>
    <row r="20" spans="1:71" s="1" customFormat="1" ht="18.399999999999999" customHeight="1" x14ac:dyDescent="0.2">
      <c r="B20" s="12"/>
      <c r="E20" s="17" t="s">
        <v>34</v>
      </c>
      <c r="AK20" s="19" t="s">
        <v>27</v>
      </c>
      <c r="AN20" s="17" t="s">
        <v>1</v>
      </c>
      <c r="AR20" s="12"/>
      <c r="BE20" s="263"/>
      <c r="BS20" s="9" t="s">
        <v>32</v>
      </c>
    </row>
    <row r="21" spans="1:71" s="1" customFormat="1" ht="6.95" customHeight="1" x14ac:dyDescent="0.2">
      <c r="B21" s="12"/>
      <c r="AR21" s="12"/>
      <c r="BE21" s="263"/>
    </row>
    <row r="22" spans="1:71" s="1" customFormat="1" ht="12" customHeight="1" x14ac:dyDescent="0.2">
      <c r="B22" s="12"/>
      <c r="D22" s="19" t="s">
        <v>35</v>
      </c>
      <c r="AR22" s="12"/>
      <c r="BE22" s="263"/>
    </row>
    <row r="23" spans="1:71" s="1" customFormat="1" ht="16.5" customHeight="1" x14ac:dyDescent="0.2">
      <c r="B23" s="12"/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R23" s="12"/>
      <c r="BE23" s="263"/>
    </row>
    <row r="24" spans="1:71" s="1" customFormat="1" ht="6.95" customHeight="1" x14ac:dyDescent="0.2">
      <c r="B24" s="12"/>
      <c r="AR24" s="12"/>
      <c r="BE24" s="263"/>
    </row>
    <row r="25" spans="1:71" s="1" customFormat="1" ht="6.95" customHeight="1" x14ac:dyDescent="0.2">
      <c r="B25" s="1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2"/>
      <c r="BE25" s="263"/>
    </row>
    <row r="26" spans="1:71" s="2" customFormat="1" ht="25.9" customHeight="1" x14ac:dyDescent="0.2">
      <c r="A26" s="23"/>
      <c r="B26" s="24"/>
      <c r="C26" s="23"/>
      <c r="D26" s="25" t="s">
        <v>36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71">
        <f>ROUND(AG94,2)</f>
        <v>0</v>
      </c>
      <c r="AL26" s="272"/>
      <c r="AM26" s="272"/>
      <c r="AN26" s="272"/>
      <c r="AO26" s="272"/>
      <c r="AP26" s="23"/>
      <c r="AQ26" s="23"/>
      <c r="AR26" s="24"/>
      <c r="BE26" s="263"/>
    </row>
    <row r="27" spans="1:71" s="2" customFormat="1" ht="6.95" customHeight="1" x14ac:dyDescent="0.2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4"/>
      <c r="BE27" s="263"/>
    </row>
    <row r="28" spans="1:71" s="2" customFormat="1" ht="12.75" x14ac:dyDescent="0.2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73" t="s">
        <v>37</v>
      </c>
      <c r="M28" s="273"/>
      <c r="N28" s="273"/>
      <c r="O28" s="273"/>
      <c r="P28" s="273"/>
      <c r="Q28" s="23"/>
      <c r="R28" s="23"/>
      <c r="S28" s="23"/>
      <c r="T28" s="23"/>
      <c r="U28" s="23"/>
      <c r="V28" s="23"/>
      <c r="W28" s="273" t="s">
        <v>38</v>
      </c>
      <c r="X28" s="273"/>
      <c r="Y28" s="273"/>
      <c r="Z28" s="273"/>
      <c r="AA28" s="273"/>
      <c r="AB28" s="273"/>
      <c r="AC28" s="273"/>
      <c r="AD28" s="273"/>
      <c r="AE28" s="273"/>
      <c r="AF28" s="23"/>
      <c r="AG28" s="23"/>
      <c r="AH28" s="23"/>
      <c r="AI28" s="23"/>
      <c r="AJ28" s="23"/>
      <c r="AK28" s="273" t="s">
        <v>39</v>
      </c>
      <c r="AL28" s="273"/>
      <c r="AM28" s="273"/>
      <c r="AN28" s="273"/>
      <c r="AO28" s="273"/>
      <c r="AP28" s="23"/>
      <c r="AQ28" s="23"/>
      <c r="AR28" s="24"/>
      <c r="BE28" s="263"/>
    </row>
    <row r="29" spans="1:71" s="3" customFormat="1" ht="14.45" customHeight="1" x14ac:dyDescent="0.2">
      <c r="B29" s="27"/>
      <c r="D29" s="19" t="s">
        <v>40</v>
      </c>
      <c r="F29" s="19" t="s">
        <v>41</v>
      </c>
      <c r="L29" s="261">
        <v>0.21</v>
      </c>
      <c r="M29" s="260"/>
      <c r="N29" s="260"/>
      <c r="O29" s="260"/>
      <c r="P29" s="260"/>
      <c r="W29" s="259">
        <f>ROUND(AZ94, 2)</f>
        <v>0</v>
      </c>
      <c r="X29" s="260"/>
      <c r="Y29" s="260"/>
      <c r="Z29" s="260"/>
      <c r="AA29" s="260"/>
      <c r="AB29" s="260"/>
      <c r="AC29" s="260"/>
      <c r="AD29" s="260"/>
      <c r="AE29" s="260"/>
      <c r="AK29" s="259">
        <f>ROUND(AV94, 2)</f>
        <v>0</v>
      </c>
      <c r="AL29" s="260"/>
      <c r="AM29" s="260"/>
      <c r="AN29" s="260"/>
      <c r="AO29" s="260"/>
      <c r="AR29" s="27"/>
      <c r="BE29" s="264"/>
    </row>
    <row r="30" spans="1:71" s="3" customFormat="1" ht="14.45" customHeight="1" x14ac:dyDescent="0.2">
      <c r="B30" s="27"/>
      <c r="F30" s="19" t="s">
        <v>42</v>
      </c>
      <c r="L30" s="261">
        <v>0.15</v>
      </c>
      <c r="M30" s="260"/>
      <c r="N30" s="260"/>
      <c r="O30" s="260"/>
      <c r="P30" s="260"/>
      <c r="W30" s="259">
        <f>ROUND(BA94, 2)</f>
        <v>0</v>
      </c>
      <c r="X30" s="260"/>
      <c r="Y30" s="260"/>
      <c r="Z30" s="260"/>
      <c r="AA30" s="260"/>
      <c r="AB30" s="260"/>
      <c r="AC30" s="260"/>
      <c r="AD30" s="260"/>
      <c r="AE30" s="260"/>
      <c r="AK30" s="259">
        <f>ROUND(AW94, 2)</f>
        <v>0</v>
      </c>
      <c r="AL30" s="260"/>
      <c r="AM30" s="260"/>
      <c r="AN30" s="260"/>
      <c r="AO30" s="260"/>
      <c r="AR30" s="27"/>
      <c r="BE30" s="264"/>
    </row>
    <row r="31" spans="1:71" s="3" customFormat="1" ht="14.45" hidden="1" customHeight="1" x14ac:dyDescent="0.2">
      <c r="B31" s="27"/>
      <c r="F31" s="19" t="s">
        <v>43</v>
      </c>
      <c r="L31" s="261">
        <v>0.21</v>
      </c>
      <c r="M31" s="260"/>
      <c r="N31" s="260"/>
      <c r="O31" s="260"/>
      <c r="P31" s="260"/>
      <c r="W31" s="259">
        <f>ROUND(BB94, 2)</f>
        <v>0</v>
      </c>
      <c r="X31" s="260"/>
      <c r="Y31" s="260"/>
      <c r="Z31" s="260"/>
      <c r="AA31" s="260"/>
      <c r="AB31" s="260"/>
      <c r="AC31" s="260"/>
      <c r="AD31" s="260"/>
      <c r="AE31" s="260"/>
      <c r="AK31" s="259">
        <v>0</v>
      </c>
      <c r="AL31" s="260"/>
      <c r="AM31" s="260"/>
      <c r="AN31" s="260"/>
      <c r="AO31" s="260"/>
      <c r="AR31" s="27"/>
      <c r="BE31" s="264"/>
    </row>
    <row r="32" spans="1:71" s="3" customFormat="1" ht="14.45" hidden="1" customHeight="1" x14ac:dyDescent="0.2">
      <c r="B32" s="27"/>
      <c r="F32" s="19" t="s">
        <v>44</v>
      </c>
      <c r="L32" s="261">
        <v>0.15</v>
      </c>
      <c r="M32" s="260"/>
      <c r="N32" s="260"/>
      <c r="O32" s="260"/>
      <c r="P32" s="260"/>
      <c r="W32" s="259">
        <f>ROUND(BC94, 2)</f>
        <v>0</v>
      </c>
      <c r="X32" s="260"/>
      <c r="Y32" s="260"/>
      <c r="Z32" s="260"/>
      <c r="AA32" s="260"/>
      <c r="AB32" s="260"/>
      <c r="AC32" s="260"/>
      <c r="AD32" s="260"/>
      <c r="AE32" s="260"/>
      <c r="AK32" s="259">
        <v>0</v>
      </c>
      <c r="AL32" s="260"/>
      <c r="AM32" s="260"/>
      <c r="AN32" s="260"/>
      <c r="AO32" s="260"/>
      <c r="AR32" s="27"/>
      <c r="BE32" s="264"/>
    </row>
    <row r="33" spans="1:57" s="3" customFormat="1" ht="14.45" hidden="1" customHeight="1" x14ac:dyDescent="0.2">
      <c r="B33" s="27"/>
      <c r="F33" s="19" t="s">
        <v>45</v>
      </c>
      <c r="L33" s="261">
        <v>0</v>
      </c>
      <c r="M33" s="260"/>
      <c r="N33" s="260"/>
      <c r="O33" s="260"/>
      <c r="P33" s="260"/>
      <c r="W33" s="259">
        <f>ROUND(BD94, 2)</f>
        <v>0</v>
      </c>
      <c r="X33" s="260"/>
      <c r="Y33" s="260"/>
      <c r="Z33" s="260"/>
      <c r="AA33" s="260"/>
      <c r="AB33" s="260"/>
      <c r="AC33" s="260"/>
      <c r="AD33" s="260"/>
      <c r="AE33" s="260"/>
      <c r="AK33" s="259">
        <v>0</v>
      </c>
      <c r="AL33" s="260"/>
      <c r="AM33" s="260"/>
      <c r="AN33" s="260"/>
      <c r="AO33" s="260"/>
      <c r="AR33" s="27"/>
      <c r="BE33" s="264"/>
    </row>
    <row r="34" spans="1:57" s="2" customFormat="1" ht="6.95" customHeight="1" x14ac:dyDescent="0.2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  <c r="BE34" s="263"/>
    </row>
    <row r="35" spans="1:57" s="2" customFormat="1" ht="25.9" customHeight="1" x14ac:dyDescent="0.2">
      <c r="A35" s="23"/>
      <c r="B35" s="24"/>
      <c r="C35" s="28"/>
      <c r="D35" s="29" t="s">
        <v>46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 t="s">
        <v>47</v>
      </c>
      <c r="U35" s="30"/>
      <c r="V35" s="30"/>
      <c r="W35" s="30"/>
      <c r="X35" s="294" t="s">
        <v>48</v>
      </c>
      <c r="Y35" s="295"/>
      <c r="Z35" s="295"/>
      <c r="AA35" s="295"/>
      <c r="AB35" s="295"/>
      <c r="AC35" s="30"/>
      <c r="AD35" s="30"/>
      <c r="AE35" s="30"/>
      <c r="AF35" s="30"/>
      <c r="AG35" s="30"/>
      <c r="AH35" s="30"/>
      <c r="AI35" s="30"/>
      <c r="AJ35" s="30"/>
      <c r="AK35" s="296">
        <f>SUM(AK26:AK33)</f>
        <v>0</v>
      </c>
      <c r="AL35" s="295"/>
      <c r="AM35" s="295"/>
      <c r="AN35" s="295"/>
      <c r="AO35" s="297"/>
      <c r="AP35" s="28"/>
      <c r="AQ35" s="28"/>
      <c r="AR35" s="24"/>
      <c r="BE35" s="23"/>
    </row>
    <row r="36" spans="1:57" s="2" customFormat="1" ht="6.95" customHeight="1" x14ac:dyDescent="0.2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  <c r="BE36" s="23"/>
    </row>
    <row r="37" spans="1:57" s="2" customFormat="1" ht="14.45" customHeight="1" x14ac:dyDescent="0.2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4"/>
      <c r="BE37" s="23"/>
    </row>
    <row r="38" spans="1:57" s="1" customFormat="1" ht="14.45" customHeight="1" x14ac:dyDescent="0.2">
      <c r="B38" s="12"/>
      <c r="AR38" s="12"/>
    </row>
    <row r="39" spans="1:57" s="1" customFormat="1" ht="14.45" customHeight="1" x14ac:dyDescent="0.2">
      <c r="B39" s="12"/>
      <c r="AR39" s="12"/>
    </row>
    <row r="40" spans="1:57" s="1" customFormat="1" ht="14.45" customHeight="1" x14ac:dyDescent="0.2">
      <c r="B40" s="12"/>
      <c r="AR40" s="12"/>
    </row>
    <row r="41" spans="1:57" s="1" customFormat="1" ht="14.45" customHeight="1" x14ac:dyDescent="0.2">
      <c r="B41" s="12"/>
      <c r="AR41" s="12"/>
    </row>
    <row r="42" spans="1:57" s="1" customFormat="1" ht="14.45" customHeight="1" x14ac:dyDescent="0.2">
      <c r="B42" s="12"/>
      <c r="AR42" s="12"/>
    </row>
    <row r="43" spans="1:57" s="1" customFormat="1" ht="14.45" customHeight="1" x14ac:dyDescent="0.2">
      <c r="B43" s="12"/>
      <c r="AR43" s="12"/>
    </row>
    <row r="44" spans="1:57" s="1" customFormat="1" ht="14.45" customHeight="1" x14ac:dyDescent="0.2">
      <c r="B44" s="12"/>
      <c r="AR44" s="12"/>
    </row>
    <row r="45" spans="1:57" s="1" customFormat="1" ht="14.45" customHeight="1" x14ac:dyDescent="0.2">
      <c r="B45" s="12"/>
      <c r="AR45" s="12"/>
    </row>
    <row r="46" spans="1:57" s="1" customFormat="1" ht="14.45" customHeight="1" x14ac:dyDescent="0.2">
      <c r="B46" s="12"/>
      <c r="AR46" s="12"/>
    </row>
    <row r="47" spans="1:57" s="1" customFormat="1" ht="14.45" customHeight="1" x14ac:dyDescent="0.2">
      <c r="B47" s="12"/>
      <c r="AR47" s="12"/>
    </row>
    <row r="48" spans="1:57" s="1" customFormat="1" ht="14.45" customHeight="1" x14ac:dyDescent="0.2">
      <c r="B48" s="12"/>
      <c r="AR48" s="12"/>
    </row>
    <row r="49" spans="1:57" s="2" customFormat="1" ht="14.45" customHeight="1" x14ac:dyDescent="0.2">
      <c r="B49" s="32"/>
      <c r="D49" s="33" t="s">
        <v>49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3" t="s">
        <v>50</v>
      </c>
      <c r="AI49" s="34"/>
      <c r="AJ49" s="34"/>
      <c r="AK49" s="34"/>
      <c r="AL49" s="34"/>
      <c r="AM49" s="34"/>
      <c r="AN49" s="34"/>
      <c r="AO49" s="34"/>
      <c r="AR49" s="32"/>
    </row>
    <row r="50" spans="1:57" x14ac:dyDescent="0.2">
      <c r="B50" s="12"/>
      <c r="AR50" s="12"/>
    </row>
    <row r="51" spans="1:57" x14ac:dyDescent="0.2">
      <c r="B51" s="12"/>
      <c r="AR51" s="12"/>
    </row>
    <row r="52" spans="1:57" x14ac:dyDescent="0.2">
      <c r="B52" s="12"/>
      <c r="AR52" s="12"/>
    </row>
    <row r="53" spans="1:57" x14ac:dyDescent="0.2">
      <c r="B53" s="12"/>
      <c r="AR53" s="12"/>
    </row>
    <row r="54" spans="1:57" x14ac:dyDescent="0.2">
      <c r="B54" s="12"/>
      <c r="AR54" s="12"/>
    </row>
    <row r="55" spans="1:57" x14ac:dyDescent="0.2">
      <c r="B55" s="12"/>
      <c r="AR55" s="12"/>
    </row>
    <row r="56" spans="1:57" x14ac:dyDescent="0.2">
      <c r="B56" s="12"/>
      <c r="AR56" s="12"/>
    </row>
    <row r="57" spans="1:57" x14ac:dyDescent="0.2">
      <c r="B57" s="12"/>
      <c r="AR57" s="12"/>
    </row>
    <row r="58" spans="1:57" x14ac:dyDescent="0.2">
      <c r="B58" s="12"/>
      <c r="AR58" s="12"/>
    </row>
    <row r="59" spans="1:57" x14ac:dyDescent="0.2">
      <c r="B59" s="12"/>
      <c r="AR59" s="12"/>
    </row>
    <row r="60" spans="1:57" s="2" customFormat="1" ht="12.75" x14ac:dyDescent="0.2">
      <c r="A60" s="23"/>
      <c r="B60" s="24"/>
      <c r="C60" s="23"/>
      <c r="D60" s="35" t="s">
        <v>51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5" t="s">
        <v>52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35" t="s">
        <v>51</v>
      </c>
      <c r="AI60" s="26"/>
      <c r="AJ60" s="26"/>
      <c r="AK60" s="26"/>
      <c r="AL60" s="26"/>
      <c r="AM60" s="35" t="s">
        <v>52</v>
      </c>
      <c r="AN60" s="26"/>
      <c r="AO60" s="26"/>
      <c r="AP60" s="23"/>
      <c r="AQ60" s="23"/>
      <c r="AR60" s="24"/>
      <c r="BE60" s="23"/>
    </row>
    <row r="61" spans="1:57" x14ac:dyDescent="0.2">
      <c r="B61" s="12"/>
      <c r="AR61" s="12"/>
    </row>
    <row r="62" spans="1:57" x14ac:dyDescent="0.2">
      <c r="B62" s="12"/>
      <c r="AR62" s="12"/>
    </row>
    <row r="63" spans="1:57" x14ac:dyDescent="0.2">
      <c r="B63" s="12"/>
      <c r="AR63" s="12"/>
    </row>
    <row r="64" spans="1:57" s="2" customFormat="1" ht="12.75" x14ac:dyDescent="0.2">
      <c r="A64" s="23"/>
      <c r="B64" s="24"/>
      <c r="C64" s="23"/>
      <c r="D64" s="33" t="s">
        <v>53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3" t="s">
        <v>54</v>
      </c>
      <c r="AI64" s="36"/>
      <c r="AJ64" s="36"/>
      <c r="AK64" s="36"/>
      <c r="AL64" s="36"/>
      <c r="AM64" s="36"/>
      <c r="AN64" s="36"/>
      <c r="AO64" s="36"/>
      <c r="AP64" s="23"/>
      <c r="AQ64" s="23"/>
      <c r="AR64" s="24"/>
      <c r="BE64" s="23"/>
    </row>
    <row r="65" spans="1:57" x14ac:dyDescent="0.2">
      <c r="B65" s="12"/>
      <c r="AR65" s="12"/>
    </row>
    <row r="66" spans="1:57" x14ac:dyDescent="0.2">
      <c r="B66" s="12"/>
      <c r="AR66" s="12"/>
    </row>
    <row r="67" spans="1:57" x14ac:dyDescent="0.2">
      <c r="B67" s="12"/>
      <c r="AR67" s="12"/>
    </row>
    <row r="68" spans="1:57" x14ac:dyDescent="0.2">
      <c r="B68" s="12"/>
      <c r="AR68" s="12"/>
    </row>
    <row r="69" spans="1:57" x14ac:dyDescent="0.2">
      <c r="B69" s="12"/>
      <c r="AR69" s="12"/>
    </row>
    <row r="70" spans="1:57" x14ac:dyDescent="0.2">
      <c r="B70" s="12"/>
      <c r="AR70" s="12"/>
    </row>
    <row r="71" spans="1:57" x14ac:dyDescent="0.2">
      <c r="B71" s="12"/>
      <c r="AR71" s="12"/>
    </row>
    <row r="72" spans="1:57" x14ac:dyDescent="0.2">
      <c r="B72" s="12"/>
      <c r="AR72" s="12"/>
    </row>
    <row r="73" spans="1:57" x14ac:dyDescent="0.2">
      <c r="B73" s="12"/>
      <c r="AR73" s="12"/>
    </row>
    <row r="74" spans="1:57" x14ac:dyDescent="0.2">
      <c r="B74" s="12"/>
      <c r="AR74" s="12"/>
    </row>
    <row r="75" spans="1:57" s="2" customFormat="1" ht="12.75" x14ac:dyDescent="0.2">
      <c r="A75" s="23"/>
      <c r="B75" s="24"/>
      <c r="C75" s="23"/>
      <c r="D75" s="35" t="s">
        <v>51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35" t="s">
        <v>52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35" t="s">
        <v>51</v>
      </c>
      <c r="AI75" s="26"/>
      <c r="AJ75" s="26"/>
      <c r="AK75" s="26"/>
      <c r="AL75" s="26"/>
      <c r="AM75" s="35" t="s">
        <v>52</v>
      </c>
      <c r="AN75" s="26"/>
      <c r="AO75" s="26"/>
      <c r="AP75" s="23"/>
      <c r="AQ75" s="23"/>
      <c r="AR75" s="24"/>
      <c r="BE75" s="23"/>
    </row>
    <row r="76" spans="1:57" s="2" customFormat="1" x14ac:dyDescent="0.2">
      <c r="A76" s="23"/>
      <c r="B76" s="24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4"/>
      <c r="BE76" s="23"/>
    </row>
    <row r="77" spans="1:57" s="2" customFormat="1" ht="6.95" customHeight="1" x14ac:dyDescent="0.2">
      <c r="A77" s="23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4"/>
      <c r="BE77" s="23"/>
    </row>
    <row r="81" spans="1:90" s="2" customFormat="1" ht="6.95" customHeight="1" x14ac:dyDescent="0.2">
      <c r="A81" s="23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4"/>
      <c r="BE81" s="23"/>
    </row>
    <row r="82" spans="1:90" s="2" customFormat="1" ht="24.95" customHeight="1" x14ac:dyDescent="0.2">
      <c r="A82" s="23"/>
      <c r="B82" s="24"/>
      <c r="C82" s="13" t="s">
        <v>55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4"/>
      <c r="BE82" s="23"/>
    </row>
    <row r="83" spans="1:90" s="2" customFormat="1" ht="6.95" customHeight="1" x14ac:dyDescent="0.2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4"/>
      <c r="BE83" s="23"/>
    </row>
    <row r="84" spans="1:90" s="4" customFormat="1" ht="12" customHeight="1" x14ac:dyDescent="0.2">
      <c r="B84" s="41"/>
      <c r="C84" s="19" t="s">
        <v>13</v>
      </c>
      <c r="L84" s="4" t="str">
        <f>K5</f>
        <v>Mesto1113</v>
      </c>
      <c r="AR84" s="41"/>
    </row>
    <row r="85" spans="1:90" s="5" customFormat="1" ht="36.950000000000003" customHeight="1" x14ac:dyDescent="0.2">
      <c r="B85" s="42"/>
      <c r="C85" s="43" t="s">
        <v>16</v>
      </c>
      <c r="L85" s="285" t="str">
        <f>K6</f>
        <v>Přechod pro chodce,ul.Křižná,Valašské Meziříčí</v>
      </c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R85" s="42"/>
    </row>
    <row r="86" spans="1:90" s="2" customFormat="1" ht="6.95" customHeight="1" x14ac:dyDescent="0.2">
      <c r="A86" s="23"/>
      <c r="B86" s="24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4"/>
      <c r="BE86" s="23"/>
    </row>
    <row r="87" spans="1:90" s="2" customFormat="1" ht="12" customHeight="1" x14ac:dyDescent="0.2">
      <c r="A87" s="23"/>
      <c r="B87" s="24"/>
      <c r="C87" s="19" t="s">
        <v>20</v>
      </c>
      <c r="D87" s="23"/>
      <c r="E87" s="23"/>
      <c r="F87" s="23"/>
      <c r="G87" s="23"/>
      <c r="H87" s="23"/>
      <c r="I87" s="23"/>
      <c r="J87" s="23"/>
      <c r="K87" s="23"/>
      <c r="L87" s="44" t="str">
        <f>IF(K8="","",K8)</f>
        <v xml:space="preserve">Valašské Meziříčí 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19" t="s">
        <v>22</v>
      </c>
      <c r="AJ87" s="23"/>
      <c r="AK87" s="23"/>
      <c r="AL87" s="23"/>
      <c r="AM87" s="287" t="str">
        <f>IF(AN8= "","",AN8)</f>
        <v>14. 4. 2023</v>
      </c>
      <c r="AN87" s="287"/>
      <c r="AO87" s="23"/>
      <c r="AP87" s="23"/>
      <c r="AQ87" s="23"/>
      <c r="AR87" s="24"/>
      <c r="BE87" s="23"/>
    </row>
    <row r="88" spans="1:90" s="2" customFormat="1" ht="6.95" customHeight="1" x14ac:dyDescent="0.2">
      <c r="A88" s="23"/>
      <c r="B88" s="24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4"/>
      <c r="BE88" s="23"/>
    </row>
    <row r="89" spans="1:90" s="2" customFormat="1" ht="15.2" customHeight="1" x14ac:dyDescent="0.2">
      <c r="A89" s="23"/>
      <c r="B89" s="24"/>
      <c r="C89" s="19" t="s">
        <v>24</v>
      </c>
      <c r="D89" s="23"/>
      <c r="E89" s="23"/>
      <c r="F89" s="23"/>
      <c r="G89" s="23"/>
      <c r="H89" s="23"/>
      <c r="I89" s="23"/>
      <c r="J89" s="23"/>
      <c r="K89" s="23"/>
      <c r="L89" s="4" t="str">
        <f>IF(E11= "","",E11)</f>
        <v>Město Valašské Meziříčí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19" t="s">
        <v>30</v>
      </c>
      <c r="AJ89" s="23"/>
      <c r="AK89" s="23"/>
      <c r="AL89" s="23"/>
      <c r="AM89" s="288" t="str">
        <f>IF(E17="","",E17)</f>
        <v xml:space="preserve"> </v>
      </c>
      <c r="AN89" s="289"/>
      <c r="AO89" s="289"/>
      <c r="AP89" s="289"/>
      <c r="AQ89" s="23"/>
      <c r="AR89" s="24"/>
      <c r="AS89" s="290" t="s">
        <v>56</v>
      </c>
      <c r="AT89" s="291"/>
      <c r="AU89" s="45"/>
      <c r="AV89" s="45"/>
      <c r="AW89" s="45"/>
      <c r="AX89" s="45"/>
      <c r="AY89" s="45"/>
      <c r="AZ89" s="45"/>
      <c r="BA89" s="45"/>
      <c r="BB89" s="45"/>
      <c r="BC89" s="45"/>
      <c r="BD89" s="46"/>
      <c r="BE89" s="23"/>
    </row>
    <row r="90" spans="1:90" s="2" customFormat="1" ht="15.2" customHeight="1" x14ac:dyDescent="0.2">
      <c r="A90" s="23"/>
      <c r="B90" s="24"/>
      <c r="C90" s="19" t="s">
        <v>28</v>
      </c>
      <c r="D90" s="23"/>
      <c r="E90" s="23"/>
      <c r="F90" s="23"/>
      <c r="G90" s="23"/>
      <c r="H90" s="23"/>
      <c r="I90" s="23"/>
      <c r="J90" s="23"/>
      <c r="K90" s="23"/>
      <c r="L90" s="4" t="str">
        <f>IF(E14= "Vyplň údaj","",E14)</f>
        <v/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19" t="s">
        <v>33</v>
      </c>
      <c r="AJ90" s="23"/>
      <c r="AK90" s="23"/>
      <c r="AL90" s="23"/>
      <c r="AM90" s="288" t="str">
        <f>IF(E20="","",E20)</f>
        <v>Fajfrová Irena</v>
      </c>
      <c r="AN90" s="289"/>
      <c r="AO90" s="289"/>
      <c r="AP90" s="289"/>
      <c r="AQ90" s="23"/>
      <c r="AR90" s="24"/>
      <c r="AS90" s="292"/>
      <c r="AT90" s="293"/>
      <c r="AU90" s="47"/>
      <c r="AV90" s="47"/>
      <c r="AW90" s="47"/>
      <c r="AX90" s="47"/>
      <c r="AY90" s="47"/>
      <c r="AZ90" s="47"/>
      <c r="BA90" s="47"/>
      <c r="BB90" s="47"/>
      <c r="BC90" s="47"/>
      <c r="BD90" s="48"/>
      <c r="BE90" s="23"/>
    </row>
    <row r="91" spans="1:90" s="2" customFormat="1" ht="10.9" customHeight="1" x14ac:dyDescent="0.2">
      <c r="A91" s="23"/>
      <c r="B91" s="24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4"/>
      <c r="AS91" s="292"/>
      <c r="AT91" s="293"/>
      <c r="AU91" s="47"/>
      <c r="AV91" s="47"/>
      <c r="AW91" s="47"/>
      <c r="AX91" s="47"/>
      <c r="AY91" s="47"/>
      <c r="AZ91" s="47"/>
      <c r="BA91" s="47"/>
      <c r="BB91" s="47"/>
      <c r="BC91" s="47"/>
      <c r="BD91" s="48"/>
      <c r="BE91" s="23"/>
    </row>
    <row r="92" spans="1:90" s="2" customFormat="1" ht="29.25" customHeight="1" x14ac:dyDescent="0.2">
      <c r="A92" s="23"/>
      <c r="B92" s="24"/>
      <c r="C92" s="280" t="s">
        <v>57</v>
      </c>
      <c r="D92" s="281"/>
      <c r="E92" s="281"/>
      <c r="F92" s="281"/>
      <c r="G92" s="281"/>
      <c r="H92" s="49"/>
      <c r="I92" s="282" t="s">
        <v>58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3" t="s">
        <v>59</v>
      </c>
      <c r="AH92" s="281"/>
      <c r="AI92" s="281"/>
      <c r="AJ92" s="281"/>
      <c r="AK92" s="281"/>
      <c r="AL92" s="281"/>
      <c r="AM92" s="281"/>
      <c r="AN92" s="282" t="s">
        <v>60</v>
      </c>
      <c r="AO92" s="281"/>
      <c r="AP92" s="284"/>
      <c r="AQ92" s="50" t="s">
        <v>61</v>
      </c>
      <c r="AR92" s="24"/>
      <c r="AS92" s="51" t="s">
        <v>62</v>
      </c>
      <c r="AT92" s="52" t="s">
        <v>63</v>
      </c>
      <c r="AU92" s="52" t="s">
        <v>64</v>
      </c>
      <c r="AV92" s="52" t="s">
        <v>65</v>
      </c>
      <c r="AW92" s="52" t="s">
        <v>66</v>
      </c>
      <c r="AX92" s="52" t="s">
        <v>67</v>
      </c>
      <c r="AY92" s="52" t="s">
        <v>68</v>
      </c>
      <c r="AZ92" s="52" t="s">
        <v>69</v>
      </c>
      <c r="BA92" s="52" t="s">
        <v>70</v>
      </c>
      <c r="BB92" s="52" t="s">
        <v>71</v>
      </c>
      <c r="BC92" s="52" t="s">
        <v>72</v>
      </c>
      <c r="BD92" s="53" t="s">
        <v>73</v>
      </c>
      <c r="BE92" s="23"/>
    </row>
    <row r="93" spans="1:90" s="2" customFormat="1" ht="10.9" customHeight="1" x14ac:dyDescent="0.2">
      <c r="A93" s="23"/>
      <c r="B93" s="24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4"/>
      <c r="AS93" s="5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  <c r="BE93" s="23"/>
    </row>
    <row r="94" spans="1:90" s="6" customFormat="1" ht="32.450000000000003" customHeight="1" x14ac:dyDescent="0.2">
      <c r="B94" s="57"/>
      <c r="C94" s="58" t="s">
        <v>74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277">
        <f>ROUND(AG95,2)</f>
        <v>0</v>
      </c>
      <c r="AH94" s="277"/>
      <c r="AI94" s="277"/>
      <c r="AJ94" s="277"/>
      <c r="AK94" s="277"/>
      <c r="AL94" s="277"/>
      <c r="AM94" s="277"/>
      <c r="AN94" s="278">
        <f>SUM(AG94,AT94)</f>
        <v>0</v>
      </c>
      <c r="AO94" s="278"/>
      <c r="AP94" s="278"/>
      <c r="AQ94" s="60" t="s">
        <v>1</v>
      </c>
      <c r="AR94" s="57"/>
      <c r="AS94" s="61">
        <f>ROUND(AS95,2)</f>
        <v>0</v>
      </c>
      <c r="AT94" s="62">
        <f>ROUND(SUM(AV94:AW94),2)</f>
        <v>0</v>
      </c>
      <c r="AU94" s="63">
        <f>ROUND(AU95,5)</f>
        <v>0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75</v>
      </c>
      <c r="BT94" s="65" t="s">
        <v>76</v>
      </c>
      <c r="BV94" s="65" t="s">
        <v>77</v>
      </c>
      <c r="BW94" s="65" t="s">
        <v>4</v>
      </c>
      <c r="BX94" s="65" t="s">
        <v>78</v>
      </c>
      <c r="CL94" s="65" t="s">
        <v>1</v>
      </c>
    </row>
    <row r="95" spans="1:90" s="7" customFormat="1" ht="24.75" customHeight="1" x14ac:dyDescent="0.2">
      <c r="A95" s="66" t="s">
        <v>79</v>
      </c>
      <c r="B95" s="67"/>
      <c r="C95" s="68"/>
      <c r="D95" s="276" t="s">
        <v>14</v>
      </c>
      <c r="E95" s="276"/>
      <c r="F95" s="276"/>
      <c r="G95" s="276"/>
      <c r="H95" s="276"/>
      <c r="I95" s="69"/>
      <c r="J95" s="276" t="s">
        <v>17</v>
      </c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4">
        <f>'Mesto1113 - Přechod pro c...'!J28</f>
        <v>0</v>
      </c>
      <c r="AH95" s="275"/>
      <c r="AI95" s="275"/>
      <c r="AJ95" s="275"/>
      <c r="AK95" s="275"/>
      <c r="AL95" s="275"/>
      <c r="AM95" s="275"/>
      <c r="AN95" s="274">
        <f>SUM(AG95,AT95)</f>
        <v>0</v>
      </c>
      <c r="AO95" s="275"/>
      <c r="AP95" s="275"/>
      <c r="AQ95" s="70" t="s">
        <v>80</v>
      </c>
      <c r="AR95" s="67"/>
      <c r="AS95" s="71">
        <v>0</v>
      </c>
      <c r="AT95" s="72">
        <f>ROUND(SUM(AV95:AW95),2)</f>
        <v>0</v>
      </c>
      <c r="AU95" s="73">
        <f>'Mesto1113 - Přechod pro c...'!P123</f>
        <v>0</v>
      </c>
      <c r="AV95" s="72">
        <f>'Mesto1113 - Přechod pro c...'!J31</f>
        <v>0</v>
      </c>
      <c r="AW95" s="72">
        <f>'Mesto1113 - Přechod pro c...'!J32</f>
        <v>0</v>
      </c>
      <c r="AX95" s="72">
        <f>'Mesto1113 - Přechod pro c...'!J33</f>
        <v>0</v>
      </c>
      <c r="AY95" s="72">
        <f>'Mesto1113 - Přechod pro c...'!J34</f>
        <v>0</v>
      </c>
      <c r="AZ95" s="72">
        <f>'Mesto1113 - Přechod pro c...'!F31</f>
        <v>0</v>
      </c>
      <c r="BA95" s="72">
        <f>'Mesto1113 - Přechod pro c...'!F32</f>
        <v>0</v>
      </c>
      <c r="BB95" s="72">
        <f>'Mesto1113 - Přechod pro c...'!F33</f>
        <v>0</v>
      </c>
      <c r="BC95" s="72">
        <f>'Mesto1113 - Přechod pro c...'!F34</f>
        <v>0</v>
      </c>
      <c r="BD95" s="74">
        <f>'Mesto1113 - Přechod pro c...'!F35</f>
        <v>0</v>
      </c>
      <c r="BT95" s="75" t="s">
        <v>81</v>
      </c>
      <c r="BU95" s="75" t="s">
        <v>82</v>
      </c>
      <c r="BV95" s="75" t="s">
        <v>77</v>
      </c>
      <c r="BW95" s="75" t="s">
        <v>4</v>
      </c>
      <c r="BX95" s="75" t="s">
        <v>78</v>
      </c>
      <c r="CL95" s="75" t="s">
        <v>1</v>
      </c>
    </row>
    <row r="96" spans="1:90" s="2" customFormat="1" ht="30" customHeight="1" x14ac:dyDescent="0.2">
      <c r="A96" s="23"/>
      <c r="B96" s="24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4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</row>
    <row r="97" spans="1:57" s="2" customFormat="1" ht="6.95" customHeight="1" x14ac:dyDescent="0.2">
      <c r="A97" s="23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4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</row>
  </sheetData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Mesto1113 - Přechod pro 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tabSelected="1" topLeftCell="A190" workbookViewId="0">
      <selection activeCell="X200" sqref="X200"/>
    </sheetView>
  </sheetViews>
  <sheetFormatPr defaultRowHeight="11.25" x14ac:dyDescent="0.2"/>
  <cols>
    <col min="1" max="1" width="8.33203125" style="88" customWidth="1"/>
    <col min="2" max="2" width="1.1640625" style="88" customWidth="1"/>
    <col min="3" max="3" width="4.1640625" style="88" customWidth="1"/>
    <col min="4" max="4" width="4.33203125" style="88" customWidth="1"/>
    <col min="5" max="5" width="17.1640625" style="88" customWidth="1"/>
    <col min="6" max="6" width="50.83203125" style="88" customWidth="1"/>
    <col min="7" max="7" width="7.5" style="88" customWidth="1"/>
    <col min="8" max="8" width="14" style="88" customWidth="1"/>
    <col min="9" max="9" width="15.83203125" style="88" customWidth="1"/>
    <col min="10" max="11" width="22.33203125" style="88" customWidth="1"/>
    <col min="12" max="12" width="9.33203125" style="88" customWidth="1"/>
    <col min="13" max="13" width="10.83203125" style="88" hidden="1" customWidth="1"/>
    <col min="14" max="14" width="9.33203125" style="88" hidden="1"/>
    <col min="15" max="20" width="14.1640625" style="88" hidden="1" customWidth="1"/>
    <col min="21" max="21" width="16.33203125" style="88" hidden="1" customWidth="1"/>
    <col min="22" max="22" width="12.33203125" style="88" customWidth="1"/>
    <col min="23" max="23" width="16.33203125" style="88" customWidth="1"/>
    <col min="24" max="24" width="12.33203125" style="88" customWidth="1"/>
    <col min="25" max="25" width="15" style="88" customWidth="1"/>
    <col min="26" max="26" width="11" style="88" customWidth="1"/>
    <col min="27" max="27" width="15" style="88" customWidth="1"/>
    <col min="28" max="28" width="16.33203125" style="88" customWidth="1"/>
    <col min="29" max="29" width="11" style="88" customWidth="1"/>
    <col min="30" max="30" width="15" style="88" customWidth="1"/>
    <col min="31" max="31" width="16.33203125" style="88" customWidth="1"/>
    <col min="32" max="43" width="9.33203125" style="88"/>
    <col min="44" max="65" width="9.33203125" style="88" hidden="1"/>
    <col min="66" max="16384" width="9.33203125" style="88"/>
  </cols>
  <sheetData>
    <row r="2" spans="1:46" ht="36.950000000000003" customHeight="1" x14ac:dyDescent="0.2">
      <c r="L2" s="300" t="s">
        <v>5</v>
      </c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89" t="s">
        <v>4</v>
      </c>
    </row>
    <row r="3" spans="1:46" ht="6.95" customHeight="1" x14ac:dyDescent="0.2">
      <c r="B3" s="90"/>
      <c r="C3" s="91"/>
      <c r="D3" s="91"/>
      <c r="E3" s="91"/>
      <c r="F3" s="91"/>
      <c r="G3" s="91"/>
      <c r="H3" s="91"/>
      <c r="I3" s="91"/>
      <c r="J3" s="91"/>
      <c r="K3" s="91"/>
      <c r="L3" s="92"/>
      <c r="AT3" s="89" t="s">
        <v>83</v>
      </c>
    </row>
    <row r="4" spans="1:46" ht="24.95" customHeight="1" x14ac:dyDescent="0.2">
      <c r="B4" s="92"/>
      <c r="D4" s="93" t="s">
        <v>84</v>
      </c>
      <c r="L4" s="92"/>
      <c r="M4" s="94" t="s">
        <v>10</v>
      </c>
      <c r="AT4" s="89" t="s">
        <v>3</v>
      </c>
    </row>
    <row r="5" spans="1:46" ht="6.95" customHeight="1" x14ac:dyDescent="0.2">
      <c r="B5" s="92"/>
      <c r="L5" s="92"/>
    </row>
    <row r="6" spans="1:46" s="98" customFormat="1" ht="12" customHeight="1" x14ac:dyDescent="0.2">
      <c r="A6" s="95"/>
      <c r="B6" s="77"/>
      <c r="C6" s="95"/>
      <c r="D6" s="96" t="s">
        <v>16</v>
      </c>
      <c r="E6" s="95"/>
      <c r="F6" s="95"/>
      <c r="G6" s="95"/>
      <c r="H6" s="95"/>
      <c r="I6" s="95"/>
      <c r="J6" s="95"/>
      <c r="K6" s="95"/>
      <c r="L6" s="97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</row>
    <row r="7" spans="1:46" s="98" customFormat="1" ht="16.5" customHeight="1" x14ac:dyDescent="0.2">
      <c r="A7" s="95"/>
      <c r="B7" s="77"/>
      <c r="C7" s="95"/>
      <c r="D7" s="95"/>
      <c r="E7" s="302" t="s">
        <v>17</v>
      </c>
      <c r="F7" s="303"/>
      <c r="G7" s="303"/>
      <c r="H7" s="303"/>
      <c r="I7" s="95"/>
      <c r="J7" s="95"/>
      <c r="K7" s="95"/>
      <c r="L7" s="97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</row>
    <row r="8" spans="1:46" s="98" customFormat="1" x14ac:dyDescent="0.2">
      <c r="A8" s="95"/>
      <c r="B8" s="77"/>
      <c r="C8" s="95"/>
      <c r="D8" s="95"/>
      <c r="E8" s="95"/>
      <c r="F8" s="95"/>
      <c r="G8" s="95"/>
      <c r="H8" s="95"/>
      <c r="I8" s="95"/>
      <c r="J8" s="95"/>
      <c r="K8" s="95"/>
      <c r="L8" s="97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46" s="98" customFormat="1" ht="12" customHeight="1" x14ac:dyDescent="0.2">
      <c r="A9" s="95"/>
      <c r="B9" s="77"/>
      <c r="C9" s="95"/>
      <c r="D9" s="96" t="s">
        <v>18</v>
      </c>
      <c r="E9" s="95"/>
      <c r="F9" s="99" t="s">
        <v>1</v>
      </c>
      <c r="G9" s="95"/>
      <c r="H9" s="95"/>
      <c r="I9" s="96" t="s">
        <v>19</v>
      </c>
      <c r="J9" s="99" t="s">
        <v>1</v>
      </c>
      <c r="K9" s="95"/>
      <c r="L9" s="97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</row>
    <row r="10" spans="1:46" s="98" customFormat="1" ht="12" customHeight="1" x14ac:dyDescent="0.2">
      <c r="A10" s="95"/>
      <c r="B10" s="77"/>
      <c r="C10" s="95"/>
      <c r="D10" s="96" t="s">
        <v>20</v>
      </c>
      <c r="E10" s="95"/>
      <c r="F10" s="99" t="s">
        <v>21</v>
      </c>
      <c r="G10" s="95"/>
      <c r="H10" s="95"/>
      <c r="I10" s="96" t="s">
        <v>22</v>
      </c>
      <c r="J10" s="100" t="str">
        <f>'Rekapitulace stavby'!AN8</f>
        <v>14. 4. 2023</v>
      </c>
      <c r="K10" s="95"/>
      <c r="L10" s="97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</row>
    <row r="11" spans="1:46" s="98" customFormat="1" ht="10.9" customHeight="1" x14ac:dyDescent="0.2">
      <c r="A11" s="95"/>
      <c r="B11" s="77"/>
      <c r="C11" s="95"/>
      <c r="D11" s="95"/>
      <c r="E11" s="95"/>
      <c r="F11" s="95"/>
      <c r="G11" s="95"/>
      <c r="H11" s="95"/>
      <c r="I11" s="95"/>
      <c r="J11" s="95"/>
      <c r="K11" s="95"/>
      <c r="L11" s="97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</row>
    <row r="12" spans="1:46" s="98" customFormat="1" ht="12" customHeight="1" x14ac:dyDescent="0.2">
      <c r="A12" s="95"/>
      <c r="B12" s="77"/>
      <c r="C12" s="95"/>
      <c r="D12" s="96" t="s">
        <v>24</v>
      </c>
      <c r="E12" s="95"/>
      <c r="F12" s="95"/>
      <c r="G12" s="95"/>
      <c r="H12" s="95"/>
      <c r="I12" s="96" t="s">
        <v>25</v>
      </c>
      <c r="J12" s="99" t="s">
        <v>1</v>
      </c>
      <c r="K12" s="95"/>
      <c r="L12" s="97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</row>
    <row r="13" spans="1:46" s="98" customFormat="1" ht="18" customHeight="1" x14ac:dyDescent="0.2">
      <c r="A13" s="95"/>
      <c r="B13" s="77"/>
      <c r="C13" s="95"/>
      <c r="D13" s="95"/>
      <c r="E13" s="99" t="s">
        <v>26</v>
      </c>
      <c r="F13" s="95"/>
      <c r="G13" s="95"/>
      <c r="H13" s="95"/>
      <c r="I13" s="96" t="s">
        <v>27</v>
      </c>
      <c r="J13" s="99" t="s">
        <v>1</v>
      </c>
      <c r="K13" s="95"/>
      <c r="L13" s="97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</row>
    <row r="14" spans="1:46" s="98" customFormat="1" ht="6.95" customHeight="1" x14ac:dyDescent="0.2">
      <c r="A14" s="95"/>
      <c r="B14" s="77"/>
      <c r="C14" s="95"/>
      <c r="D14" s="95"/>
      <c r="E14" s="95"/>
      <c r="F14" s="95"/>
      <c r="G14" s="95"/>
      <c r="H14" s="95"/>
      <c r="I14" s="95"/>
      <c r="J14" s="95"/>
      <c r="K14" s="95"/>
      <c r="L14" s="97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</row>
    <row r="15" spans="1:46" s="98" customFormat="1" ht="12" customHeight="1" x14ac:dyDescent="0.2">
      <c r="A15" s="95"/>
      <c r="B15" s="77"/>
      <c r="C15" s="95"/>
      <c r="D15" s="96" t="s">
        <v>28</v>
      </c>
      <c r="E15" s="95"/>
      <c r="F15" s="95"/>
      <c r="G15" s="95"/>
      <c r="H15" s="95"/>
      <c r="I15" s="96" t="s">
        <v>25</v>
      </c>
      <c r="J15" s="87" t="str">
        <f>'Rekapitulace stavby'!AN13</f>
        <v>Vyplň údaj</v>
      </c>
      <c r="K15" s="95"/>
      <c r="L15" s="97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</row>
    <row r="16" spans="1:46" s="98" customFormat="1" ht="18" customHeight="1" x14ac:dyDescent="0.2">
      <c r="A16" s="95"/>
      <c r="B16" s="77"/>
      <c r="C16" s="95"/>
      <c r="D16" s="95"/>
      <c r="E16" s="304" t="str">
        <f>'Rekapitulace stavby'!E14</f>
        <v>Vyplň údaj</v>
      </c>
      <c r="F16" s="305"/>
      <c r="G16" s="305"/>
      <c r="H16" s="305"/>
      <c r="I16" s="96" t="s">
        <v>27</v>
      </c>
      <c r="J16" s="87" t="str">
        <f>'Rekapitulace stavby'!AN14</f>
        <v>Vyplň údaj</v>
      </c>
      <c r="K16" s="95"/>
      <c r="L16" s="97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</row>
    <row r="17" spans="1:31" s="98" customFormat="1" ht="6.95" customHeight="1" x14ac:dyDescent="0.2">
      <c r="A17" s="95"/>
      <c r="B17" s="77"/>
      <c r="C17" s="95"/>
      <c r="D17" s="95"/>
      <c r="E17" s="95"/>
      <c r="F17" s="95"/>
      <c r="G17" s="95"/>
      <c r="H17" s="95"/>
      <c r="I17" s="95"/>
      <c r="J17" s="95"/>
      <c r="K17" s="95"/>
      <c r="L17" s="97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</row>
    <row r="18" spans="1:31" s="98" customFormat="1" ht="12" customHeight="1" x14ac:dyDescent="0.2">
      <c r="A18" s="95"/>
      <c r="B18" s="77"/>
      <c r="C18" s="95"/>
      <c r="D18" s="96" t="s">
        <v>30</v>
      </c>
      <c r="E18" s="95"/>
      <c r="F18" s="95"/>
      <c r="G18" s="95"/>
      <c r="H18" s="95"/>
      <c r="I18" s="96" t="s">
        <v>25</v>
      </c>
      <c r="J18" s="99" t="str">
        <f>IF('Rekapitulace stavby'!AN16="","",'Rekapitulace stavby'!AN16)</f>
        <v/>
      </c>
      <c r="K18" s="95"/>
      <c r="L18" s="97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</row>
    <row r="19" spans="1:31" s="98" customFormat="1" ht="18" customHeight="1" x14ac:dyDescent="0.2">
      <c r="A19" s="95"/>
      <c r="B19" s="77"/>
      <c r="C19" s="95"/>
      <c r="D19" s="95"/>
      <c r="E19" s="99" t="str">
        <f>IF('Rekapitulace stavby'!E17="","",'Rekapitulace stavby'!E17)</f>
        <v xml:space="preserve"> </v>
      </c>
      <c r="F19" s="95"/>
      <c r="G19" s="95"/>
      <c r="H19" s="95"/>
      <c r="I19" s="96" t="s">
        <v>27</v>
      </c>
      <c r="J19" s="99" t="str">
        <f>IF('Rekapitulace stavby'!AN17="","",'Rekapitulace stavby'!AN17)</f>
        <v/>
      </c>
      <c r="K19" s="95"/>
      <c r="L19" s="97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</row>
    <row r="20" spans="1:31" s="98" customFormat="1" ht="6.95" customHeight="1" x14ac:dyDescent="0.2">
      <c r="A20" s="95"/>
      <c r="B20" s="77"/>
      <c r="C20" s="95"/>
      <c r="D20" s="95"/>
      <c r="E20" s="95"/>
      <c r="F20" s="95"/>
      <c r="G20" s="95"/>
      <c r="H20" s="95"/>
      <c r="I20" s="95"/>
      <c r="J20" s="95"/>
      <c r="K20" s="95"/>
      <c r="L20" s="97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</row>
    <row r="21" spans="1:31" s="98" customFormat="1" ht="12" customHeight="1" x14ac:dyDescent="0.2">
      <c r="A21" s="95"/>
      <c r="B21" s="77"/>
      <c r="C21" s="95"/>
      <c r="D21" s="96" t="s">
        <v>33</v>
      </c>
      <c r="E21" s="95"/>
      <c r="F21" s="95"/>
      <c r="G21" s="95"/>
      <c r="H21" s="95"/>
      <c r="I21" s="96" t="s">
        <v>25</v>
      </c>
      <c r="J21" s="99" t="s">
        <v>1</v>
      </c>
      <c r="K21" s="95"/>
      <c r="L21" s="97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</row>
    <row r="22" spans="1:31" s="98" customFormat="1" ht="18" customHeight="1" x14ac:dyDescent="0.2">
      <c r="A22" s="95"/>
      <c r="B22" s="77"/>
      <c r="C22" s="95"/>
      <c r="D22" s="95"/>
      <c r="E22" s="99" t="s">
        <v>34</v>
      </c>
      <c r="F22" s="95"/>
      <c r="G22" s="95"/>
      <c r="H22" s="95"/>
      <c r="I22" s="96" t="s">
        <v>27</v>
      </c>
      <c r="J22" s="99" t="s">
        <v>1</v>
      </c>
      <c r="K22" s="95"/>
      <c r="L22" s="97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</row>
    <row r="23" spans="1:31" s="98" customFormat="1" ht="6.95" customHeight="1" x14ac:dyDescent="0.2">
      <c r="A23" s="95"/>
      <c r="B23" s="77"/>
      <c r="C23" s="95"/>
      <c r="D23" s="95"/>
      <c r="E23" s="95"/>
      <c r="F23" s="95"/>
      <c r="G23" s="95"/>
      <c r="H23" s="95"/>
      <c r="I23" s="95"/>
      <c r="J23" s="95"/>
      <c r="K23" s="95"/>
      <c r="L23" s="97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</row>
    <row r="24" spans="1:31" s="98" customFormat="1" ht="12" customHeight="1" x14ac:dyDescent="0.2">
      <c r="A24" s="95"/>
      <c r="B24" s="77"/>
      <c r="C24" s="95"/>
      <c r="D24" s="96" t="s">
        <v>35</v>
      </c>
      <c r="E24" s="95"/>
      <c r="F24" s="95"/>
      <c r="G24" s="95"/>
      <c r="H24" s="95"/>
      <c r="I24" s="95"/>
      <c r="J24" s="95"/>
      <c r="K24" s="95"/>
      <c r="L24" s="97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</row>
    <row r="25" spans="1:31" s="104" customFormat="1" ht="16.5" customHeight="1" x14ac:dyDescent="0.2">
      <c r="A25" s="101"/>
      <c r="B25" s="102"/>
      <c r="C25" s="101"/>
      <c r="D25" s="101"/>
      <c r="E25" s="306" t="s">
        <v>1</v>
      </c>
      <c r="F25" s="306"/>
      <c r="G25" s="306"/>
      <c r="H25" s="306"/>
      <c r="I25" s="101"/>
      <c r="J25" s="101"/>
      <c r="K25" s="101"/>
      <c r="L25" s="103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</row>
    <row r="26" spans="1:31" s="98" customFormat="1" ht="6.95" customHeight="1" x14ac:dyDescent="0.2">
      <c r="A26" s="95"/>
      <c r="B26" s="77"/>
      <c r="C26" s="95"/>
      <c r="D26" s="95"/>
      <c r="E26" s="95"/>
      <c r="F26" s="95"/>
      <c r="G26" s="95"/>
      <c r="H26" s="95"/>
      <c r="I26" s="95"/>
      <c r="J26" s="95"/>
      <c r="K26" s="95"/>
      <c r="L26" s="97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</row>
    <row r="27" spans="1:31" s="98" customFormat="1" ht="6.95" customHeight="1" x14ac:dyDescent="0.2">
      <c r="A27" s="95"/>
      <c r="B27" s="77"/>
      <c r="C27" s="95"/>
      <c r="D27" s="105"/>
      <c r="E27" s="105"/>
      <c r="F27" s="105"/>
      <c r="G27" s="105"/>
      <c r="H27" s="105"/>
      <c r="I27" s="105"/>
      <c r="J27" s="105"/>
      <c r="K27" s="10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98" customFormat="1" ht="25.35" customHeight="1" x14ac:dyDescent="0.2">
      <c r="A28" s="95"/>
      <c r="B28" s="77"/>
      <c r="C28" s="95"/>
      <c r="D28" s="106" t="s">
        <v>36</v>
      </c>
      <c r="E28" s="95"/>
      <c r="F28" s="95"/>
      <c r="G28" s="95"/>
      <c r="H28" s="95"/>
      <c r="I28" s="95"/>
      <c r="J28" s="107">
        <f>ROUND(J123, 2)</f>
        <v>0</v>
      </c>
      <c r="K28" s="95"/>
      <c r="L28" s="97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</row>
    <row r="29" spans="1:31" s="98" customFormat="1" ht="6.95" customHeight="1" x14ac:dyDescent="0.2">
      <c r="A29" s="95"/>
      <c r="B29" s="77"/>
      <c r="C29" s="95"/>
      <c r="D29" s="105"/>
      <c r="E29" s="105"/>
      <c r="F29" s="105"/>
      <c r="G29" s="105"/>
      <c r="H29" s="105"/>
      <c r="I29" s="105"/>
      <c r="J29" s="105"/>
      <c r="K29" s="105"/>
      <c r="L29" s="97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98" customFormat="1" ht="14.45" customHeight="1" x14ac:dyDescent="0.2">
      <c r="A30" s="95"/>
      <c r="B30" s="77"/>
      <c r="C30" s="95"/>
      <c r="D30" s="95"/>
      <c r="E30" s="95"/>
      <c r="F30" s="108" t="s">
        <v>38</v>
      </c>
      <c r="G30" s="95"/>
      <c r="H30" s="95"/>
      <c r="I30" s="108" t="s">
        <v>37</v>
      </c>
      <c r="J30" s="108" t="s">
        <v>39</v>
      </c>
      <c r="K30" s="95"/>
      <c r="L30" s="97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</row>
    <row r="31" spans="1:31" s="98" customFormat="1" ht="14.45" customHeight="1" x14ac:dyDescent="0.2">
      <c r="A31" s="95"/>
      <c r="B31" s="77"/>
      <c r="C31" s="95"/>
      <c r="D31" s="109" t="s">
        <v>40</v>
      </c>
      <c r="E31" s="96" t="s">
        <v>41</v>
      </c>
      <c r="F31" s="110">
        <f>ROUND((SUM(BE123:BE207)),  2)</f>
        <v>0</v>
      </c>
      <c r="G31" s="95"/>
      <c r="H31" s="95"/>
      <c r="I31" s="111">
        <v>0.21</v>
      </c>
      <c r="J31" s="110">
        <f>ROUND(((SUM(BE123:BE207))*I31),  2)</f>
        <v>0</v>
      </c>
      <c r="K31" s="95"/>
      <c r="L31" s="97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</row>
    <row r="32" spans="1:31" s="98" customFormat="1" ht="14.45" customHeight="1" x14ac:dyDescent="0.2">
      <c r="A32" s="95"/>
      <c r="B32" s="77"/>
      <c r="C32" s="95"/>
      <c r="D32" s="95"/>
      <c r="E32" s="96" t="s">
        <v>42</v>
      </c>
      <c r="F32" s="110">
        <f>ROUND((SUM(BF123:BF207)),  2)</f>
        <v>0</v>
      </c>
      <c r="G32" s="95"/>
      <c r="H32" s="95"/>
      <c r="I32" s="111">
        <v>0.15</v>
      </c>
      <c r="J32" s="110">
        <f>ROUND(((SUM(BF123:BF207))*I32),  2)</f>
        <v>0</v>
      </c>
      <c r="K32" s="95"/>
      <c r="L32" s="97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</row>
    <row r="33" spans="1:31" s="98" customFormat="1" ht="14.45" hidden="1" customHeight="1" x14ac:dyDescent="0.2">
      <c r="A33" s="95"/>
      <c r="B33" s="77"/>
      <c r="C33" s="95"/>
      <c r="D33" s="95"/>
      <c r="E33" s="96" t="s">
        <v>43</v>
      </c>
      <c r="F33" s="110">
        <f>ROUND((SUM(BG123:BG207)),  2)</f>
        <v>0</v>
      </c>
      <c r="G33" s="95"/>
      <c r="H33" s="95"/>
      <c r="I33" s="111">
        <v>0.21</v>
      </c>
      <c r="J33" s="110">
        <f>0</f>
        <v>0</v>
      </c>
      <c r="K33" s="95"/>
      <c r="L33" s="97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</row>
    <row r="34" spans="1:31" s="98" customFormat="1" ht="14.45" hidden="1" customHeight="1" x14ac:dyDescent="0.2">
      <c r="A34" s="95"/>
      <c r="B34" s="77"/>
      <c r="C34" s="95"/>
      <c r="D34" s="95"/>
      <c r="E34" s="96" t="s">
        <v>44</v>
      </c>
      <c r="F34" s="110">
        <f>ROUND((SUM(BH123:BH207)),  2)</f>
        <v>0</v>
      </c>
      <c r="G34" s="95"/>
      <c r="H34" s="95"/>
      <c r="I34" s="111">
        <v>0.15</v>
      </c>
      <c r="J34" s="110">
        <f>0</f>
        <v>0</v>
      </c>
      <c r="K34" s="95"/>
      <c r="L34" s="97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</row>
    <row r="35" spans="1:31" s="98" customFormat="1" ht="14.45" hidden="1" customHeight="1" x14ac:dyDescent="0.2">
      <c r="A35" s="95"/>
      <c r="B35" s="77"/>
      <c r="C35" s="95"/>
      <c r="D35" s="95"/>
      <c r="E35" s="96" t="s">
        <v>45</v>
      </c>
      <c r="F35" s="110">
        <f>ROUND((SUM(BI123:BI207)),  2)</f>
        <v>0</v>
      </c>
      <c r="G35" s="95"/>
      <c r="H35" s="95"/>
      <c r="I35" s="111">
        <v>0</v>
      </c>
      <c r="J35" s="110">
        <f>0</f>
        <v>0</v>
      </c>
      <c r="K35" s="95"/>
      <c r="L35" s="97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</row>
    <row r="36" spans="1:31" s="98" customFormat="1" ht="6.95" customHeight="1" x14ac:dyDescent="0.2">
      <c r="A36" s="95"/>
      <c r="B36" s="77"/>
      <c r="C36" s="95"/>
      <c r="D36" s="95"/>
      <c r="E36" s="95"/>
      <c r="F36" s="95"/>
      <c r="G36" s="95"/>
      <c r="H36" s="95"/>
      <c r="I36" s="95"/>
      <c r="J36" s="95"/>
      <c r="K36" s="95"/>
      <c r="L36" s="97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</row>
    <row r="37" spans="1:31" s="98" customFormat="1" ht="25.35" customHeight="1" x14ac:dyDescent="0.2">
      <c r="A37" s="95"/>
      <c r="B37" s="77"/>
      <c r="C37" s="112"/>
      <c r="D37" s="113" t="s">
        <v>46</v>
      </c>
      <c r="E37" s="114"/>
      <c r="F37" s="114"/>
      <c r="G37" s="115" t="s">
        <v>47</v>
      </c>
      <c r="H37" s="116" t="s">
        <v>48</v>
      </c>
      <c r="I37" s="114"/>
      <c r="J37" s="117">
        <f>SUM(J28:J35)</f>
        <v>0</v>
      </c>
      <c r="K37" s="118"/>
      <c r="L37" s="97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</row>
    <row r="38" spans="1:31" s="98" customFormat="1" ht="14.45" customHeight="1" x14ac:dyDescent="0.2">
      <c r="A38" s="95"/>
      <c r="B38" s="77"/>
      <c r="C38" s="95"/>
      <c r="D38" s="95"/>
      <c r="E38" s="95"/>
      <c r="F38" s="95"/>
      <c r="G38" s="95"/>
      <c r="H38" s="95"/>
      <c r="I38" s="95"/>
      <c r="J38" s="95"/>
      <c r="K38" s="95"/>
      <c r="L38" s="97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14.45" customHeight="1" x14ac:dyDescent="0.2">
      <c r="B39" s="92"/>
      <c r="L39" s="92"/>
    </row>
    <row r="40" spans="1:31" ht="14.45" customHeight="1" x14ac:dyDescent="0.2">
      <c r="B40" s="92"/>
      <c r="L40" s="92"/>
    </row>
    <row r="41" spans="1:31" ht="14.45" customHeight="1" x14ac:dyDescent="0.2">
      <c r="B41" s="92"/>
      <c r="L41" s="92"/>
    </row>
    <row r="42" spans="1:31" ht="14.45" customHeight="1" x14ac:dyDescent="0.2">
      <c r="B42" s="92"/>
      <c r="L42" s="92"/>
    </row>
    <row r="43" spans="1:31" ht="14.45" customHeight="1" x14ac:dyDescent="0.2">
      <c r="B43" s="92"/>
      <c r="L43" s="92"/>
    </row>
    <row r="44" spans="1:31" ht="14.45" customHeight="1" x14ac:dyDescent="0.2">
      <c r="B44" s="92"/>
      <c r="L44" s="92"/>
    </row>
    <row r="45" spans="1:31" ht="14.45" customHeight="1" x14ac:dyDescent="0.2">
      <c r="B45" s="92"/>
      <c r="L45" s="92"/>
    </row>
    <row r="46" spans="1:31" ht="14.45" customHeight="1" x14ac:dyDescent="0.2">
      <c r="B46" s="92"/>
      <c r="L46" s="92"/>
    </row>
    <row r="47" spans="1:31" ht="14.45" customHeight="1" x14ac:dyDescent="0.2">
      <c r="B47" s="92"/>
      <c r="L47" s="92"/>
    </row>
    <row r="48" spans="1:31" ht="14.45" customHeight="1" x14ac:dyDescent="0.2">
      <c r="B48" s="92"/>
      <c r="L48" s="92"/>
    </row>
    <row r="49" spans="1:31" ht="14.45" customHeight="1" x14ac:dyDescent="0.2">
      <c r="B49" s="92"/>
      <c r="L49" s="92"/>
    </row>
    <row r="50" spans="1:31" s="98" customFormat="1" ht="14.45" customHeight="1" x14ac:dyDescent="0.2">
      <c r="B50" s="97"/>
      <c r="D50" s="119" t="s">
        <v>49</v>
      </c>
      <c r="E50" s="120"/>
      <c r="F50" s="120"/>
      <c r="G50" s="119" t="s">
        <v>50</v>
      </c>
      <c r="H50" s="120"/>
      <c r="I50" s="120"/>
      <c r="J50" s="120"/>
      <c r="K50" s="120"/>
      <c r="L50" s="97"/>
    </row>
    <row r="51" spans="1:31" x14ac:dyDescent="0.2">
      <c r="B51" s="92"/>
      <c r="L51" s="92"/>
    </row>
    <row r="52" spans="1:31" x14ac:dyDescent="0.2">
      <c r="B52" s="92"/>
      <c r="L52" s="92"/>
    </row>
    <row r="53" spans="1:31" x14ac:dyDescent="0.2">
      <c r="B53" s="92"/>
      <c r="L53" s="92"/>
    </row>
    <row r="54" spans="1:31" x14ac:dyDescent="0.2">
      <c r="B54" s="92"/>
      <c r="L54" s="92"/>
    </row>
    <row r="55" spans="1:31" x14ac:dyDescent="0.2">
      <c r="B55" s="92"/>
      <c r="L55" s="92"/>
    </row>
    <row r="56" spans="1:31" x14ac:dyDescent="0.2">
      <c r="B56" s="92"/>
      <c r="L56" s="92"/>
    </row>
    <row r="57" spans="1:31" x14ac:dyDescent="0.2">
      <c r="B57" s="92"/>
      <c r="L57" s="92"/>
    </row>
    <row r="58" spans="1:31" x14ac:dyDescent="0.2">
      <c r="B58" s="92"/>
      <c r="L58" s="92"/>
    </row>
    <row r="59" spans="1:31" x14ac:dyDescent="0.2">
      <c r="B59" s="92"/>
      <c r="L59" s="92"/>
    </row>
    <row r="60" spans="1:31" x14ac:dyDescent="0.2">
      <c r="B60" s="92"/>
      <c r="L60" s="92"/>
    </row>
    <row r="61" spans="1:31" s="98" customFormat="1" ht="12.75" x14ac:dyDescent="0.2">
      <c r="A61" s="95"/>
      <c r="B61" s="77"/>
      <c r="C61" s="95"/>
      <c r="D61" s="121" t="s">
        <v>51</v>
      </c>
      <c r="E61" s="122"/>
      <c r="F61" s="123" t="s">
        <v>52</v>
      </c>
      <c r="G61" s="121" t="s">
        <v>51</v>
      </c>
      <c r="H61" s="122"/>
      <c r="I61" s="122"/>
      <c r="J61" s="124" t="s">
        <v>52</v>
      </c>
      <c r="K61" s="122"/>
      <c r="L61" s="97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</row>
    <row r="62" spans="1:31" x14ac:dyDescent="0.2">
      <c r="B62" s="92"/>
      <c r="L62" s="92"/>
    </row>
    <row r="63" spans="1:31" x14ac:dyDescent="0.2">
      <c r="B63" s="92"/>
      <c r="L63" s="92"/>
    </row>
    <row r="64" spans="1:31" x14ac:dyDescent="0.2">
      <c r="B64" s="92"/>
      <c r="L64" s="92"/>
    </row>
    <row r="65" spans="1:31" s="98" customFormat="1" ht="12.75" x14ac:dyDescent="0.2">
      <c r="A65" s="95"/>
      <c r="B65" s="77"/>
      <c r="C65" s="95"/>
      <c r="D65" s="119" t="s">
        <v>53</v>
      </c>
      <c r="E65" s="125"/>
      <c r="F65" s="125"/>
      <c r="G65" s="119" t="s">
        <v>54</v>
      </c>
      <c r="H65" s="125"/>
      <c r="I65" s="125"/>
      <c r="J65" s="125"/>
      <c r="K65" s="125"/>
      <c r="L65" s="97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</row>
    <row r="66" spans="1:31" x14ac:dyDescent="0.2">
      <c r="B66" s="92"/>
      <c r="L66" s="92"/>
    </row>
    <row r="67" spans="1:31" x14ac:dyDescent="0.2">
      <c r="B67" s="92"/>
      <c r="L67" s="92"/>
    </row>
    <row r="68" spans="1:31" x14ac:dyDescent="0.2">
      <c r="B68" s="92"/>
      <c r="L68" s="92"/>
    </row>
    <row r="69" spans="1:31" x14ac:dyDescent="0.2">
      <c r="B69" s="92"/>
      <c r="L69" s="92"/>
    </row>
    <row r="70" spans="1:31" x14ac:dyDescent="0.2">
      <c r="B70" s="92"/>
      <c r="L70" s="92"/>
    </row>
    <row r="71" spans="1:31" x14ac:dyDescent="0.2">
      <c r="B71" s="92"/>
      <c r="L71" s="92"/>
    </row>
    <row r="72" spans="1:31" x14ac:dyDescent="0.2">
      <c r="B72" s="92"/>
      <c r="L72" s="92"/>
    </row>
    <row r="73" spans="1:31" x14ac:dyDescent="0.2">
      <c r="B73" s="92"/>
      <c r="L73" s="92"/>
    </row>
    <row r="74" spans="1:31" x14ac:dyDescent="0.2">
      <c r="B74" s="92"/>
      <c r="L74" s="92"/>
    </row>
    <row r="75" spans="1:31" x14ac:dyDescent="0.2">
      <c r="B75" s="92"/>
      <c r="L75" s="92"/>
    </row>
    <row r="76" spans="1:31" s="98" customFormat="1" ht="12.75" x14ac:dyDescent="0.2">
      <c r="A76" s="95"/>
      <c r="B76" s="77"/>
      <c r="C76" s="95"/>
      <c r="D76" s="121" t="s">
        <v>51</v>
      </c>
      <c r="E76" s="122"/>
      <c r="F76" s="123" t="s">
        <v>52</v>
      </c>
      <c r="G76" s="121" t="s">
        <v>51</v>
      </c>
      <c r="H76" s="122"/>
      <c r="I76" s="122"/>
      <c r="J76" s="124" t="s">
        <v>52</v>
      </c>
      <c r="K76" s="122"/>
      <c r="L76" s="97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</row>
    <row r="77" spans="1:31" s="98" customFormat="1" ht="14.45" customHeight="1" x14ac:dyDescent="0.2">
      <c r="A77" s="95"/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97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</row>
    <row r="81" spans="1:47" s="98" customFormat="1" ht="6.95" customHeight="1" x14ac:dyDescent="0.2">
      <c r="A81" s="95"/>
      <c r="B81" s="128"/>
      <c r="C81" s="129"/>
      <c r="D81" s="129"/>
      <c r="E81" s="129"/>
      <c r="F81" s="129"/>
      <c r="G81" s="129"/>
      <c r="H81" s="129"/>
      <c r="I81" s="129"/>
      <c r="J81" s="129"/>
      <c r="K81" s="129"/>
      <c r="L81" s="97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</row>
    <row r="82" spans="1:47" s="98" customFormat="1" ht="24.95" customHeight="1" x14ac:dyDescent="0.2">
      <c r="A82" s="95"/>
      <c r="B82" s="77"/>
      <c r="C82" s="189" t="s">
        <v>85</v>
      </c>
      <c r="D82" s="190"/>
      <c r="E82" s="190"/>
      <c r="F82" s="190"/>
      <c r="G82" s="190"/>
      <c r="H82" s="190"/>
      <c r="I82" s="190"/>
      <c r="J82" s="190"/>
      <c r="K82" s="190"/>
      <c r="L82" s="97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</row>
    <row r="83" spans="1:47" s="98" customFormat="1" ht="6.95" customHeight="1" x14ac:dyDescent="0.2">
      <c r="A83" s="95"/>
      <c r="B83" s="77"/>
      <c r="C83" s="190"/>
      <c r="D83" s="190"/>
      <c r="E83" s="190"/>
      <c r="F83" s="190"/>
      <c r="G83" s="190"/>
      <c r="H83" s="190"/>
      <c r="I83" s="190"/>
      <c r="J83" s="190"/>
      <c r="K83" s="190"/>
      <c r="L83" s="97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</row>
    <row r="84" spans="1:47" s="98" customFormat="1" ht="12" customHeight="1" x14ac:dyDescent="0.2">
      <c r="A84" s="95"/>
      <c r="B84" s="77"/>
      <c r="C84" s="191" t="s">
        <v>16</v>
      </c>
      <c r="D84" s="190"/>
      <c r="E84" s="190"/>
      <c r="F84" s="190"/>
      <c r="G84" s="190"/>
      <c r="H84" s="190"/>
      <c r="I84" s="190"/>
      <c r="J84" s="190"/>
      <c r="K84" s="190"/>
      <c r="L84" s="97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</row>
    <row r="85" spans="1:47" s="98" customFormat="1" ht="16.5" customHeight="1" x14ac:dyDescent="0.2">
      <c r="A85" s="95"/>
      <c r="B85" s="77"/>
      <c r="C85" s="190"/>
      <c r="D85" s="190"/>
      <c r="E85" s="298" t="str">
        <f>E7</f>
        <v>Přechod pro chodce,ul.Křižná,Valašské Meziříčí</v>
      </c>
      <c r="F85" s="299"/>
      <c r="G85" s="299"/>
      <c r="H85" s="299"/>
      <c r="I85" s="190"/>
      <c r="J85" s="190"/>
      <c r="K85" s="190"/>
      <c r="L85" s="97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</row>
    <row r="86" spans="1:47" s="98" customFormat="1" ht="6.95" customHeight="1" x14ac:dyDescent="0.2">
      <c r="A86" s="95"/>
      <c r="B86" s="77"/>
      <c r="C86" s="190"/>
      <c r="D86" s="190"/>
      <c r="E86" s="190"/>
      <c r="F86" s="190"/>
      <c r="G86" s="190"/>
      <c r="H86" s="190"/>
      <c r="I86" s="190"/>
      <c r="J86" s="190"/>
      <c r="K86" s="190"/>
      <c r="L86" s="97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</row>
    <row r="87" spans="1:47" s="98" customFormat="1" ht="12" customHeight="1" x14ac:dyDescent="0.2">
      <c r="A87" s="95"/>
      <c r="B87" s="77"/>
      <c r="C87" s="191" t="s">
        <v>20</v>
      </c>
      <c r="D87" s="190"/>
      <c r="E87" s="190"/>
      <c r="F87" s="192" t="str">
        <f>F10</f>
        <v xml:space="preserve">Valašské Meziříčí </v>
      </c>
      <c r="G87" s="190"/>
      <c r="H87" s="190"/>
      <c r="I87" s="191" t="s">
        <v>22</v>
      </c>
      <c r="J87" s="193" t="str">
        <f>IF(J10="","",J10)</f>
        <v>14. 4. 2023</v>
      </c>
      <c r="K87" s="190"/>
      <c r="L87" s="97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</row>
    <row r="88" spans="1:47" s="98" customFormat="1" ht="6.95" customHeight="1" x14ac:dyDescent="0.2">
      <c r="A88" s="95"/>
      <c r="B88" s="77"/>
      <c r="C88" s="190"/>
      <c r="D88" s="190"/>
      <c r="E88" s="190"/>
      <c r="F88" s="190"/>
      <c r="G88" s="190"/>
      <c r="H88" s="190"/>
      <c r="I88" s="190"/>
      <c r="J88" s="190"/>
      <c r="K88" s="190"/>
      <c r="L88" s="97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</row>
    <row r="89" spans="1:47" s="98" customFormat="1" ht="15.2" customHeight="1" x14ac:dyDescent="0.2">
      <c r="A89" s="95"/>
      <c r="B89" s="77"/>
      <c r="C89" s="191" t="s">
        <v>24</v>
      </c>
      <c r="D89" s="190"/>
      <c r="E89" s="190"/>
      <c r="F89" s="192" t="str">
        <f>E13</f>
        <v>Město Valašské Meziříčí</v>
      </c>
      <c r="G89" s="190"/>
      <c r="H89" s="190"/>
      <c r="I89" s="191" t="s">
        <v>30</v>
      </c>
      <c r="J89" s="194" t="str">
        <f>E19</f>
        <v xml:space="preserve"> </v>
      </c>
      <c r="K89" s="190"/>
      <c r="L89" s="97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</row>
    <row r="90" spans="1:47" s="98" customFormat="1" ht="15.2" customHeight="1" x14ac:dyDescent="0.2">
      <c r="A90" s="95"/>
      <c r="B90" s="77"/>
      <c r="C90" s="191" t="s">
        <v>28</v>
      </c>
      <c r="D90" s="190"/>
      <c r="E90" s="190"/>
      <c r="F90" s="192" t="str">
        <f>IF(E16="","",E16)</f>
        <v>Vyplň údaj</v>
      </c>
      <c r="G90" s="190"/>
      <c r="H90" s="190"/>
      <c r="I90" s="191" t="s">
        <v>33</v>
      </c>
      <c r="J90" s="194" t="str">
        <f>E22</f>
        <v>Fajfrová Irena</v>
      </c>
      <c r="K90" s="190"/>
      <c r="L90" s="97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</row>
    <row r="91" spans="1:47" s="98" customFormat="1" ht="10.35" customHeight="1" x14ac:dyDescent="0.2">
      <c r="A91" s="95"/>
      <c r="B91" s="77"/>
      <c r="C91" s="190"/>
      <c r="D91" s="190"/>
      <c r="E91" s="190"/>
      <c r="F91" s="190"/>
      <c r="G91" s="190"/>
      <c r="H91" s="190"/>
      <c r="I91" s="190"/>
      <c r="J91" s="190"/>
      <c r="K91" s="190"/>
      <c r="L91" s="97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</row>
    <row r="92" spans="1:47" s="98" customFormat="1" ht="29.25" customHeight="1" x14ac:dyDescent="0.2">
      <c r="A92" s="95"/>
      <c r="B92" s="77"/>
      <c r="C92" s="195" t="s">
        <v>86</v>
      </c>
      <c r="D92" s="196"/>
      <c r="E92" s="196"/>
      <c r="F92" s="196"/>
      <c r="G92" s="196"/>
      <c r="H92" s="196"/>
      <c r="I92" s="196"/>
      <c r="J92" s="197" t="s">
        <v>87</v>
      </c>
      <c r="K92" s="196"/>
      <c r="L92" s="97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</row>
    <row r="93" spans="1:47" s="98" customFormat="1" ht="10.35" customHeight="1" x14ac:dyDescent="0.2">
      <c r="A93" s="95"/>
      <c r="B93" s="77"/>
      <c r="C93" s="190"/>
      <c r="D93" s="190"/>
      <c r="E93" s="190"/>
      <c r="F93" s="190"/>
      <c r="G93" s="190"/>
      <c r="H93" s="190"/>
      <c r="I93" s="190"/>
      <c r="J93" s="190"/>
      <c r="K93" s="190"/>
      <c r="L93" s="97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</row>
    <row r="94" spans="1:47" s="98" customFormat="1" ht="22.9" customHeight="1" x14ac:dyDescent="0.2">
      <c r="A94" s="95"/>
      <c r="B94" s="77"/>
      <c r="C94" s="198" t="s">
        <v>88</v>
      </c>
      <c r="D94" s="190"/>
      <c r="E94" s="190"/>
      <c r="F94" s="190"/>
      <c r="G94" s="190"/>
      <c r="H94" s="190"/>
      <c r="I94" s="190"/>
      <c r="J94" s="199">
        <f>J123</f>
        <v>0</v>
      </c>
      <c r="K94" s="190"/>
      <c r="L94" s="97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U94" s="89" t="s">
        <v>89</v>
      </c>
    </row>
    <row r="95" spans="1:47" s="130" customFormat="1" ht="24.95" customHeight="1" x14ac:dyDescent="0.2">
      <c r="B95" s="131"/>
      <c r="C95" s="200"/>
      <c r="D95" s="201" t="s">
        <v>90</v>
      </c>
      <c r="E95" s="202"/>
      <c r="F95" s="202"/>
      <c r="G95" s="202"/>
      <c r="H95" s="202"/>
      <c r="I95" s="202"/>
      <c r="J95" s="203">
        <f>J124</f>
        <v>0</v>
      </c>
      <c r="K95" s="200"/>
      <c r="L95" s="131"/>
    </row>
    <row r="96" spans="1:47" s="132" customFormat="1" ht="19.899999999999999" customHeight="1" x14ac:dyDescent="0.2">
      <c r="B96" s="133"/>
      <c r="C96" s="204"/>
      <c r="D96" s="205" t="s">
        <v>91</v>
      </c>
      <c r="E96" s="206"/>
      <c r="F96" s="206"/>
      <c r="G96" s="206"/>
      <c r="H96" s="206"/>
      <c r="I96" s="206"/>
      <c r="J96" s="207">
        <f>J125</f>
        <v>0</v>
      </c>
      <c r="K96" s="204"/>
      <c r="L96" s="133"/>
    </row>
    <row r="97" spans="1:31" s="132" customFormat="1" ht="19.899999999999999" customHeight="1" x14ac:dyDescent="0.2">
      <c r="B97" s="133"/>
      <c r="C97" s="204"/>
      <c r="D97" s="205" t="s">
        <v>92</v>
      </c>
      <c r="E97" s="206"/>
      <c r="F97" s="206"/>
      <c r="G97" s="206"/>
      <c r="H97" s="206"/>
      <c r="I97" s="206"/>
      <c r="J97" s="207">
        <f>J132</f>
        <v>0</v>
      </c>
      <c r="K97" s="204"/>
      <c r="L97" s="133"/>
    </row>
    <row r="98" spans="1:31" s="132" customFormat="1" ht="19.899999999999999" customHeight="1" x14ac:dyDescent="0.2">
      <c r="B98" s="133"/>
      <c r="C98" s="204"/>
      <c r="D98" s="205" t="s">
        <v>93</v>
      </c>
      <c r="E98" s="206"/>
      <c r="F98" s="206"/>
      <c r="G98" s="206"/>
      <c r="H98" s="206"/>
      <c r="I98" s="206"/>
      <c r="J98" s="207">
        <f>J157</f>
        <v>0</v>
      </c>
      <c r="K98" s="204"/>
      <c r="L98" s="133"/>
    </row>
    <row r="99" spans="1:31" s="132" customFormat="1" ht="19.899999999999999" customHeight="1" x14ac:dyDescent="0.2">
      <c r="B99" s="133"/>
      <c r="C99" s="204"/>
      <c r="D99" s="205" t="s">
        <v>94</v>
      </c>
      <c r="E99" s="206"/>
      <c r="F99" s="206"/>
      <c r="G99" s="206"/>
      <c r="H99" s="206"/>
      <c r="I99" s="206"/>
      <c r="J99" s="207">
        <f>J182</f>
        <v>0</v>
      </c>
      <c r="K99" s="204"/>
      <c r="L99" s="133"/>
    </row>
    <row r="100" spans="1:31" s="132" customFormat="1" ht="19.899999999999999" customHeight="1" x14ac:dyDescent="0.2">
      <c r="B100" s="133"/>
      <c r="C100" s="204"/>
      <c r="D100" s="205" t="s">
        <v>95</v>
      </c>
      <c r="E100" s="206"/>
      <c r="F100" s="206"/>
      <c r="G100" s="206"/>
      <c r="H100" s="206"/>
      <c r="I100" s="206"/>
      <c r="J100" s="207">
        <f>J196</f>
        <v>0</v>
      </c>
      <c r="K100" s="204"/>
      <c r="L100" s="133"/>
    </row>
    <row r="101" spans="1:31" s="130" customFormat="1" ht="24.95" customHeight="1" x14ac:dyDescent="0.2">
      <c r="B101" s="131"/>
      <c r="C101" s="200"/>
      <c r="D101" s="201" t="s">
        <v>96</v>
      </c>
      <c r="E101" s="202"/>
      <c r="F101" s="202"/>
      <c r="G101" s="202"/>
      <c r="H101" s="202"/>
      <c r="I101" s="202"/>
      <c r="J101" s="203">
        <f>J198</f>
        <v>0</v>
      </c>
      <c r="K101" s="200"/>
      <c r="L101" s="131"/>
    </row>
    <row r="102" spans="1:31" s="132" customFormat="1" ht="19.899999999999999" customHeight="1" x14ac:dyDescent="0.2">
      <c r="B102" s="133"/>
      <c r="C102" s="204"/>
      <c r="D102" s="205" t="s">
        <v>97</v>
      </c>
      <c r="E102" s="206"/>
      <c r="F102" s="206"/>
      <c r="G102" s="206"/>
      <c r="H102" s="206"/>
      <c r="I102" s="206"/>
      <c r="J102" s="207">
        <f>J199</f>
        <v>0</v>
      </c>
      <c r="K102" s="204"/>
      <c r="L102" s="133"/>
    </row>
    <row r="103" spans="1:31" s="130" customFormat="1" ht="24.95" customHeight="1" x14ac:dyDescent="0.2">
      <c r="B103" s="131"/>
      <c r="C103" s="200"/>
      <c r="D103" s="201" t="s">
        <v>98</v>
      </c>
      <c r="E103" s="202"/>
      <c r="F103" s="202"/>
      <c r="G103" s="202"/>
      <c r="H103" s="202"/>
      <c r="I103" s="202"/>
      <c r="J103" s="203">
        <f>J202</f>
        <v>0</v>
      </c>
      <c r="K103" s="200"/>
      <c r="L103" s="131"/>
    </row>
    <row r="104" spans="1:31" s="132" customFormat="1" ht="19.899999999999999" customHeight="1" x14ac:dyDescent="0.2">
      <c r="B104" s="133"/>
      <c r="C104" s="204"/>
      <c r="D104" s="205" t="s">
        <v>99</v>
      </c>
      <c r="E104" s="206"/>
      <c r="F104" s="206"/>
      <c r="G104" s="206"/>
      <c r="H104" s="206"/>
      <c r="I104" s="206"/>
      <c r="J104" s="207">
        <f>J203</f>
        <v>0</v>
      </c>
      <c r="K104" s="204"/>
      <c r="L104" s="133"/>
    </row>
    <row r="105" spans="1:31" s="132" customFormat="1" ht="19.899999999999999" customHeight="1" x14ac:dyDescent="0.2">
      <c r="B105" s="133"/>
      <c r="C105" s="204"/>
      <c r="D105" s="205" t="s">
        <v>100</v>
      </c>
      <c r="E105" s="206"/>
      <c r="F105" s="206"/>
      <c r="G105" s="206"/>
      <c r="H105" s="206"/>
      <c r="I105" s="206"/>
      <c r="J105" s="207">
        <f>J206</f>
        <v>0</v>
      </c>
      <c r="K105" s="204"/>
      <c r="L105" s="133"/>
    </row>
    <row r="106" spans="1:31" s="98" customFormat="1" ht="21.75" customHeight="1" x14ac:dyDescent="0.2">
      <c r="A106" s="95"/>
      <c r="B106" s="77"/>
      <c r="C106" s="190"/>
      <c r="D106" s="190"/>
      <c r="E106" s="190"/>
      <c r="F106" s="190"/>
      <c r="G106" s="190"/>
      <c r="H106" s="190"/>
      <c r="I106" s="190"/>
      <c r="J106" s="190"/>
      <c r="K106" s="190"/>
      <c r="L106" s="97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</row>
    <row r="107" spans="1:31" s="98" customFormat="1" ht="6.95" customHeight="1" x14ac:dyDescent="0.2">
      <c r="A107" s="95"/>
      <c r="B107" s="126"/>
      <c r="C107" s="208"/>
      <c r="D107" s="208"/>
      <c r="E107" s="208"/>
      <c r="F107" s="208"/>
      <c r="G107" s="208"/>
      <c r="H107" s="208"/>
      <c r="I107" s="208"/>
      <c r="J107" s="208"/>
      <c r="K107" s="208"/>
      <c r="L107" s="97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</row>
    <row r="108" spans="1:31" x14ac:dyDescent="0.2">
      <c r="C108" s="209"/>
      <c r="D108" s="209"/>
      <c r="E108" s="209"/>
      <c r="F108" s="209"/>
      <c r="G108" s="209"/>
      <c r="H108" s="209"/>
      <c r="I108" s="209"/>
      <c r="J108" s="209"/>
      <c r="K108" s="209"/>
    </row>
    <row r="109" spans="1:31" x14ac:dyDescent="0.2">
      <c r="C109" s="209"/>
      <c r="D109" s="209"/>
      <c r="E109" s="209"/>
      <c r="F109" s="209"/>
      <c r="G109" s="209"/>
      <c r="H109" s="209"/>
      <c r="I109" s="209"/>
      <c r="J109" s="209"/>
      <c r="K109" s="209"/>
    </row>
    <row r="110" spans="1:31" x14ac:dyDescent="0.2">
      <c r="C110" s="209"/>
      <c r="D110" s="209"/>
      <c r="E110" s="209"/>
      <c r="F110" s="209"/>
      <c r="G110" s="209"/>
      <c r="H110" s="209"/>
      <c r="I110" s="209"/>
      <c r="J110" s="209"/>
      <c r="K110" s="209"/>
    </row>
    <row r="111" spans="1:31" s="98" customFormat="1" ht="6.95" customHeight="1" x14ac:dyDescent="0.2">
      <c r="A111" s="95"/>
      <c r="B111" s="128"/>
      <c r="C111" s="210"/>
      <c r="D111" s="210"/>
      <c r="E111" s="210"/>
      <c r="F111" s="210"/>
      <c r="G111" s="210"/>
      <c r="H111" s="210"/>
      <c r="I111" s="210"/>
      <c r="J111" s="210"/>
      <c r="K111" s="210"/>
      <c r="L111" s="97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</row>
    <row r="112" spans="1:31" s="98" customFormat="1" ht="24.95" customHeight="1" x14ac:dyDescent="0.2">
      <c r="A112" s="95"/>
      <c r="B112" s="77"/>
      <c r="C112" s="189" t="s">
        <v>101</v>
      </c>
      <c r="D112" s="190"/>
      <c r="E112" s="190"/>
      <c r="F112" s="190"/>
      <c r="G112" s="190"/>
      <c r="H112" s="190"/>
      <c r="I112" s="190"/>
      <c r="J112" s="190"/>
      <c r="K112" s="190"/>
      <c r="L112" s="97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</row>
    <row r="113" spans="1:65" s="98" customFormat="1" ht="6.95" customHeight="1" x14ac:dyDescent="0.2">
      <c r="A113" s="95"/>
      <c r="B113" s="77"/>
      <c r="C113" s="190"/>
      <c r="D113" s="190"/>
      <c r="E113" s="190"/>
      <c r="F113" s="190"/>
      <c r="G113" s="190"/>
      <c r="H113" s="190"/>
      <c r="I113" s="190"/>
      <c r="J113" s="190"/>
      <c r="K113" s="190"/>
      <c r="L113" s="97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</row>
    <row r="114" spans="1:65" s="98" customFormat="1" ht="12" customHeight="1" x14ac:dyDescent="0.2">
      <c r="A114" s="95"/>
      <c r="B114" s="77"/>
      <c r="C114" s="191" t="s">
        <v>16</v>
      </c>
      <c r="D114" s="190"/>
      <c r="E114" s="190"/>
      <c r="F114" s="190"/>
      <c r="G114" s="190"/>
      <c r="H114" s="190"/>
      <c r="I114" s="190"/>
      <c r="J114" s="190"/>
      <c r="K114" s="190"/>
      <c r="L114" s="97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</row>
    <row r="115" spans="1:65" s="98" customFormat="1" ht="16.5" customHeight="1" x14ac:dyDescent="0.2">
      <c r="A115" s="95"/>
      <c r="B115" s="77"/>
      <c r="C115" s="190"/>
      <c r="D115" s="190"/>
      <c r="E115" s="298" t="str">
        <f>E7</f>
        <v>Přechod pro chodce,ul.Křižná,Valašské Meziříčí</v>
      </c>
      <c r="F115" s="299"/>
      <c r="G115" s="299"/>
      <c r="H115" s="299"/>
      <c r="I115" s="190"/>
      <c r="J115" s="190"/>
      <c r="K115" s="190"/>
      <c r="L115" s="97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</row>
    <row r="116" spans="1:65" s="98" customFormat="1" ht="6.95" customHeight="1" x14ac:dyDescent="0.2">
      <c r="A116" s="95"/>
      <c r="B116" s="77"/>
      <c r="C116" s="190"/>
      <c r="D116" s="190"/>
      <c r="E116" s="190"/>
      <c r="F116" s="190"/>
      <c r="G116" s="190"/>
      <c r="H116" s="190"/>
      <c r="I116" s="190"/>
      <c r="J116" s="190"/>
      <c r="K116" s="190"/>
      <c r="L116" s="97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</row>
    <row r="117" spans="1:65" s="98" customFormat="1" ht="12" customHeight="1" x14ac:dyDescent="0.2">
      <c r="A117" s="95"/>
      <c r="B117" s="77"/>
      <c r="C117" s="191" t="s">
        <v>20</v>
      </c>
      <c r="D117" s="190"/>
      <c r="E117" s="190"/>
      <c r="F117" s="192" t="str">
        <f>F10</f>
        <v xml:space="preserve">Valašské Meziříčí </v>
      </c>
      <c r="G117" s="190"/>
      <c r="H117" s="190"/>
      <c r="I117" s="191" t="s">
        <v>22</v>
      </c>
      <c r="J117" s="193" t="str">
        <f>IF(J10="","",J10)</f>
        <v>14. 4. 2023</v>
      </c>
      <c r="K117" s="190"/>
      <c r="L117" s="97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</row>
    <row r="118" spans="1:65" s="98" customFormat="1" ht="6.95" customHeight="1" x14ac:dyDescent="0.2">
      <c r="A118" s="95"/>
      <c r="B118" s="77"/>
      <c r="C118" s="190"/>
      <c r="D118" s="190"/>
      <c r="E118" s="190"/>
      <c r="F118" s="190"/>
      <c r="G118" s="190"/>
      <c r="H118" s="190"/>
      <c r="I118" s="190"/>
      <c r="J118" s="190"/>
      <c r="K118" s="190"/>
      <c r="L118" s="97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</row>
    <row r="119" spans="1:65" s="98" customFormat="1" ht="15.2" customHeight="1" x14ac:dyDescent="0.2">
      <c r="A119" s="95"/>
      <c r="B119" s="77"/>
      <c r="C119" s="191" t="s">
        <v>24</v>
      </c>
      <c r="D119" s="190"/>
      <c r="E119" s="190"/>
      <c r="F119" s="192" t="str">
        <f>E13</f>
        <v>Město Valašské Meziříčí</v>
      </c>
      <c r="G119" s="190"/>
      <c r="H119" s="190"/>
      <c r="I119" s="191" t="s">
        <v>30</v>
      </c>
      <c r="J119" s="194" t="str">
        <f>E19</f>
        <v xml:space="preserve"> </v>
      </c>
      <c r="K119" s="190"/>
      <c r="L119" s="97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</row>
    <row r="120" spans="1:65" s="98" customFormat="1" ht="15.2" customHeight="1" x14ac:dyDescent="0.2">
      <c r="A120" s="95"/>
      <c r="B120" s="77"/>
      <c r="C120" s="191" t="s">
        <v>28</v>
      </c>
      <c r="D120" s="190"/>
      <c r="E120" s="190"/>
      <c r="F120" s="192" t="str">
        <f>IF(E16="","",E16)</f>
        <v>Vyplň údaj</v>
      </c>
      <c r="G120" s="190"/>
      <c r="H120" s="190"/>
      <c r="I120" s="191" t="s">
        <v>33</v>
      </c>
      <c r="J120" s="194" t="str">
        <f>E22</f>
        <v>Fajfrová Irena</v>
      </c>
      <c r="K120" s="190"/>
      <c r="L120" s="97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</row>
    <row r="121" spans="1:65" s="98" customFormat="1" ht="10.35" customHeight="1" x14ac:dyDescent="0.2">
      <c r="A121" s="95"/>
      <c r="B121" s="77"/>
      <c r="C121" s="190"/>
      <c r="D121" s="190"/>
      <c r="E121" s="190"/>
      <c r="F121" s="190"/>
      <c r="G121" s="190"/>
      <c r="H121" s="190"/>
      <c r="I121" s="190"/>
      <c r="J121" s="190"/>
      <c r="K121" s="190"/>
      <c r="L121" s="97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</row>
    <row r="122" spans="1:65" s="143" customFormat="1" ht="29.25" customHeight="1" x14ac:dyDescent="0.2">
      <c r="A122" s="134"/>
      <c r="B122" s="135"/>
      <c r="C122" s="136" t="s">
        <v>102</v>
      </c>
      <c r="D122" s="137" t="s">
        <v>61</v>
      </c>
      <c r="E122" s="137" t="s">
        <v>57</v>
      </c>
      <c r="F122" s="137" t="s">
        <v>58</v>
      </c>
      <c r="G122" s="137" t="s">
        <v>103</v>
      </c>
      <c r="H122" s="137" t="s">
        <v>104</v>
      </c>
      <c r="I122" s="137" t="s">
        <v>105</v>
      </c>
      <c r="J122" s="137" t="s">
        <v>87</v>
      </c>
      <c r="K122" s="138" t="s">
        <v>106</v>
      </c>
      <c r="L122" s="139"/>
      <c r="M122" s="140" t="s">
        <v>1</v>
      </c>
      <c r="N122" s="141" t="s">
        <v>40</v>
      </c>
      <c r="O122" s="141" t="s">
        <v>107</v>
      </c>
      <c r="P122" s="141" t="s">
        <v>108</v>
      </c>
      <c r="Q122" s="141" t="s">
        <v>109</v>
      </c>
      <c r="R122" s="141" t="s">
        <v>110</v>
      </c>
      <c r="S122" s="141" t="s">
        <v>111</v>
      </c>
      <c r="T122" s="142" t="s">
        <v>112</v>
      </c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65" s="98" customFormat="1" ht="22.9" customHeight="1" x14ac:dyDescent="0.25">
      <c r="A123" s="95"/>
      <c r="B123" s="77"/>
      <c r="C123" s="211" t="s">
        <v>113</v>
      </c>
      <c r="D123" s="190"/>
      <c r="E123" s="190"/>
      <c r="F123" s="190"/>
      <c r="G123" s="190"/>
      <c r="H123" s="190"/>
      <c r="I123" s="95"/>
      <c r="J123" s="242">
        <f>J124+J202+J198</f>
        <v>0</v>
      </c>
      <c r="K123" s="190"/>
      <c r="L123" s="77"/>
      <c r="M123" s="144"/>
      <c r="N123" s="145"/>
      <c r="O123" s="105"/>
      <c r="P123" s="146">
        <f>P124+P198+P202</f>
        <v>0</v>
      </c>
      <c r="Q123" s="105"/>
      <c r="R123" s="146">
        <f>R124+R198+R202</f>
        <v>21.616229199999999</v>
      </c>
      <c r="S123" s="105"/>
      <c r="T123" s="147">
        <f>T124+T198+T202</f>
        <v>16.48</v>
      </c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T123" s="89" t="s">
        <v>75</v>
      </c>
      <c r="AU123" s="89" t="s">
        <v>89</v>
      </c>
      <c r="BK123" s="148">
        <f>BK124+BK198+BK202</f>
        <v>0</v>
      </c>
    </row>
    <row r="124" spans="1:65" s="76" customFormat="1" ht="25.9" customHeight="1" x14ac:dyDescent="0.2">
      <c r="B124" s="149"/>
      <c r="C124" s="212"/>
      <c r="D124" s="213" t="s">
        <v>75</v>
      </c>
      <c r="E124" s="214" t="s">
        <v>114</v>
      </c>
      <c r="F124" s="214" t="s">
        <v>115</v>
      </c>
      <c r="G124" s="212"/>
      <c r="H124" s="212"/>
      <c r="J124" s="243">
        <f>BK124</f>
        <v>0</v>
      </c>
      <c r="K124" s="212"/>
      <c r="L124" s="149"/>
      <c r="M124" s="151"/>
      <c r="N124" s="152"/>
      <c r="O124" s="152"/>
      <c r="P124" s="153">
        <f>P125+P132+P157+P182+P196</f>
        <v>0</v>
      </c>
      <c r="Q124" s="152"/>
      <c r="R124" s="153">
        <f>R125+R132+R157+R182+R196</f>
        <v>21.616229199999999</v>
      </c>
      <c r="S124" s="152"/>
      <c r="T124" s="154">
        <f>T125+T132+T157+T182+T196</f>
        <v>16.48</v>
      </c>
      <c r="AR124" s="150" t="s">
        <v>81</v>
      </c>
      <c r="AT124" s="155" t="s">
        <v>75</v>
      </c>
      <c r="AU124" s="155" t="s">
        <v>76</v>
      </c>
      <c r="AY124" s="150" t="s">
        <v>116</v>
      </c>
      <c r="BK124" s="156">
        <f>BK125+BK132+BK157+BK182+BK196</f>
        <v>0</v>
      </c>
    </row>
    <row r="125" spans="1:65" s="76" customFormat="1" ht="22.9" customHeight="1" x14ac:dyDescent="0.2">
      <c r="B125" s="149"/>
      <c r="C125" s="212"/>
      <c r="D125" s="213" t="s">
        <v>75</v>
      </c>
      <c r="E125" s="215" t="s">
        <v>81</v>
      </c>
      <c r="F125" s="215" t="s">
        <v>117</v>
      </c>
      <c r="G125" s="212"/>
      <c r="H125" s="212"/>
      <c r="J125" s="244">
        <f>BK125</f>
        <v>0</v>
      </c>
      <c r="K125" s="212"/>
      <c r="L125" s="149"/>
      <c r="M125" s="151"/>
      <c r="N125" s="152"/>
      <c r="O125" s="152"/>
      <c r="P125" s="153">
        <f>SUM(P126:P131)</f>
        <v>0</v>
      </c>
      <c r="Q125" s="152"/>
      <c r="R125" s="153">
        <f>SUM(R126:R131)</f>
        <v>0</v>
      </c>
      <c r="S125" s="152"/>
      <c r="T125" s="154">
        <f>SUM(T126:T131)</f>
        <v>16.48</v>
      </c>
      <c r="AR125" s="150" t="s">
        <v>81</v>
      </c>
      <c r="AT125" s="155" t="s">
        <v>75</v>
      </c>
      <c r="AU125" s="155" t="s">
        <v>81</v>
      </c>
      <c r="AY125" s="150" t="s">
        <v>116</v>
      </c>
      <c r="BK125" s="156">
        <f>SUM(BK126:BK131)</f>
        <v>0</v>
      </c>
    </row>
    <row r="126" spans="1:65" s="98" customFormat="1" ht="24.2" customHeight="1" x14ac:dyDescent="0.2">
      <c r="A126" s="95"/>
      <c r="B126" s="77"/>
      <c r="C126" s="216" t="s">
        <v>81</v>
      </c>
      <c r="D126" s="216" t="s">
        <v>118</v>
      </c>
      <c r="E126" s="217" t="s">
        <v>119</v>
      </c>
      <c r="F126" s="218" t="s">
        <v>120</v>
      </c>
      <c r="G126" s="219" t="s">
        <v>121</v>
      </c>
      <c r="H126" s="220">
        <v>24</v>
      </c>
      <c r="I126" s="78"/>
      <c r="J126" s="245">
        <f>ROUND(I126*H126,2)</f>
        <v>0</v>
      </c>
      <c r="K126" s="218" t="s">
        <v>122</v>
      </c>
      <c r="L126" s="77"/>
      <c r="M126" s="79" t="s">
        <v>1</v>
      </c>
      <c r="N126" s="157" t="s">
        <v>41</v>
      </c>
      <c r="O126" s="158"/>
      <c r="P126" s="159">
        <f>O126*H126</f>
        <v>0</v>
      </c>
      <c r="Q126" s="159">
        <v>0</v>
      </c>
      <c r="R126" s="159">
        <f>Q126*H126</f>
        <v>0</v>
      </c>
      <c r="S126" s="159">
        <v>0.26</v>
      </c>
      <c r="T126" s="160">
        <f>S126*H126</f>
        <v>6.24</v>
      </c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R126" s="161" t="s">
        <v>123</v>
      </c>
      <c r="AT126" s="161" t="s">
        <v>118</v>
      </c>
      <c r="AU126" s="161" t="s">
        <v>83</v>
      </c>
      <c r="AY126" s="89" t="s">
        <v>116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89" t="s">
        <v>81</v>
      </c>
      <c r="BK126" s="162">
        <f>ROUND(I126*H126,2)</f>
        <v>0</v>
      </c>
      <c r="BL126" s="89" t="s">
        <v>123</v>
      </c>
      <c r="BM126" s="161" t="s">
        <v>124</v>
      </c>
    </row>
    <row r="127" spans="1:65" s="80" customFormat="1" x14ac:dyDescent="0.2">
      <c r="B127" s="163"/>
      <c r="C127" s="221"/>
      <c r="D127" s="222" t="s">
        <v>125</v>
      </c>
      <c r="E127" s="223" t="s">
        <v>1</v>
      </c>
      <c r="F127" s="224" t="s">
        <v>126</v>
      </c>
      <c r="G127" s="221"/>
      <c r="H127" s="225">
        <v>24</v>
      </c>
      <c r="J127" s="221"/>
      <c r="K127" s="221"/>
      <c r="L127" s="163"/>
      <c r="M127" s="165"/>
      <c r="N127" s="166"/>
      <c r="O127" s="166"/>
      <c r="P127" s="166"/>
      <c r="Q127" s="166"/>
      <c r="R127" s="166"/>
      <c r="S127" s="166"/>
      <c r="T127" s="167"/>
      <c r="AT127" s="164" t="s">
        <v>125</v>
      </c>
      <c r="AU127" s="164" t="s">
        <v>83</v>
      </c>
      <c r="AV127" s="80" t="s">
        <v>83</v>
      </c>
      <c r="AW127" s="80" t="s">
        <v>32</v>
      </c>
      <c r="AX127" s="80" t="s">
        <v>81</v>
      </c>
      <c r="AY127" s="164" t="s">
        <v>116</v>
      </c>
    </row>
    <row r="128" spans="1:65" s="98" customFormat="1" ht="24.2" customHeight="1" x14ac:dyDescent="0.2">
      <c r="A128" s="95"/>
      <c r="B128" s="77"/>
      <c r="C128" s="216" t="s">
        <v>83</v>
      </c>
      <c r="D128" s="216" t="s">
        <v>118</v>
      </c>
      <c r="E128" s="217" t="s">
        <v>127</v>
      </c>
      <c r="F128" s="218" t="s">
        <v>128</v>
      </c>
      <c r="G128" s="219" t="s">
        <v>121</v>
      </c>
      <c r="H128" s="220">
        <v>24</v>
      </c>
      <c r="I128" s="78"/>
      <c r="J128" s="245">
        <f>ROUND(I128*H128,2)</f>
        <v>0</v>
      </c>
      <c r="K128" s="218" t="s">
        <v>122</v>
      </c>
      <c r="L128" s="77"/>
      <c r="M128" s="79" t="s">
        <v>1</v>
      </c>
      <c r="N128" s="157" t="s">
        <v>41</v>
      </c>
      <c r="O128" s="158"/>
      <c r="P128" s="159">
        <f>O128*H128</f>
        <v>0</v>
      </c>
      <c r="Q128" s="159">
        <v>0</v>
      </c>
      <c r="R128" s="159">
        <f>Q128*H128</f>
        <v>0</v>
      </c>
      <c r="S128" s="159">
        <v>0.28999999999999998</v>
      </c>
      <c r="T128" s="160">
        <f>S128*H128</f>
        <v>6.9599999999999991</v>
      </c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R128" s="161" t="s">
        <v>123</v>
      </c>
      <c r="AT128" s="161" t="s">
        <v>118</v>
      </c>
      <c r="AU128" s="161" t="s">
        <v>83</v>
      </c>
      <c r="AY128" s="89" t="s">
        <v>116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89" t="s">
        <v>81</v>
      </c>
      <c r="BK128" s="162">
        <f>ROUND(I128*H128,2)</f>
        <v>0</v>
      </c>
      <c r="BL128" s="89" t="s">
        <v>123</v>
      </c>
      <c r="BM128" s="161" t="s">
        <v>129</v>
      </c>
    </row>
    <row r="129" spans="1:65" s="98" customFormat="1" ht="16.5" customHeight="1" x14ac:dyDescent="0.2">
      <c r="A129" s="95"/>
      <c r="B129" s="77"/>
      <c r="C129" s="216" t="s">
        <v>130</v>
      </c>
      <c r="D129" s="216" t="s">
        <v>118</v>
      </c>
      <c r="E129" s="217" t="s">
        <v>131</v>
      </c>
      <c r="F129" s="218" t="s">
        <v>132</v>
      </c>
      <c r="G129" s="219" t="s">
        <v>133</v>
      </c>
      <c r="H129" s="220">
        <v>16</v>
      </c>
      <c r="I129" s="78"/>
      <c r="J129" s="245">
        <f>ROUND(I129*H129,2)</f>
        <v>0</v>
      </c>
      <c r="K129" s="218" t="s">
        <v>122</v>
      </c>
      <c r="L129" s="77"/>
      <c r="M129" s="79" t="s">
        <v>1</v>
      </c>
      <c r="N129" s="157" t="s">
        <v>41</v>
      </c>
      <c r="O129" s="158"/>
      <c r="P129" s="159">
        <f>O129*H129</f>
        <v>0</v>
      </c>
      <c r="Q129" s="159">
        <v>0</v>
      </c>
      <c r="R129" s="159">
        <f>Q129*H129</f>
        <v>0</v>
      </c>
      <c r="S129" s="159">
        <v>0.20499999999999999</v>
      </c>
      <c r="T129" s="160">
        <f>S129*H129</f>
        <v>3.28</v>
      </c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R129" s="161" t="s">
        <v>123</v>
      </c>
      <c r="AT129" s="161" t="s">
        <v>118</v>
      </c>
      <c r="AU129" s="161" t="s">
        <v>83</v>
      </c>
      <c r="AY129" s="89" t="s">
        <v>116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89" t="s">
        <v>81</v>
      </c>
      <c r="BK129" s="162">
        <f>ROUND(I129*H129,2)</f>
        <v>0</v>
      </c>
      <c r="BL129" s="89" t="s">
        <v>123</v>
      </c>
      <c r="BM129" s="161" t="s">
        <v>134</v>
      </c>
    </row>
    <row r="130" spans="1:65" s="80" customFormat="1" x14ac:dyDescent="0.2">
      <c r="B130" s="163"/>
      <c r="C130" s="221"/>
      <c r="D130" s="222" t="s">
        <v>125</v>
      </c>
      <c r="E130" s="223" t="s">
        <v>1</v>
      </c>
      <c r="F130" s="224" t="s">
        <v>135</v>
      </c>
      <c r="G130" s="221"/>
      <c r="H130" s="225">
        <v>16</v>
      </c>
      <c r="J130" s="221"/>
      <c r="K130" s="221"/>
      <c r="L130" s="163"/>
      <c r="M130" s="165"/>
      <c r="N130" s="166"/>
      <c r="O130" s="166"/>
      <c r="P130" s="166"/>
      <c r="Q130" s="166"/>
      <c r="R130" s="166"/>
      <c r="S130" s="166"/>
      <c r="T130" s="167"/>
      <c r="AT130" s="164" t="s">
        <v>125</v>
      </c>
      <c r="AU130" s="164" t="s">
        <v>83</v>
      </c>
      <c r="AV130" s="80" t="s">
        <v>83</v>
      </c>
      <c r="AW130" s="80" t="s">
        <v>32</v>
      </c>
      <c r="AX130" s="80" t="s">
        <v>81</v>
      </c>
      <c r="AY130" s="164" t="s">
        <v>116</v>
      </c>
    </row>
    <row r="131" spans="1:65" s="98" customFormat="1" ht="24.2" customHeight="1" x14ac:dyDescent="0.2">
      <c r="A131" s="95"/>
      <c r="B131" s="77"/>
      <c r="C131" s="216" t="s">
        <v>123</v>
      </c>
      <c r="D131" s="216" t="s">
        <v>118</v>
      </c>
      <c r="E131" s="217" t="s">
        <v>136</v>
      </c>
      <c r="F131" s="218" t="s">
        <v>137</v>
      </c>
      <c r="G131" s="219" t="s">
        <v>121</v>
      </c>
      <c r="H131" s="220">
        <v>24</v>
      </c>
      <c r="I131" s="78"/>
      <c r="J131" s="245">
        <f>ROUND(I131*H131,2)</f>
        <v>0</v>
      </c>
      <c r="K131" s="218" t="s">
        <v>122</v>
      </c>
      <c r="L131" s="77"/>
      <c r="M131" s="79" t="s">
        <v>1</v>
      </c>
      <c r="N131" s="157" t="s">
        <v>41</v>
      </c>
      <c r="O131" s="158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R131" s="161" t="s">
        <v>123</v>
      </c>
      <c r="AT131" s="161" t="s">
        <v>118</v>
      </c>
      <c r="AU131" s="161" t="s">
        <v>83</v>
      </c>
      <c r="AY131" s="89" t="s">
        <v>116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89" t="s">
        <v>81</v>
      </c>
      <c r="BK131" s="162">
        <f>ROUND(I131*H131,2)</f>
        <v>0</v>
      </c>
      <c r="BL131" s="89" t="s">
        <v>123</v>
      </c>
      <c r="BM131" s="161" t="s">
        <v>138</v>
      </c>
    </row>
    <row r="132" spans="1:65" s="76" customFormat="1" ht="22.9" customHeight="1" x14ac:dyDescent="0.2">
      <c r="B132" s="149"/>
      <c r="C132" s="212"/>
      <c r="D132" s="213" t="s">
        <v>75</v>
      </c>
      <c r="E132" s="215" t="s">
        <v>139</v>
      </c>
      <c r="F132" s="215" t="s">
        <v>140</v>
      </c>
      <c r="G132" s="212"/>
      <c r="H132" s="212"/>
      <c r="J132" s="244">
        <f>BK132</f>
        <v>0</v>
      </c>
      <c r="K132" s="212"/>
      <c r="L132" s="149"/>
      <c r="M132" s="151"/>
      <c r="N132" s="152"/>
      <c r="O132" s="152"/>
      <c r="P132" s="153">
        <f>SUM(P133:P156)</f>
        <v>0</v>
      </c>
      <c r="Q132" s="152"/>
      <c r="R132" s="153">
        <f>SUM(R133:R156)</f>
        <v>16.514265999999999</v>
      </c>
      <c r="S132" s="152"/>
      <c r="T132" s="154">
        <f>SUM(T133:T156)</f>
        <v>0</v>
      </c>
      <c r="AR132" s="150" t="s">
        <v>81</v>
      </c>
      <c r="AT132" s="155" t="s">
        <v>75</v>
      </c>
      <c r="AU132" s="155" t="s">
        <v>81</v>
      </c>
      <c r="AY132" s="150" t="s">
        <v>116</v>
      </c>
      <c r="BK132" s="156">
        <f>SUM(BK133:BK156)</f>
        <v>0</v>
      </c>
    </row>
    <row r="133" spans="1:65" s="98" customFormat="1" ht="21.75" customHeight="1" x14ac:dyDescent="0.2">
      <c r="A133" s="95"/>
      <c r="B133" s="77"/>
      <c r="C133" s="216" t="s">
        <v>139</v>
      </c>
      <c r="D133" s="216" t="s">
        <v>118</v>
      </c>
      <c r="E133" s="217" t="s">
        <v>141</v>
      </c>
      <c r="F133" s="218" t="s">
        <v>142</v>
      </c>
      <c r="G133" s="219" t="s">
        <v>121</v>
      </c>
      <c r="H133" s="220">
        <v>6.4</v>
      </c>
      <c r="I133" s="78"/>
      <c r="J133" s="245">
        <f>ROUND(I133*H133,2)</f>
        <v>0</v>
      </c>
      <c r="K133" s="218" t="s">
        <v>122</v>
      </c>
      <c r="L133" s="77"/>
      <c r="M133" s="79" t="s">
        <v>1</v>
      </c>
      <c r="N133" s="157" t="s">
        <v>41</v>
      </c>
      <c r="O133" s="158"/>
      <c r="P133" s="159">
        <f>O133*H133</f>
        <v>0</v>
      </c>
      <c r="Q133" s="159">
        <v>0.23</v>
      </c>
      <c r="R133" s="159">
        <f>Q133*H133</f>
        <v>1.4720000000000002</v>
      </c>
      <c r="S133" s="159">
        <v>0</v>
      </c>
      <c r="T133" s="160">
        <f>S133*H133</f>
        <v>0</v>
      </c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R133" s="161" t="s">
        <v>123</v>
      </c>
      <c r="AT133" s="161" t="s">
        <v>118</v>
      </c>
      <c r="AU133" s="161" t="s">
        <v>83</v>
      </c>
      <c r="AY133" s="89" t="s">
        <v>116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89" t="s">
        <v>81</v>
      </c>
      <c r="BK133" s="162">
        <f>ROUND(I133*H133,2)</f>
        <v>0</v>
      </c>
      <c r="BL133" s="89" t="s">
        <v>123</v>
      </c>
      <c r="BM133" s="161" t="s">
        <v>143</v>
      </c>
    </row>
    <row r="134" spans="1:65" s="81" customFormat="1" x14ac:dyDescent="0.2">
      <c r="B134" s="168"/>
      <c r="C134" s="226"/>
      <c r="D134" s="222" t="s">
        <v>125</v>
      </c>
      <c r="E134" s="227" t="s">
        <v>1</v>
      </c>
      <c r="F134" s="228" t="s">
        <v>144</v>
      </c>
      <c r="G134" s="226"/>
      <c r="H134" s="227" t="s">
        <v>1</v>
      </c>
      <c r="J134" s="226"/>
      <c r="K134" s="226"/>
      <c r="L134" s="168"/>
      <c r="M134" s="170"/>
      <c r="N134" s="171"/>
      <c r="O134" s="171"/>
      <c r="P134" s="171"/>
      <c r="Q134" s="171"/>
      <c r="R134" s="171"/>
      <c r="S134" s="171"/>
      <c r="T134" s="172"/>
      <c r="AT134" s="169" t="s">
        <v>125</v>
      </c>
      <c r="AU134" s="169" t="s">
        <v>83</v>
      </c>
      <c r="AV134" s="81" t="s">
        <v>81</v>
      </c>
      <c r="AW134" s="81" t="s">
        <v>32</v>
      </c>
      <c r="AX134" s="81" t="s">
        <v>76</v>
      </c>
      <c r="AY134" s="169" t="s">
        <v>116</v>
      </c>
    </row>
    <row r="135" spans="1:65" s="80" customFormat="1" x14ac:dyDescent="0.2">
      <c r="B135" s="163"/>
      <c r="C135" s="221"/>
      <c r="D135" s="222" t="s">
        <v>125</v>
      </c>
      <c r="E135" s="223" t="s">
        <v>1</v>
      </c>
      <c r="F135" s="224" t="s">
        <v>145</v>
      </c>
      <c r="G135" s="221"/>
      <c r="H135" s="225">
        <v>6.4</v>
      </c>
      <c r="J135" s="221"/>
      <c r="K135" s="221"/>
      <c r="L135" s="163"/>
      <c r="M135" s="165"/>
      <c r="N135" s="166"/>
      <c r="O135" s="166"/>
      <c r="P135" s="166"/>
      <c r="Q135" s="166"/>
      <c r="R135" s="166"/>
      <c r="S135" s="166"/>
      <c r="T135" s="167"/>
      <c r="AT135" s="164" t="s">
        <v>125</v>
      </c>
      <c r="AU135" s="164" t="s">
        <v>83</v>
      </c>
      <c r="AV135" s="80" t="s">
        <v>83</v>
      </c>
      <c r="AW135" s="80" t="s">
        <v>32</v>
      </c>
      <c r="AX135" s="80" t="s">
        <v>81</v>
      </c>
      <c r="AY135" s="164" t="s">
        <v>116</v>
      </c>
    </row>
    <row r="136" spans="1:65" s="98" customFormat="1" ht="21.75" customHeight="1" x14ac:dyDescent="0.2">
      <c r="A136" s="95"/>
      <c r="B136" s="77"/>
      <c r="C136" s="216" t="s">
        <v>146</v>
      </c>
      <c r="D136" s="216" t="s">
        <v>118</v>
      </c>
      <c r="E136" s="217" t="s">
        <v>147</v>
      </c>
      <c r="F136" s="218" t="s">
        <v>148</v>
      </c>
      <c r="G136" s="219" t="s">
        <v>121</v>
      </c>
      <c r="H136" s="220">
        <v>24</v>
      </c>
      <c r="I136" s="78"/>
      <c r="J136" s="245">
        <f>ROUND(I136*H136,2)</f>
        <v>0</v>
      </c>
      <c r="K136" s="218" t="s">
        <v>122</v>
      </c>
      <c r="L136" s="77"/>
      <c r="M136" s="79" t="s">
        <v>1</v>
      </c>
      <c r="N136" s="157" t="s">
        <v>41</v>
      </c>
      <c r="O136" s="158"/>
      <c r="P136" s="159">
        <f>O136*H136</f>
        <v>0</v>
      </c>
      <c r="Q136" s="159">
        <v>0.46</v>
      </c>
      <c r="R136" s="159">
        <f>Q136*H136</f>
        <v>11.040000000000001</v>
      </c>
      <c r="S136" s="159">
        <v>0</v>
      </c>
      <c r="T136" s="160">
        <f>S136*H136</f>
        <v>0</v>
      </c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R136" s="161" t="s">
        <v>123</v>
      </c>
      <c r="AT136" s="161" t="s">
        <v>118</v>
      </c>
      <c r="AU136" s="161" t="s">
        <v>83</v>
      </c>
      <c r="AY136" s="89" t="s">
        <v>116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89" t="s">
        <v>81</v>
      </c>
      <c r="BK136" s="162">
        <f>ROUND(I136*H136,2)</f>
        <v>0</v>
      </c>
      <c r="BL136" s="89" t="s">
        <v>123</v>
      </c>
      <c r="BM136" s="161" t="s">
        <v>149</v>
      </c>
    </row>
    <row r="137" spans="1:65" s="98" customFormat="1" ht="24.2" customHeight="1" x14ac:dyDescent="0.2">
      <c r="A137" s="95"/>
      <c r="B137" s="77"/>
      <c r="C137" s="216" t="s">
        <v>150</v>
      </c>
      <c r="D137" s="216" t="s">
        <v>118</v>
      </c>
      <c r="E137" s="217" t="s">
        <v>151</v>
      </c>
      <c r="F137" s="218" t="s">
        <v>152</v>
      </c>
      <c r="G137" s="219" t="s">
        <v>121</v>
      </c>
      <c r="H137" s="220">
        <v>24</v>
      </c>
      <c r="I137" s="78"/>
      <c r="J137" s="245">
        <f>ROUND(I137*H137,2)</f>
        <v>0</v>
      </c>
      <c r="K137" s="218" t="s">
        <v>122</v>
      </c>
      <c r="L137" s="77"/>
      <c r="M137" s="79" t="s">
        <v>1</v>
      </c>
      <c r="N137" s="157" t="s">
        <v>41</v>
      </c>
      <c r="O137" s="158"/>
      <c r="P137" s="159">
        <f>O137*H137</f>
        <v>0</v>
      </c>
      <c r="Q137" s="159">
        <v>8.9219999999999994E-2</v>
      </c>
      <c r="R137" s="159">
        <f>Q137*H137</f>
        <v>2.1412800000000001</v>
      </c>
      <c r="S137" s="159">
        <v>0</v>
      </c>
      <c r="T137" s="160">
        <f>S137*H137</f>
        <v>0</v>
      </c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R137" s="161" t="s">
        <v>123</v>
      </c>
      <c r="AT137" s="161" t="s">
        <v>118</v>
      </c>
      <c r="AU137" s="161" t="s">
        <v>83</v>
      </c>
      <c r="AY137" s="89" t="s">
        <v>116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89" t="s">
        <v>81</v>
      </c>
      <c r="BK137" s="162">
        <f>ROUND(I137*H137,2)</f>
        <v>0</v>
      </c>
      <c r="BL137" s="89" t="s">
        <v>123</v>
      </c>
      <c r="BM137" s="161" t="s">
        <v>153</v>
      </c>
    </row>
    <row r="138" spans="1:65" s="81" customFormat="1" x14ac:dyDescent="0.2">
      <c r="B138" s="168"/>
      <c r="C138" s="226"/>
      <c r="D138" s="222" t="s">
        <v>125</v>
      </c>
      <c r="E138" s="227" t="s">
        <v>1</v>
      </c>
      <c r="F138" s="228" t="s">
        <v>154</v>
      </c>
      <c r="G138" s="226"/>
      <c r="H138" s="227" t="s">
        <v>1</v>
      </c>
      <c r="J138" s="226"/>
      <c r="K138" s="226"/>
      <c r="L138" s="168"/>
      <c r="M138" s="170"/>
      <c r="N138" s="171"/>
      <c r="O138" s="171"/>
      <c r="P138" s="171"/>
      <c r="Q138" s="171"/>
      <c r="R138" s="171"/>
      <c r="S138" s="171"/>
      <c r="T138" s="172"/>
      <c r="AT138" s="169" t="s">
        <v>125</v>
      </c>
      <c r="AU138" s="169" t="s">
        <v>83</v>
      </c>
      <c r="AV138" s="81" t="s">
        <v>81</v>
      </c>
      <c r="AW138" s="81" t="s">
        <v>32</v>
      </c>
      <c r="AX138" s="81" t="s">
        <v>76</v>
      </c>
      <c r="AY138" s="169" t="s">
        <v>116</v>
      </c>
    </row>
    <row r="139" spans="1:65" s="80" customFormat="1" x14ac:dyDescent="0.2">
      <c r="B139" s="163"/>
      <c r="C139" s="221"/>
      <c r="D139" s="222" t="s">
        <v>125</v>
      </c>
      <c r="E139" s="223" t="s">
        <v>1</v>
      </c>
      <c r="F139" s="224" t="s">
        <v>155</v>
      </c>
      <c r="G139" s="221"/>
      <c r="H139" s="225">
        <v>14.78</v>
      </c>
      <c r="J139" s="221"/>
      <c r="K139" s="221"/>
      <c r="L139" s="163"/>
      <c r="M139" s="165"/>
      <c r="N139" s="166"/>
      <c r="O139" s="166"/>
      <c r="P139" s="166"/>
      <c r="Q139" s="166"/>
      <c r="R139" s="166"/>
      <c r="S139" s="166"/>
      <c r="T139" s="167"/>
      <c r="AT139" s="164" t="s">
        <v>125</v>
      </c>
      <c r="AU139" s="164" t="s">
        <v>83</v>
      </c>
      <c r="AV139" s="80" t="s">
        <v>83</v>
      </c>
      <c r="AW139" s="80" t="s">
        <v>32</v>
      </c>
      <c r="AX139" s="80" t="s">
        <v>76</v>
      </c>
      <c r="AY139" s="164" t="s">
        <v>116</v>
      </c>
    </row>
    <row r="140" spans="1:65" s="82" customFormat="1" x14ac:dyDescent="0.2">
      <c r="B140" s="173"/>
      <c r="C140" s="229"/>
      <c r="D140" s="222" t="s">
        <v>125</v>
      </c>
      <c r="E140" s="230" t="s">
        <v>1</v>
      </c>
      <c r="F140" s="231" t="s">
        <v>156</v>
      </c>
      <c r="G140" s="229"/>
      <c r="H140" s="232">
        <v>14.78</v>
      </c>
      <c r="J140" s="229"/>
      <c r="K140" s="229"/>
      <c r="L140" s="173"/>
      <c r="M140" s="175"/>
      <c r="N140" s="176"/>
      <c r="O140" s="176"/>
      <c r="P140" s="176"/>
      <c r="Q140" s="176"/>
      <c r="R140" s="176"/>
      <c r="S140" s="176"/>
      <c r="T140" s="177"/>
      <c r="AT140" s="174" t="s">
        <v>125</v>
      </c>
      <c r="AU140" s="174" t="s">
        <v>83</v>
      </c>
      <c r="AV140" s="82" t="s">
        <v>130</v>
      </c>
      <c r="AW140" s="82" t="s">
        <v>32</v>
      </c>
      <c r="AX140" s="82" t="s">
        <v>76</v>
      </c>
      <c r="AY140" s="174" t="s">
        <v>116</v>
      </c>
    </row>
    <row r="141" spans="1:65" s="81" customFormat="1" x14ac:dyDescent="0.2">
      <c r="B141" s="168"/>
      <c r="C141" s="226"/>
      <c r="D141" s="222" t="s">
        <v>125</v>
      </c>
      <c r="E141" s="227" t="s">
        <v>1</v>
      </c>
      <c r="F141" s="228" t="s">
        <v>157</v>
      </c>
      <c r="G141" s="226"/>
      <c r="H141" s="227" t="s">
        <v>1</v>
      </c>
      <c r="J141" s="226"/>
      <c r="K141" s="226"/>
      <c r="L141" s="168"/>
      <c r="M141" s="170"/>
      <c r="N141" s="171"/>
      <c r="O141" s="171"/>
      <c r="P141" s="171"/>
      <c r="Q141" s="171"/>
      <c r="R141" s="171"/>
      <c r="S141" s="171"/>
      <c r="T141" s="172"/>
      <c r="AT141" s="169" t="s">
        <v>125</v>
      </c>
      <c r="AU141" s="169" t="s">
        <v>83</v>
      </c>
      <c r="AV141" s="81" t="s">
        <v>81</v>
      </c>
      <c r="AW141" s="81" t="s">
        <v>32</v>
      </c>
      <c r="AX141" s="81" t="s">
        <v>76</v>
      </c>
      <c r="AY141" s="169" t="s">
        <v>116</v>
      </c>
    </row>
    <row r="142" spans="1:65" s="80" customFormat="1" x14ac:dyDescent="0.2">
      <c r="B142" s="163"/>
      <c r="C142" s="221"/>
      <c r="D142" s="222" t="s">
        <v>125</v>
      </c>
      <c r="E142" s="223" t="s">
        <v>1</v>
      </c>
      <c r="F142" s="224" t="s">
        <v>158</v>
      </c>
      <c r="G142" s="221"/>
      <c r="H142" s="225">
        <v>4</v>
      </c>
      <c r="J142" s="221"/>
      <c r="K142" s="221"/>
      <c r="L142" s="163"/>
      <c r="M142" s="165"/>
      <c r="N142" s="166"/>
      <c r="O142" s="166"/>
      <c r="P142" s="166"/>
      <c r="Q142" s="166"/>
      <c r="R142" s="166"/>
      <c r="S142" s="166"/>
      <c r="T142" s="167"/>
      <c r="AT142" s="164" t="s">
        <v>125</v>
      </c>
      <c r="AU142" s="164" t="s">
        <v>83</v>
      </c>
      <c r="AV142" s="80" t="s">
        <v>83</v>
      </c>
      <c r="AW142" s="80" t="s">
        <v>32</v>
      </c>
      <c r="AX142" s="80" t="s">
        <v>76</v>
      </c>
      <c r="AY142" s="164" t="s">
        <v>116</v>
      </c>
    </row>
    <row r="143" spans="1:65" s="80" customFormat="1" x14ac:dyDescent="0.2">
      <c r="B143" s="163"/>
      <c r="C143" s="221"/>
      <c r="D143" s="222" t="s">
        <v>125</v>
      </c>
      <c r="E143" s="223" t="s">
        <v>1</v>
      </c>
      <c r="F143" s="224" t="s">
        <v>159</v>
      </c>
      <c r="G143" s="221"/>
      <c r="H143" s="225">
        <v>1.52</v>
      </c>
      <c r="J143" s="221"/>
      <c r="K143" s="221"/>
      <c r="L143" s="163"/>
      <c r="M143" s="165"/>
      <c r="N143" s="166"/>
      <c r="O143" s="166"/>
      <c r="P143" s="166"/>
      <c r="Q143" s="166"/>
      <c r="R143" s="166"/>
      <c r="S143" s="166"/>
      <c r="T143" s="167"/>
      <c r="AT143" s="164" t="s">
        <v>125</v>
      </c>
      <c r="AU143" s="164" t="s">
        <v>83</v>
      </c>
      <c r="AV143" s="80" t="s">
        <v>83</v>
      </c>
      <c r="AW143" s="80" t="s">
        <v>32</v>
      </c>
      <c r="AX143" s="80" t="s">
        <v>76</v>
      </c>
      <c r="AY143" s="164" t="s">
        <v>116</v>
      </c>
    </row>
    <row r="144" spans="1:65" s="82" customFormat="1" x14ac:dyDescent="0.2">
      <c r="B144" s="173"/>
      <c r="C144" s="229"/>
      <c r="D144" s="222" t="s">
        <v>125</v>
      </c>
      <c r="E144" s="230" t="s">
        <v>1</v>
      </c>
      <c r="F144" s="231" t="s">
        <v>156</v>
      </c>
      <c r="G144" s="229"/>
      <c r="H144" s="232">
        <v>5.52</v>
      </c>
      <c r="J144" s="229"/>
      <c r="K144" s="229"/>
      <c r="L144" s="173"/>
      <c r="M144" s="175"/>
      <c r="N144" s="176"/>
      <c r="O144" s="176"/>
      <c r="P144" s="176"/>
      <c r="Q144" s="176"/>
      <c r="R144" s="176"/>
      <c r="S144" s="176"/>
      <c r="T144" s="177"/>
      <c r="AT144" s="174" t="s">
        <v>125</v>
      </c>
      <c r="AU144" s="174" t="s">
        <v>83</v>
      </c>
      <c r="AV144" s="82" t="s">
        <v>130</v>
      </c>
      <c r="AW144" s="82" t="s">
        <v>32</v>
      </c>
      <c r="AX144" s="82" t="s">
        <v>76</v>
      </c>
      <c r="AY144" s="174" t="s">
        <v>116</v>
      </c>
    </row>
    <row r="145" spans="1:65" s="81" customFormat="1" x14ac:dyDescent="0.2">
      <c r="B145" s="168"/>
      <c r="C145" s="226"/>
      <c r="D145" s="222" t="s">
        <v>125</v>
      </c>
      <c r="E145" s="227" t="s">
        <v>1</v>
      </c>
      <c r="F145" s="228" t="s">
        <v>160</v>
      </c>
      <c r="G145" s="226"/>
      <c r="H145" s="227" t="s">
        <v>1</v>
      </c>
      <c r="J145" s="226"/>
      <c r="K145" s="226"/>
      <c r="L145" s="168"/>
      <c r="M145" s="170"/>
      <c r="N145" s="171"/>
      <c r="O145" s="171"/>
      <c r="P145" s="171"/>
      <c r="Q145" s="171"/>
      <c r="R145" s="171"/>
      <c r="S145" s="171"/>
      <c r="T145" s="172"/>
      <c r="AT145" s="169" t="s">
        <v>125</v>
      </c>
      <c r="AU145" s="169" t="s">
        <v>83</v>
      </c>
      <c r="AV145" s="81" t="s">
        <v>81</v>
      </c>
      <c r="AW145" s="81" t="s">
        <v>32</v>
      </c>
      <c r="AX145" s="81" t="s">
        <v>76</v>
      </c>
      <c r="AY145" s="169" t="s">
        <v>116</v>
      </c>
    </row>
    <row r="146" spans="1:65" s="80" customFormat="1" x14ac:dyDescent="0.2">
      <c r="B146" s="163"/>
      <c r="C146" s="221"/>
      <c r="D146" s="222" t="s">
        <v>125</v>
      </c>
      <c r="E146" s="223" t="s">
        <v>1</v>
      </c>
      <c r="F146" s="224" t="s">
        <v>161</v>
      </c>
      <c r="G146" s="221"/>
      <c r="H146" s="225">
        <v>3.7</v>
      </c>
      <c r="J146" s="221"/>
      <c r="K146" s="221"/>
      <c r="L146" s="163"/>
      <c r="M146" s="165"/>
      <c r="N146" s="166"/>
      <c r="O146" s="166"/>
      <c r="P146" s="166"/>
      <c r="Q146" s="166"/>
      <c r="R146" s="166"/>
      <c r="S146" s="166"/>
      <c r="T146" s="167"/>
      <c r="AT146" s="164" t="s">
        <v>125</v>
      </c>
      <c r="AU146" s="164" t="s">
        <v>83</v>
      </c>
      <c r="AV146" s="80" t="s">
        <v>83</v>
      </c>
      <c r="AW146" s="80" t="s">
        <v>32</v>
      </c>
      <c r="AX146" s="80" t="s">
        <v>76</v>
      </c>
      <c r="AY146" s="164" t="s">
        <v>116</v>
      </c>
    </row>
    <row r="147" spans="1:65" s="83" customFormat="1" x14ac:dyDescent="0.2">
      <c r="B147" s="178"/>
      <c r="C147" s="233"/>
      <c r="D147" s="222" t="s">
        <v>125</v>
      </c>
      <c r="E147" s="234" t="s">
        <v>1</v>
      </c>
      <c r="F147" s="235" t="s">
        <v>162</v>
      </c>
      <c r="G147" s="233"/>
      <c r="H147" s="236">
        <v>24</v>
      </c>
      <c r="J147" s="233"/>
      <c r="K147" s="233"/>
      <c r="L147" s="178"/>
      <c r="M147" s="180"/>
      <c r="N147" s="181"/>
      <c r="O147" s="181"/>
      <c r="P147" s="181"/>
      <c r="Q147" s="181"/>
      <c r="R147" s="181"/>
      <c r="S147" s="181"/>
      <c r="T147" s="182"/>
      <c r="AT147" s="179" t="s">
        <v>125</v>
      </c>
      <c r="AU147" s="179" t="s">
        <v>83</v>
      </c>
      <c r="AV147" s="83" t="s">
        <v>123</v>
      </c>
      <c r="AW147" s="83" t="s">
        <v>32</v>
      </c>
      <c r="AX147" s="83" t="s">
        <v>81</v>
      </c>
      <c r="AY147" s="179" t="s">
        <v>116</v>
      </c>
    </row>
    <row r="148" spans="1:65" s="98" customFormat="1" ht="21.75" customHeight="1" x14ac:dyDescent="0.2">
      <c r="A148" s="95"/>
      <c r="B148" s="77"/>
      <c r="C148" s="237" t="s">
        <v>163</v>
      </c>
      <c r="D148" s="237" t="s">
        <v>164</v>
      </c>
      <c r="E148" s="238" t="s">
        <v>165</v>
      </c>
      <c r="F148" s="239" t="s">
        <v>166</v>
      </c>
      <c r="G148" s="240" t="s">
        <v>121</v>
      </c>
      <c r="H148" s="241">
        <v>4.6349999999999998</v>
      </c>
      <c r="I148" s="84"/>
      <c r="J148" s="246">
        <f>ROUND(I148*H148,2)</f>
        <v>0</v>
      </c>
      <c r="K148" s="239" t="s">
        <v>122</v>
      </c>
      <c r="L148" s="183"/>
      <c r="M148" s="85" t="s">
        <v>1</v>
      </c>
      <c r="N148" s="184" t="s">
        <v>41</v>
      </c>
      <c r="O148" s="158"/>
      <c r="P148" s="159">
        <f>O148*H148</f>
        <v>0</v>
      </c>
      <c r="Q148" s="159">
        <v>0.13100000000000001</v>
      </c>
      <c r="R148" s="159">
        <f>Q148*H148</f>
        <v>0.60718499999999997</v>
      </c>
      <c r="S148" s="159">
        <v>0</v>
      </c>
      <c r="T148" s="160">
        <f>S148*H148</f>
        <v>0</v>
      </c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R148" s="161" t="s">
        <v>163</v>
      </c>
      <c r="AT148" s="161" t="s">
        <v>164</v>
      </c>
      <c r="AU148" s="161" t="s">
        <v>83</v>
      </c>
      <c r="AY148" s="89" t="s">
        <v>116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89" t="s">
        <v>81</v>
      </c>
      <c r="BK148" s="162">
        <f>ROUND(I148*H148,2)</f>
        <v>0</v>
      </c>
      <c r="BL148" s="89" t="s">
        <v>123</v>
      </c>
      <c r="BM148" s="161" t="s">
        <v>167</v>
      </c>
    </row>
    <row r="149" spans="1:65" s="81" customFormat="1" x14ac:dyDescent="0.2">
      <c r="B149" s="168"/>
      <c r="C149" s="226"/>
      <c r="D149" s="222" t="s">
        <v>125</v>
      </c>
      <c r="E149" s="227" t="s">
        <v>1</v>
      </c>
      <c r="F149" s="228" t="s">
        <v>168</v>
      </c>
      <c r="G149" s="226"/>
      <c r="H149" s="227" t="s">
        <v>1</v>
      </c>
      <c r="J149" s="226"/>
      <c r="K149" s="226"/>
      <c r="L149" s="168"/>
      <c r="M149" s="170"/>
      <c r="N149" s="171"/>
      <c r="O149" s="171"/>
      <c r="P149" s="171"/>
      <c r="Q149" s="171"/>
      <c r="R149" s="171"/>
      <c r="S149" s="171"/>
      <c r="T149" s="172"/>
      <c r="AT149" s="169" t="s">
        <v>125</v>
      </c>
      <c r="AU149" s="169" t="s">
        <v>83</v>
      </c>
      <c r="AV149" s="81" t="s">
        <v>81</v>
      </c>
      <c r="AW149" s="81" t="s">
        <v>32</v>
      </c>
      <c r="AX149" s="81" t="s">
        <v>76</v>
      </c>
      <c r="AY149" s="169" t="s">
        <v>116</v>
      </c>
    </row>
    <row r="150" spans="1:65" s="80" customFormat="1" x14ac:dyDescent="0.2">
      <c r="B150" s="163"/>
      <c r="C150" s="221"/>
      <c r="D150" s="222" t="s">
        <v>125</v>
      </c>
      <c r="E150" s="223" t="s">
        <v>1</v>
      </c>
      <c r="F150" s="224" t="s">
        <v>169</v>
      </c>
      <c r="G150" s="221"/>
      <c r="H150" s="225">
        <v>4.5</v>
      </c>
      <c r="J150" s="221"/>
      <c r="K150" s="221"/>
      <c r="L150" s="163"/>
      <c r="M150" s="165"/>
      <c r="N150" s="166"/>
      <c r="O150" s="166"/>
      <c r="P150" s="166"/>
      <c r="Q150" s="166"/>
      <c r="R150" s="166"/>
      <c r="S150" s="166"/>
      <c r="T150" s="167"/>
      <c r="AT150" s="164" t="s">
        <v>125</v>
      </c>
      <c r="AU150" s="164" t="s">
        <v>83</v>
      </c>
      <c r="AV150" s="80" t="s">
        <v>83</v>
      </c>
      <c r="AW150" s="80" t="s">
        <v>32</v>
      </c>
      <c r="AX150" s="80" t="s">
        <v>81</v>
      </c>
      <c r="AY150" s="164" t="s">
        <v>116</v>
      </c>
    </row>
    <row r="151" spans="1:65" s="80" customFormat="1" x14ac:dyDescent="0.2">
      <c r="B151" s="163"/>
      <c r="C151" s="221"/>
      <c r="D151" s="222" t="s">
        <v>125</v>
      </c>
      <c r="E151" s="221"/>
      <c r="F151" s="224" t="s">
        <v>170</v>
      </c>
      <c r="G151" s="221"/>
      <c r="H151" s="225">
        <v>4.6349999999999998</v>
      </c>
      <c r="J151" s="221"/>
      <c r="K151" s="221"/>
      <c r="L151" s="163"/>
      <c r="M151" s="165"/>
      <c r="N151" s="166"/>
      <c r="O151" s="166"/>
      <c r="P151" s="166"/>
      <c r="Q151" s="166"/>
      <c r="R151" s="166"/>
      <c r="S151" s="166"/>
      <c r="T151" s="167"/>
      <c r="AT151" s="164" t="s">
        <v>125</v>
      </c>
      <c r="AU151" s="164" t="s">
        <v>83</v>
      </c>
      <c r="AV151" s="80" t="s">
        <v>83</v>
      </c>
      <c r="AW151" s="80" t="s">
        <v>3</v>
      </c>
      <c r="AX151" s="80" t="s">
        <v>81</v>
      </c>
      <c r="AY151" s="164" t="s">
        <v>116</v>
      </c>
    </row>
    <row r="152" spans="1:65" s="98" customFormat="1" ht="24.2" customHeight="1" x14ac:dyDescent="0.2">
      <c r="A152" s="95"/>
      <c r="B152" s="77"/>
      <c r="C152" s="237" t="s">
        <v>171</v>
      </c>
      <c r="D152" s="237" t="s">
        <v>164</v>
      </c>
      <c r="E152" s="238" t="s">
        <v>172</v>
      </c>
      <c r="F152" s="239" t="s">
        <v>173</v>
      </c>
      <c r="G152" s="240" t="s">
        <v>121</v>
      </c>
      <c r="H152" s="241">
        <v>5.6859999999999999</v>
      </c>
      <c r="I152" s="84"/>
      <c r="J152" s="246">
        <f>ROUND(I152*H152,2)</f>
        <v>0</v>
      </c>
      <c r="K152" s="239" t="s">
        <v>122</v>
      </c>
      <c r="L152" s="183"/>
      <c r="M152" s="85" t="s">
        <v>1</v>
      </c>
      <c r="N152" s="184" t="s">
        <v>41</v>
      </c>
      <c r="O152" s="158"/>
      <c r="P152" s="159">
        <f>O152*H152</f>
        <v>0</v>
      </c>
      <c r="Q152" s="159">
        <v>0.13100000000000001</v>
      </c>
      <c r="R152" s="159">
        <f>Q152*H152</f>
        <v>0.74486600000000003</v>
      </c>
      <c r="S152" s="159">
        <v>0</v>
      </c>
      <c r="T152" s="160">
        <f>S152*H152</f>
        <v>0</v>
      </c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R152" s="161" t="s">
        <v>163</v>
      </c>
      <c r="AT152" s="161" t="s">
        <v>164</v>
      </c>
      <c r="AU152" s="161" t="s">
        <v>83</v>
      </c>
      <c r="AY152" s="89" t="s">
        <v>116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89" t="s">
        <v>81</v>
      </c>
      <c r="BK152" s="162">
        <f>ROUND(I152*H152,2)</f>
        <v>0</v>
      </c>
      <c r="BL152" s="89" t="s">
        <v>123</v>
      </c>
      <c r="BM152" s="161" t="s">
        <v>174</v>
      </c>
    </row>
    <row r="153" spans="1:65" s="80" customFormat="1" x14ac:dyDescent="0.2">
      <c r="B153" s="163"/>
      <c r="C153" s="221"/>
      <c r="D153" s="222" t="s">
        <v>125</v>
      </c>
      <c r="E153" s="223" t="s">
        <v>1</v>
      </c>
      <c r="F153" s="224" t="s">
        <v>175</v>
      </c>
      <c r="G153" s="221"/>
      <c r="H153" s="225">
        <v>5.52</v>
      </c>
      <c r="J153" s="221"/>
      <c r="K153" s="221"/>
      <c r="L153" s="163"/>
      <c r="M153" s="165"/>
      <c r="N153" s="166"/>
      <c r="O153" s="166"/>
      <c r="P153" s="166"/>
      <c r="Q153" s="166"/>
      <c r="R153" s="166"/>
      <c r="S153" s="166"/>
      <c r="T153" s="167"/>
      <c r="AT153" s="164" t="s">
        <v>125</v>
      </c>
      <c r="AU153" s="164" t="s">
        <v>83</v>
      </c>
      <c r="AV153" s="80" t="s">
        <v>83</v>
      </c>
      <c r="AW153" s="80" t="s">
        <v>32</v>
      </c>
      <c r="AX153" s="80" t="s">
        <v>81</v>
      </c>
      <c r="AY153" s="164" t="s">
        <v>116</v>
      </c>
    </row>
    <row r="154" spans="1:65" s="80" customFormat="1" x14ac:dyDescent="0.2">
      <c r="B154" s="163"/>
      <c r="C154" s="221"/>
      <c r="D154" s="222" t="s">
        <v>125</v>
      </c>
      <c r="E154" s="221"/>
      <c r="F154" s="224" t="s">
        <v>176</v>
      </c>
      <c r="G154" s="221"/>
      <c r="H154" s="225">
        <v>5.6859999999999999</v>
      </c>
      <c r="J154" s="221"/>
      <c r="K154" s="221"/>
      <c r="L154" s="163"/>
      <c r="M154" s="165"/>
      <c r="N154" s="166"/>
      <c r="O154" s="166"/>
      <c r="P154" s="166"/>
      <c r="Q154" s="166"/>
      <c r="R154" s="166"/>
      <c r="S154" s="166"/>
      <c r="T154" s="167"/>
      <c r="AT154" s="164" t="s">
        <v>125</v>
      </c>
      <c r="AU154" s="164" t="s">
        <v>83</v>
      </c>
      <c r="AV154" s="80" t="s">
        <v>83</v>
      </c>
      <c r="AW154" s="80" t="s">
        <v>3</v>
      </c>
      <c r="AX154" s="80" t="s">
        <v>81</v>
      </c>
      <c r="AY154" s="164" t="s">
        <v>116</v>
      </c>
    </row>
    <row r="155" spans="1:65" s="98" customFormat="1" ht="24.2" customHeight="1" x14ac:dyDescent="0.2">
      <c r="A155" s="95"/>
      <c r="B155" s="77"/>
      <c r="C155" s="237" t="s">
        <v>177</v>
      </c>
      <c r="D155" s="237" t="s">
        <v>164</v>
      </c>
      <c r="E155" s="238" t="s">
        <v>178</v>
      </c>
      <c r="F155" s="239" t="s">
        <v>179</v>
      </c>
      <c r="G155" s="240" t="s">
        <v>121</v>
      </c>
      <c r="H155" s="241">
        <v>3.8849999999999998</v>
      </c>
      <c r="I155" s="84"/>
      <c r="J155" s="246">
        <f>ROUND(I155*H155,2)</f>
        <v>0</v>
      </c>
      <c r="K155" s="239" t="s">
        <v>1</v>
      </c>
      <c r="L155" s="183"/>
      <c r="M155" s="85" t="s">
        <v>1</v>
      </c>
      <c r="N155" s="184" t="s">
        <v>41</v>
      </c>
      <c r="O155" s="158"/>
      <c r="P155" s="159">
        <f>O155*H155</f>
        <v>0</v>
      </c>
      <c r="Q155" s="159">
        <v>0.13100000000000001</v>
      </c>
      <c r="R155" s="159">
        <f>Q155*H155</f>
        <v>0.50893500000000003</v>
      </c>
      <c r="S155" s="159">
        <v>0</v>
      </c>
      <c r="T155" s="160">
        <f>S155*H155</f>
        <v>0</v>
      </c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R155" s="161" t="s">
        <v>163</v>
      </c>
      <c r="AT155" s="161" t="s">
        <v>164</v>
      </c>
      <c r="AU155" s="161" t="s">
        <v>83</v>
      </c>
      <c r="AY155" s="89" t="s">
        <v>116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89" t="s">
        <v>81</v>
      </c>
      <c r="BK155" s="162">
        <f>ROUND(I155*H155,2)</f>
        <v>0</v>
      </c>
      <c r="BL155" s="89" t="s">
        <v>123</v>
      </c>
      <c r="BM155" s="161" t="s">
        <v>180</v>
      </c>
    </row>
    <row r="156" spans="1:65" s="80" customFormat="1" x14ac:dyDescent="0.2">
      <c r="B156" s="163"/>
      <c r="C156" s="221"/>
      <c r="D156" s="222" t="s">
        <v>125</v>
      </c>
      <c r="E156" s="223" t="s">
        <v>1</v>
      </c>
      <c r="F156" s="224" t="s">
        <v>181</v>
      </c>
      <c r="G156" s="221"/>
      <c r="H156" s="225">
        <v>3.8849999999999998</v>
      </c>
      <c r="J156" s="221"/>
      <c r="K156" s="221"/>
      <c r="L156" s="163"/>
      <c r="M156" s="165"/>
      <c r="N156" s="166"/>
      <c r="O156" s="166"/>
      <c r="P156" s="166"/>
      <c r="Q156" s="166"/>
      <c r="R156" s="166"/>
      <c r="S156" s="166"/>
      <c r="T156" s="167"/>
      <c r="AT156" s="164" t="s">
        <v>125</v>
      </c>
      <c r="AU156" s="164" t="s">
        <v>83</v>
      </c>
      <c r="AV156" s="80" t="s">
        <v>83</v>
      </c>
      <c r="AW156" s="80" t="s">
        <v>32</v>
      </c>
      <c r="AX156" s="80" t="s">
        <v>81</v>
      </c>
      <c r="AY156" s="164" t="s">
        <v>116</v>
      </c>
    </row>
    <row r="157" spans="1:65" s="76" customFormat="1" ht="22.9" customHeight="1" x14ac:dyDescent="0.2">
      <c r="B157" s="149"/>
      <c r="C157" s="212"/>
      <c r="D157" s="213" t="s">
        <v>75</v>
      </c>
      <c r="E157" s="215" t="s">
        <v>171</v>
      </c>
      <c r="F157" s="215" t="s">
        <v>182</v>
      </c>
      <c r="G157" s="212"/>
      <c r="H157" s="212"/>
      <c r="J157" s="244">
        <f>BK157</f>
        <v>0</v>
      </c>
      <c r="K157" s="212"/>
      <c r="L157" s="149"/>
      <c r="M157" s="151"/>
      <c r="N157" s="152"/>
      <c r="O157" s="152"/>
      <c r="P157" s="153">
        <f>SUM(P158:P181)</f>
        <v>0</v>
      </c>
      <c r="Q157" s="152"/>
      <c r="R157" s="153">
        <f>SUM(R158:R181)</f>
        <v>5.1019632000000001</v>
      </c>
      <c r="S157" s="152"/>
      <c r="T157" s="154">
        <f>SUM(T158:T181)</f>
        <v>0</v>
      </c>
      <c r="AR157" s="150" t="s">
        <v>81</v>
      </c>
      <c r="AT157" s="155" t="s">
        <v>75</v>
      </c>
      <c r="AU157" s="155" t="s">
        <v>81</v>
      </c>
      <c r="AY157" s="150" t="s">
        <v>116</v>
      </c>
      <c r="BK157" s="156">
        <f>SUM(BK158:BK181)</f>
        <v>0</v>
      </c>
    </row>
    <row r="158" spans="1:65" s="98" customFormat="1" ht="24.2" customHeight="1" x14ac:dyDescent="0.2">
      <c r="A158" s="95"/>
      <c r="B158" s="77"/>
      <c r="C158" s="216" t="s">
        <v>183</v>
      </c>
      <c r="D158" s="216" t="s">
        <v>118</v>
      </c>
      <c r="E158" s="217" t="s">
        <v>184</v>
      </c>
      <c r="F158" s="218" t="s">
        <v>185</v>
      </c>
      <c r="G158" s="219" t="s">
        <v>186</v>
      </c>
      <c r="H158" s="220">
        <v>2</v>
      </c>
      <c r="I158" s="78"/>
      <c r="J158" s="245">
        <f>ROUND(I158*H158,2)</f>
        <v>0</v>
      </c>
      <c r="K158" s="218" t="s">
        <v>122</v>
      </c>
      <c r="L158" s="77"/>
      <c r="M158" s="79" t="s">
        <v>1</v>
      </c>
      <c r="N158" s="157" t="s">
        <v>41</v>
      </c>
      <c r="O158" s="158"/>
      <c r="P158" s="159">
        <f>O158*H158</f>
        <v>0</v>
      </c>
      <c r="Q158" s="159">
        <v>6.9999999999999999E-4</v>
      </c>
      <c r="R158" s="159">
        <f>Q158*H158</f>
        <v>1.4E-3</v>
      </c>
      <c r="S158" s="159">
        <v>0</v>
      </c>
      <c r="T158" s="160">
        <f>S158*H158</f>
        <v>0</v>
      </c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R158" s="161" t="s">
        <v>123</v>
      </c>
      <c r="AT158" s="161" t="s">
        <v>118</v>
      </c>
      <c r="AU158" s="161" t="s">
        <v>83</v>
      </c>
      <c r="AY158" s="89" t="s">
        <v>116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89" t="s">
        <v>81</v>
      </c>
      <c r="BK158" s="162">
        <f>ROUND(I158*H158,2)</f>
        <v>0</v>
      </c>
      <c r="BL158" s="89" t="s">
        <v>123</v>
      </c>
      <c r="BM158" s="161" t="s">
        <v>187</v>
      </c>
    </row>
    <row r="159" spans="1:65" s="98" customFormat="1" ht="24.2" customHeight="1" x14ac:dyDescent="0.2">
      <c r="A159" s="95"/>
      <c r="B159" s="77"/>
      <c r="C159" s="237" t="s">
        <v>188</v>
      </c>
      <c r="D159" s="237" t="s">
        <v>164</v>
      </c>
      <c r="E159" s="238" t="s">
        <v>189</v>
      </c>
      <c r="F159" s="239" t="s">
        <v>190</v>
      </c>
      <c r="G159" s="240" t="s">
        <v>186</v>
      </c>
      <c r="H159" s="241">
        <v>2</v>
      </c>
      <c r="I159" s="84"/>
      <c r="J159" s="246">
        <f>ROUND(I159*H159,2)</f>
        <v>0</v>
      </c>
      <c r="K159" s="239" t="s">
        <v>122</v>
      </c>
      <c r="L159" s="183"/>
      <c r="M159" s="85" t="s">
        <v>1</v>
      </c>
      <c r="N159" s="184" t="s">
        <v>41</v>
      </c>
      <c r="O159" s="158"/>
      <c r="P159" s="159">
        <f>O159*H159</f>
        <v>0</v>
      </c>
      <c r="Q159" s="159">
        <v>2.5999999999999999E-3</v>
      </c>
      <c r="R159" s="159">
        <f>Q159*H159</f>
        <v>5.1999999999999998E-3</v>
      </c>
      <c r="S159" s="159">
        <v>0</v>
      </c>
      <c r="T159" s="160">
        <f>S159*H159</f>
        <v>0</v>
      </c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R159" s="161" t="s">
        <v>163</v>
      </c>
      <c r="AT159" s="161" t="s">
        <v>164</v>
      </c>
      <c r="AU159" s="161" t="s">
        <v>83</v>
      </c>
      <c r="AY159" s="89" t="s">
        <v>116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89" t="s">
        <v>81</v>
      </c>
      <c r="BK159" s="162">
        <f>ROUND(I159*H159,2)</f>
        <v>0</v>
      </c>
      <c r="BL159" s="89" t="s">
        <v>123</v>
      </c>
      <c r="BM159" s="161" t="s">
        <v>191</v>
      </c>
    </row>
    <row r="160" spans="1:65" s="98" customFormat="1" ht="24.2" customHeight="1" x14ac:dyDescent="0.2">
      <c r="A160" s="95"/>
      <c r="B160" s="77"/>
      <c r="C160" s="216" t="s">
        <v>192</v>
      </c>
      <c r="D160" s="216" t="s">
        <v>118</v>
      </c>
      <c r="E160" s="217" t="s">
        <v>193</v>
      </c>
      <c r="F160" s="218" t="s">
        <v>194</v>
      </c>
      <c r="G160" s="219" t="s">
        <v>186</v>
      </c>
      <c r="H160" s="220">
        <v>2</v>
      </c>
      <c r="I160" s="78"/>
      <c r="J160" s="245">
        <f>ROUND(I160*H160,2)</f>
        <v>0</v>
      </c>
      <c r="K160" s="218" t="s">
        <v>122</v>
      </c>
      <c r="L160" s="77"/>
      <c r="M160" s="79" t="s">
        <v>1</v>
      </c>
      <c r="N160" s="157" t="s">
        <v>41</v>
      </c>
      <c r="O160" s="158"/>
      <c r="P160" s="159">
        <f>O160*H160</f>
        <v>0</v>
      </c>
      <c r="Q160" s="159">
        <v>0.11241</v>
      </c>
      <c r="R160" s="159">
        <f>Q160*H160</f>
        <v>0.22481999999999999</v>
      </c>
      <c r="S160" s="159">
        <v>0</v>
      </c>
      <c r="T160" s="160">
        <f>S160*H160</f>
        <v>0</v>
      </c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R160" s="161" t="s">
        <v>123</v>
      </c>
      <c r="AT160" s="161" t="s">
        <v>118</v>
      </c>
      <c r="AU160" s="161" t="s">
        <v>83</v>
      </c>
      <c r="AY160" s="89" t="s">
        <v>116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89" t="s">
        <v>81</v>
      </c>
      <c r="BK160" s="162">
        <f>ROUND(I160*H160,2)</f>
        <v>0</v>
      </c>
      <c r="BL160" s="89" t="s">
        <v>123</v>
      </c>
      <c r="BM160" s="161" t="s">
        <v>195</v>
      </c>
    </row>
    <row r="161" spans="1:65" s="81" customFormat="1" ht="33.75" x14ac:dyDescent="0.2">
      <c r="B161" s="168"/>
      <c r="C161" s="226"/>
      <c r="D161" s="222" t="s">
        <v>125</v>
      </c>
      <c r="E161" s="227" t="s">
        <v>1</v>
      </c>
      <c r="F161" s="228" t="s">
        <v>196</v>
      </c>
      <c r="G161" s="226"/>
      <c r="H161" s="227" t="s">
        <v>1</v>
      </c>
      <c r="J161" s="226"/>
      <c r="K161" s="226"/>
      <c r="L161" s="168"/>
      <c r="M161" s="170"/>
      <c r="N161" s="171"/>
      <c r="O161" s="171"/>
      <c r="P161" s="171"/>
      <c r="Q161" s="171"/>
      <c r="R161" s="171"/>
      <c r="S161" s="171"/>
      <c r="T161" s="172"/>
      <c r="AT161" s="169" t="s">
        <v>125</v>
      </c>
      <c r="AU161" s="169" t="s">
        <v>83</v>
      </c>
      <c r="AV161" s="81" t="s">
        <v>81</v>
      </c>
      <c r="AW161" s="81" t="s">
        <v>32</v>
      </c>
      <c r="AX161" s="81" t="s">
        <v>76</v>
      </c>
      <c r="AY161" s="169" t="s">
        <v>116</v>
      </c>
    </row>
    <row r="162" spans="1:65" s="81" customFormat="1" ht="33.75" x14ac:dyDescent="0.2">
      <c r="B162" s="168"/>
      <c r="C162" s="226"/>
      <c r="D162" s="222" t="s">
        <v>125</v>
      </c>
      <c r="E162" s="227" t="s">
        <v>1</v>
      </c>
      <c r="F162" s="228" t="s">
        <v>197</v>
      </c>
      <c r="G162" s="226"/>
      <c r="H162" s="227" t="s">
        <v>1</v>
      </c>
      <c r="J162" s="226"/>
      <c r="K162" s="226"/>
      <c r="L162" s="168"/>
      <c r="M162" s="170"/>
      <c r="N162" s="171"/>
      <c r="O162" s="171"/>
      <c r="P162" s="171"/>
      <c r="Q162" s="171"/>
      <c r="R162" s="171"/>
      <c r="S162" s="171"/>
      <c r="T162" s="172"/>
      <c r="AT162" s="169" t="s">
        <v>125</v>
      </c>
      <c r="AU162" s="169" t="s">
        <v>83</v>
      </c>
      <c r="AV162" s="81" t="s">
        <v>81</v>
      </c>
      <c r="AW162" s="81" t="s">
        <v>32</v>
      </c>
      <c r="AX162" s="81" t="s">
        <v>76</v>
      </c>
      <c r="AY162" s="169" t="s">
        <v>116</v>
      </c>
    </row>
    <row r="163" spans="1:65" s="81" customFormat="1" ht="22.5" x14ac:dyDescent="0.2">
      <c r="B163" s="168"/>
      <c r="C163" s="226"/>
      <c r="D163" s="222" t="s">
        <v>125</v>
      </c>
      <c r="E163" s="227" t="s">
        <v>1</v>
      </c>
      <c r="F163" s="228" t="s">
        <v>198</v>
      </c>
      <c r="G163" s="226"/>
      <c r="H163" s="227" t="s">
        <v>1</v>
      </c>
      <c r="J163" s="226"/>
      <c r="K163" s="226"/>
      <c r="L163" s="168"/>
      <c r="M163" s="170"/>
      <c r="N163" s="171"/>
      <c r="O163" s="171"/>
      <c r="P163" s="171"/>
      <c r="Q163" s="171"/>
      <c r="R163" s="171"/>
      <c r="S163" s="171"/>
      <c r="T163" s="172"/>
      <c r="AT163" s="169" t="s">
        <v>125</v>
      </c>
      <c r="AU163" s="169" t="s">
        <v>83</v>
      </c>
      <c r="AV163" s="81" t="s">
        <v>81</v>
      </c>
      <c r="AW163" s="81" t="s">
        <v>32</v>
      </c>
      <c r="AX163" s="81" t="s">
        <v>76</v>
      </c>
      <c r="AY163" s="169" t="s">
        <v>116</v>
      </c>
    </row>
    <row r="164" spans="1:65" s="81" customFormat="1" ht="22.5" x14ac:dyDescent="0.2">
      <c r="B164" s="168"/>
      <c r="C164" s="226"/>
      <c r="D164" s="222" t="s">
        <v>125</v>
      </c>
      <c r="E164" s="227" t="s">
        <v>1</v>
      </c>
      <c r="F164" s="228" t="s">
        <v>199</v>
      </c>
      <c r="G164" s="226"/>
      <c r="H164" s="227" t="s">
        <v>1</v>
      </c>
      <c r="J164" s="226"/>
      <c r="K164" s="226"/>
      <c r="L164" s="168"/>
      <c r="M164" s="170"/>
      <c r="N164" s="171"/>
      <c r="O164" s="171"/>
      <c r="P164" s="171"/>
      <c r="Q164" s="171"/>
      <c r="R164" s="171"/>
      <c r="S164" s="171"/>
      <c r="T164" s="172"/>
      <c r="AT164" s="169" t="s">
        <v>125</v>
      </c>
      <c r="AU164" s="169" t="s">
        <v>83</v>
      </c>
      <c r="AV164" s="81" t="s">
        <v>81</v>
      </c>
      <c r="AW164" s="81" t="s">
        <v>32</v>
      </c>
      <c r="AX164" s="81" t="s">
        <v>76</v>
      </c>
      <c r="AY164" s="169" t="s">
        <v>116</v>
      </c>
    </row>
    <row r="165" spans="1:65" s="81" customFormat="1" ht="22.5" x14ac:dyDescent="0.2">
      <c r="B165" s="168"/>
      <c r="C165" s="226"/>
      <c r="D165" s="222" t="s">
        <v>125</v>
      </c>
      <c r="E165" s="227" t="s">
        <v>1</v>
      </c>
      <c r="F165" s="228" t="s">
        <v>200</v>
      </c>
      <c r="G165" s="226"/>
      <c r="H165" s="227" t="s">
        <v>1</v>
      </c>
      <c r="J165" s="226"/>
      <c r="K165" s="226"/>
      <c r="L165" s="168"/>
      <c r="M165" s="170"/>
      <c r="N165" s="171"/>
      <c r="O165" s="171"/>
      <c r="P165" s="171"/>
      <c r="Q165" s="171"/>
      <c r="R165" s="171"/>
      <c r="S165" s="171"/>
      <c r="T165" s="172"/>
      <c r="AT165" s="169" t="s">
        <v>125</v>
      </c>
      <c r="AU165" s="169" t="s">
        <v>83</v>
      </c>
      <c r="AV165" s="81" t="s">
        <v>81</v>
      </c>
      <c r="AW165" s="81" t="s">
        <v>32</v>
      </c>
      <c r="AX165" s="81" t="s">
        <v>76</v>
      </c>
      <c r="AY165" s="169" t="s">
        <v>116</v>
      </c>
    </row>
    <row r="166" spans="1:65" s="80" customFormat="1" x14ac:dyDescent="0.2">
      <c r="B166" s="163"/>
      <c r="C166" s="221"/>
      <c r="D166" s="222" t="s">
        <v>125</v>
      </c>
      <c r="E166" s="223" t="s">
        <v>1</v>
      </c>
      <c r="F166" s="224" t="s">
        <v>83</v>
      </c>
      <c r="G166" s="221"/>
      <c r="H166" s="225">
        <v>2</v>
      </c>
      <c r="J166" s="221"/>
      <c r="K166" s="221"/>
      <c r="L166" s="163"/>
      <c r="M166" s="165"/>
      <c r="N166" s="166"/>
      <c r="O166" s="166"/>
      <c r="P166" s="166"/>
      <c r="Q166" s="166"/>
      <c r="R166" s="166"/>
      <c r="S166" s="166"/>
      <c r="T166" s="167"/>
      <c r="AT166" s="164" t="s">
        <v>125</v>
      </c>
      <c r="AU166" s="164" t="s">
        <v>83</v>
      </c>
      <c r="AV166" s="80" t="s">
        <v>83</v>
      </c>
      <c r="AW166" s="80" t="s">
        <v>32</v>
      </c>
      <c r="AX166" s="80" t="s">
        <v>81</v>
      </c>
      <c r="AY166" s="164" t="s">
        <v>116</v>
      </c>
    </row>
    <row r="167" spans="1:65" s="98" customFormat="1" ht="21.75" customHeight="1" x14ac:dyDescent="0.2">
      <c r="A167" s="95"/>
      <c r="B167" s="77"/>
      <c r="C167" s="237" t="s">
        <v>201</v>
      </c>
      <c r="D167" s="237" t="s">
        <v>164</v>
      </c>
      <c r="E167" s="238" t="s">
        <v>202</v>
      </c>
      <c r="F167" s="239" t="s">
        <v>203</v>
      </c>
      <c r="G167" s="240" t="s">
        <v>186</v>
      </c>
      <c r="H167" s="241">
        <v>2</v>
      </c>
      <c r="I167" s="84"/>
      <c r="J167" s="246">
        <f>ROUND(I167*H167,2)</f>
        <v>0</v>
      </c>
      <c r="K167" s="239" t="s">
        <v>122</v>
      </c>
      <c r="L167" s="183"/>
      <c r="M167" s="85" t="s">
        <v>1</v>
      </c>
      <c r="N167" s="184" t="s">
        <v>41</v>
      </c>
      <c r="O167" s="158"/>
      <c r="P167" s="159">
        <f>O167*H167</f>
        <v>0</v>
      </c>
      <c r="Q167" s="159">
        <v>6.1000000000000004E-3</v>
      </c>
      <c r="R167" s="159">
        <f>Q167*H167</f>
        <v>1.2200000000000001E-2</v>
      </c>
      <c r="S167" s="159">
        <v>0</v>
      </c>
      <c r="T167" s="160">
        <f>S167*H167</f>
        <v>0</v>
      </c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R167" s="161" t="s">
        <v>163</v>
      </c>
      <c r="AT167" s="161" t="s">
        <v>164</v>
      </c>
      <c r="AU167" s="161" t="s">
        <v>83</v>
      </c>
      <c r="AY167" s="89" t="s">
        <v>116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89" t="s">
        <v>81</v>
      </c>
      <c r="BK167" s="162">
        <f>ROUND(I167*H167,2)</f>
        <v>0</v>
      </c>
      <c r="BL167" s="89" t="s">
        <v>123</v>
      </c>
      <c r="BM167" s="161" t="s">
        <v>204</v>
      </c>
    </row>
    <row r="168" spans="1:65" s="98" customFormat="1" ht="21.75" customHeight="1" x14ac:dyDescent="0.2">
      <c r="A168" s="95"/>
      <c r="B168" s="77"/>
      <c r="C168" s="237" t="s">
        <v>8</v>
      </c>
      <c r="D168" s="237" t="s">
        <v>164</v>
      </c>
      <c r="E168" s="238" t="s">
        <v>205</v>
      </c>
      <c r="F168" s="239" t="s">
        <v>206</v>
      </c>
      <c r="G168" s="240" t="s">
        <v>186</v>
      </c>
      <c r="H168" s="241">
        <v>2</v>
      </c>
      <c r="I168" s="84"/>
      <c r="J168" s="246">
        <f>ROUND(I168*H168,2)</f>
        <v>0</v>
      </c>
      <c r="K168" s="239" t="s">
        <v>122</v>
      </c>
      <c r="L168" s="183"/>
      <c r="M168" s="85" t="s">
        <v>1</v>
      </c>
      <c r="N168" s="184" t="s">
        <v>41</v>
      </c>
      <c r="O168" s="158"/>
      <c r="P168" s="159">
        <f>O168*H168</f>
        <v>0</v>
      </c>
      <c r="Q168" s="159">
        <v>3.5E-4</v>
      </c>
      <c r="R168" s="159">
        <f>Q168*H168</f>
        <v>6.9999999999999999E-4</v>
      </c>
      <c r="S168" s="159">
        <v>0</v>
      </c>
      <c r="T168" s="160">
        <f>S168*H168</f>
        <v>0</v>
      </c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R168" s="161" t="s">
        <v>163</v>
      </c>
      <c r="AT168" s="161" t="s">
        <v>164</v>
      </c>
      <c r="AU168" s="161" t="s">
        <v>83</v>
      </c>
      <c r="AY168" s="89" t="s">
        <v>116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89" t="s">
        <v>81</v>
      </c>
      <c r="BK168" s="162">
        <f>ROUND(I168*H168,2)</f>
        <v>0</v>
      </c>
      <c r="BL168" s="89" t="s">
        <v>123</v>
      </c>
      <c r="BM168" s="161" t="s">
        <v>207</v>
      </c>
    </row>
    <row r="169" spans="1:65" s="98" customFormat="1" ht="16.5" customHeight="1" x14ac:dyDescent="0.2">
      <c r="A169" s="95"/>
      <c r="B169" s="77"/>
      <c r="C169" s="237" t="s">
        <v>208</v>
      </c>
      <c r="D169" s="237" t="s">
        <v>164</v>
      </c>
      <c r="E169" s="238" t="s">
        <v>209</v>
      </c>
      <c r="F169" s="239" t="s">
        <v>210</v>
      </c>
      <c r="G169" s="240" t="s">
        <v>186</v>
      </c>
      <c r="H169" s="241">
        <v>2</v>
      </c>
      <c r="I169" s="84"/>
      <c r="J169" s="246">
        <f>ROUND(I169*H169,2)</f>
        <v>0</v>
      </c>
      <c r="K169" s="239" t="s">
        <v>122</v>
      </c>
      <c r="L169" s="183"/>
      <c r="M169" s="85" t="s">
        <v>1</v>
      </c>
      <c r="N169" s="184" t="s">
        <v>41</v>
      </c>
      <c r="O169" s="158"/>
      <c r="P169" s="159">
        <f>O169*H169</f>
        <v>0</v>
      </c>
      <c r="Q169" s="159">
        <v>1E-4</v>
      </c>
      <c r="R169" s="159">
        <f>Q169*H169</f>
        <v>2.0000000000000001E-4</v>
      </c>
      <c r="S169" s="159">
        <v>0</v>
      </c>
      <c r="T169" s="160">
        <f>S169*H169</f>
        <v>0</v>
      </c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R169" s="161" t="s">
        <v>163</v>
      </c>
      <c r="AT169" s="161" t="s">
        <v>164</v>
      </c>
      <c r="AU169" s="161" t="s">
        <v>83</v>
      </c>
      <c r="AY169" s="89" t="s">
        <v>116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89" t="s">
        <v>81</v>
      </c>
      <c r="BK169" s="162">
        <f>ROUND(I169*H169,2)</f>
        <v>0</v>
      </c>
      <c r="BL169" s="89" t="s">
        <v>123</v>
      </c>
      <c r="BM169" s="161" t="s">
        <v>211</v>
      </c>
    </row>
    <row r="170" spans="1:65" s="98" customFormat="1" ht="24.2" customHeight="1" x14ac:dyDescent="0.2">
      <c r="A170" s="95"/>
      <c r="B170" s="77"/>
      <c r="C170" s="216" t="s">
        <v>212</v>
      </c>
      <c r="D170" s="216" t="s">
        <v>118</v>
      </c>
      <c r="E170" s="217" t="s">
        <v>213</v>
      </c>
      <c r="F170" s="218" t="s">
        <v>214</v>
      </c>
      <c r="G170" s="219" t="s">
        <v>121</v>
      </c>
      <c r="H170" s="220">
        <v>26</v>
      </c>
      <c r="I170" s="78"/>
      <c r="J170" s="245">
        <f>ROUND(I170*H170,2)</f>
        <v>0</v>
      </c>
      <c r="K170" s="218" t="s">
        <v>122</v>
      </c>
      <c r="L170" s="77"/>
      <c r="M170" s="79" t="s">
        <v>1</v>
      </c>
      <c r="N170" s="157" t="s">
        <v>41</v>
      </c>
      <c r="O170" s="158"/>
      <c r="P170" s="159">
        <f>O170*H170</f>
        <v>0</v>
      </c>
      <c r="Q170" s="159">
        <v>2.5999999999999999E-3</v>
      </c>
      <c r="R170" s="159">
        <f>Q170*H170</f>
        <v>6.7599999999999993E-2</v>
      </c>
      <c r="S170" s="159">
        <v>0</v>
      </c>
      <c r="T170" s="160">
        <f>S170*H170</f>
        <v>0</v>
      </c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R170" s="161" t="s">
        <v>123</v>
      </c>
      <c r="AT170" s="161" t="s">
        <v>118</v>
      </c>
      <c r="AU170" s="161" t="s">
        <v>83</v>
      </c>
      <c r="AY170" s="89" t="s">
        <v>116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89" t="s">
        <v>81</v>
      </c>
      <c r="BK170" s="162">
        <f>ROUND(I170*H170,2)</f>
        <v>0</v>
      </c>
      <c r="BL170" s="89" t="s">
        <v>123</v>
      </c>
      <c r="BM170" s="161" t="s">
        <v>215</v>
      </c>
    </row>
    <row r="171" spans="1:65" s="81" customFormat="1" x14ac:dyDescent="0.2">
      <c r="B171" s="168"/>
      <c r="C171" s="226"/>
      <c r="D171" s="222" t="s">
        <v>125</v>
      </c>
      <c r="E171" s="227" t="s">
        <v>1</v>
      </c>
      <c r="F171" s="228" t="s">
        <v>216</v>
      </c>
      <c r="G171" s="226"/>
      <c r="H171" s="227" t="s">
        <v>1</v>
      </c>
      <c r="J171" s="226"/>
      <c r="K171" s="226"/>
      <c r="L171" s="168"/>
      <c r="M171" s="170"/>
      <c r="N171" s="171"/>
      <c r="O171" s="171"/>
      <c r="P171" s="171"/>
      <c r="Q171" s="171"/>
      <c r="R171" s="171"/>
      <c r="S171" s="171"/>
      <c r="T171" s="172"/>
      <c r="AT171" s="169" t="s">
        <v>125</v>
      </c>
      <c r="AU171" s="169" t="s">
        <v>83</v>
      </c>
      <c r="AV171" s="81" t="s">
        <v>81</v>
      </c>
      <c r="AW171" s="81" t="s">
        <v>32</v>
      </c>
      <c r="AX171" s="81" t="s">
        <v>76</v>
      </c>
      <c r="AY171" s="169" t="s">
        <v>116</v>
      </c>
    </row>
    <row r="172" spans="1:65" s="80" customFormat="1" x14ac:dyDescent="0.2">
      <c r="B172" s="163"/>
      <c r="C172" s="221"/>
      <c r="D172" s="222" t="s">
        <v>125</v>
      </c>
      <c r="E172" s="223" t="s">
        <v>1</v>
      </c>
      <c r="F172" s="224" t="s">
        <v>217</v>
      </c>
      <c r="G172" s="221"/>
      <c r="H172" s="225">
        <v>26</v>
      </c>
      <c r="J172" s="221"/>
      <c r="K172" s="221"/>
      <c r="L172" s="163"/>
      <c r="M172" s="165"/>
      <c r="N172" s="166"/>
      <c r="O172" s="166"/>
      <c r="P172" s="166"/>
      <c r="Q172" s="166"/>
      <c r="R172" s="166"/>
      <c r="S172" s="166"/>
      <c r="T172" s="167"/>
      <c r="AT172" s="164" t="s">
        <v>125</v>
      </c>
      <c r="AU172" s="164" t="s">
        <v>83</v>
      </c>
      <c r="AV172" s="80" t="s">
        <v>83</v>
      </c>
      <c r="AW172" s="80" t="s">
        <v>32</v>
      </c>
      <c r="AX172" s="80" t="s">
        <v>81</v>
      </c>
      <c r="AY172" s="164" t="s">
        <v>116</v>
      </c>
    </row>
    <row r="173" spans="1:65" s="98" customFormat="1" ht="16.5" customHeight="1" x14ac:dyDescent="0.2">
      <c r="A173" s="95"/>
      <c r="B173" s="77"/>
      <c r="C173" s="216" t="s">
        <v>218</v>
      </c>
      <c r="D173" s="216" t="s">
        <v>118</v>
      </c>
      <c r="E173" s="217" t="s">
        <v>219</v>
      </c>
      <c r="F173" s="218" t="s">
        <v>220</v>
      </c>
      <c r="G173" s="219" t="s">
        <v>121</v>
      </c>
      <c r="H173" s="220">
        <v>26</v>
      </c>
      <c r="I173" s="78"/>
      <c r="J173" s="245">
        <f>ROUND(I173*H173,2)</f>
        <v>0</v>
      </c>
      <c r="K173" s="218" t="s">
        <v>122</v>
      </c>
      <c r="L173" s="77"/>
      <c r="M173" s="79" t="s">
        <v>1</v>
      </c>
      <c r="N173" s="157" t="s">
        <v>41</v>
      </c>
      <c r="O173" s="158"/>
      <c r="P173" s="159">
        <f>O173*H173</f>
        <v>0</v>
      </c>
      <c r="Q173" s="159">
        <v>1.0000000000000001E-5</v>
      </c>
      <c r="R173" s="159">
        <f>Q173*H173</f>
        <v>2.6000000000000003E-4</v>
      </c>
      <c r="S173" s="159">
        <v>0</v>
      </c>
      <c r="T173" s="160">
        <f>S173*H173</f>
        <v>0</v>
      </c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R173" s="161" t="s">
        <v>123</v>
      </c>
      <c r="AT173" s="161" t="s">
        <v>118</v>
      </c>
      <c r="AU173" s="161" t="s">
        <v>83</v>
      </c>
      <c r="AY173" s="89" t="s">
        <v>116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89" t="s">
        <v>81</v>
      </c>
      <c r="BK173" s="162">
        <f>ROUND(I173*H173,2)</f>
        <v>0</v>
      </c>
      <c r="BL173" s="89" t="s">
        <v>123</v>
      </c>
      <c r="BM173" s="161" t="s">
        <v>221</v>
      </c>
    </row>
    <row r="174" spans="1:65" s="98" customFormat="1" ht="33" customHeight="1" x14ac:dyDescent="0.2">
      <c r="A174" s="95"/>
      <c r="B174" s="77"/>
      <c r="C174" s="216" t="s">
        <v>222</v>
      </c>
      <c r="D174" s="216" t="s">
        <v>118</v>
      </c>
      <c r="E174" s="217" t="s">
        <v>223</v>
      </c>
      <c r="F174" s="218" t="s">
        <v>224</v>
      </c>
      <c r="G174" s="219" t="s">
        <v>133</v>
      </c>
      <c r="H174" s="220">
        <v>16</v>
      </c>
      <c r="I174" s="78"/>
      <c r="J174" s="245">
        <f>ROUND(I174*H174,2)</f>
        <v>0</v>
      </c>
      <c r="K174" s="218" t="s">
        <v>122</v>
      </c>
      <c r="L174" s="77"/>
      <c r="M174" s="79" t="s">
        <v>1</v>
      </c>
      <c r="N174" s="157" t="s">
        <v>41</v>
      </c>
      <c r="O174" s="158"/>
      <c r="P174" s="159">
        <f>O174*H174</f>
        <v>0</v>
      </c>
      <c r="Q174" s="159">
        <v>0.15540000000000001</v>
      </c>
      <c r="R174" s="159">
        <f>Q174*H174</f>
        <v>2.4864000000000002</v>
      </c>
      <c r="S174" s="159">
        <v>0</v>
      </c>
      <c r="T174" s="160">
        <f>S174*H174</f>
        <v>0</v>
      </c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R174" s="161" t="s">
        <v>123</v>
      </c>
      <c r="AT174" s="161" t="s">
        <v>118</v>
      </c>
      <c r="AU174" s="161" t="s">
        <v>83</v>
      </c>
      <c r="AY174" s="89" t="s">
        <v>116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89" t="s">
        <v>81</v>
      </c>
      <c r="BK174" s="162">
        <f>ROUND(I174*H174,2)</f>
        <v>0</v>
      </c>
      <c r="BL174" s="89" t="s">
        <v>123</v>
      </c>
      <c r="BM174" s="161" t="s">
        <v>225</v>
      </c>
    </row>
    <row r="175" spans="1:65" s="80" customFormat="1" x14ac:dyDescent="0.2">
      <c r="B175" s="163"/>
      <c r="C175" s="221"/>
      <c r="D175" s="222" t="s">
        <v>125</v>
      </c>
      <c r="E175" s="223" t="s">
        <v>1</v>
      </c>
      <c r="F175" s="224" t="s">
        <v>135</v>
      </c>
      <c r="G175" s="221"/>
      <c r="H175" s="225">
        <v>16</v>
      </c>
      <c r="J175" s="221"/>
      <c r="K175" s="221"/>
      <c r="L175" s="163"/>
      <c r="M175" s="165"/>
      <c r="N175" s="166"/>
      <c r="O175" s="166"/>
      <c r="P175" s="166"/>
      <c r="Q175" s="166"/>
      <c r="R175" s="166"/>
      <c r="S175" s="166"/>
      <c r="T175" s="167"/>
      <c r="AT175" s="164" t="s">
        <v>125</v>
      </c>
      <c r="AU175" s="164" t="s">
        <v>83</v>
      </c>
      <c r="AV175" s="80" t="s">
        <v>83</v>
      </c>
      <c r="AW175" s="80" t="s">
        <v>32</v>
      </c>
      <c r="AX175" s="80" t="s">
        <v>81</v>
      </c>
      <c r="AY175" s="164" t="s">
        <v>116</v>
      </c>
    </row>
    <row r="176" spans="1:65" s="98" customFormat="1" ht="24.2" customHeight="1" x14ac:dyDescent="0.2">
      <c r="A176" s="95"/>
      <c r="B176" s="77"/>
      <c r="C176" s="237" t="s">
        <v>226</v>
      </c>
      <c r="D176" s="237" t="s">
        <v>164</v>
      </c>
      <c r="E176" s="238" t="s">
        <v>227</v>
      </c>
      <c r="F176" s="239" t="s">
        <v>228</v>
      </c>
      <c r="G176" s="240" t="s">
        <v>133</v>
      </c>
      <c r="H176" s="241">
        <v>12.24</v>
      </c>
      <c r="I176" s="84"/>
      <c r="J176" s="246">
        <f>ROUND(I176*H176,2)</f>
        <v>0</v>
      </c>
      <c r="K176" s="239" t="s">
        <v>122</v>
      </c>
      <c r="L176" s="183"/>
      <c r="M176" s="85" t="s">
        <v>1</v>
      </c>
      <c r="N176" s="184" t="s">
        <v>41</v>
      </c>
      <c r="O176" s="158"/>
      <c r="P176" s="159">
        <f>O176*H176</f>
        <v>0</v>
      </c>
      <c r="Q176" s="159">
        <v>4.8300000000000003E-2</v>
      </c>
      <c r="R176" s="159">
        <f>Q176*H176</f>
        <v>0.59119200000000005</v>
      </c>
      <c r="S176" s="159">
        <v>0</v>
      </c>
      <c r="T176" s="160">
        <f>S176*H176</f>
        <v>0</v>
      </c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R176" s="161" t="s">
        <v>163</v>
      </c>
      <c r="AT176" s="161" t="s">
        <v>164</v>
      </c>
      <c r="AU176" s="161" t="s">
        <v>83</v>
      </c>
      <c r="AY176" s="89" t="s">
        <v>116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89" t="s">
        <v>81</v>
      </c>
      <c r="BK176" s="162">
        <f>ROUND(I176*H176,2)</f>
        <v>0</v>
      </c>
      <c r="BL176" s="89" t="s">
        <v>123</v>
      </c>
      <c r="BM176" s="161" t="s">
        <v>229</v>
      </c>
    </row>
    <row r="177" spans="1:65" s="80" customFormat="1" x14ac:dyDescent="0.2">
      <c r="B177" s="163"/>
      <c r="C177" s="221"/>
      <c r="D177" s="222" t="s">
        <v>125</v>
      </c>
      <c r="E177" s="221"/>
      <c r="F177" s="224" t="s">
        <v>230</v>
      </c>
      <c r="G177" s="221"/>
      <c r="H177" s="225">
        <v>12.24</v>
      </c>
      <c r="J177" s="221"/>
      <c r="K177" s="221"/>
      <c r="L177" s="163"/>
      <c r="M177" s="165"/>
      <c r="N177" s="166"/>
      <c r="O177" s="166"/>
      <c r="P177" s="166"/>
      <c r="Q177" s="166"/>
      <c r="R177" s="166"/>
      <c r="S177" s="166"/>
      <c r="T177" s="167"/>
      <c r="AT177" s="164" t="s">
        <v>125</v>
      </c>
      <c r="AU177" s="164" t="s">
        <v>83</v>
      </c>
      <c r="AV177" s="80" t="s">
        <v>83</v>
      </c>
      <c r="AW177" s="80" t="s">
        <v>3</v>
      </c>
      <c r="AX177" s="80" t="s">
        <v>81</v>
      </c>
      <c r="AY177" s="164" t="s">
        <v>116</v>
      </c>
    </row>
    <row r="178" spans="1:65" s="98" customFormat="1" ht="24.2" customHeight="1" x14ac:dyDescent="0.2">
      <c r="A178" s="95"/>
      <c r="B178" s="77"/>
      <c r="C178" s="237" t="s">
        <v>7</v>
      </c>
      <c r="D178" s="237" t="s">
        <v>164</v>
      </c>
      <c r="E178" s="238" t="s">
        <v>231</v>
      </c>
      <c r="F178" s="239" t="s">
        <v>232</v>
      </c>
      <c r="G178" s="240" t="s">
        <v>133</v>
      </c>
      <c r="H178" s="241">
        <v>4.08</v>
      </c>
      <c r="I178" s="84"/>
      <c r="J178" s="246">
        <f>ROUND(I178*H178,2)</f>
        <v>0</v>
      </c>
      <c r="K178" s="239" t="s">
        <v>122</v>
      </c>
      <c r="L178" s="183"/>
      <c r="M178" s="85" t="s">
        <v>1</v>
      </c>
      <c r="N178" s="184" t="s">
        <v>41</v>
      </c>
      <c r="O178" s="158"/>
      <c r="P178" s="159">
        <f>O178*H178</f>
        <v>0</v>
      </c>
      <c r="Q178" s="159">
        <v>6.5670000000000006E-2</v>
      </c>
      <c r="R178" s="159">
        <f>Q178*H178</f>
        <v>0.26793360000000005</v>
      </c>
      <c r="S178" s="159">
        <v>0</v>
      </c>
      <c r="T178" s="160">
        <f>S178*H178</f>
        <v>0</v>
      </c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R178" s="161" t="s">
        <v>163</v>
      </c>
      <c r="AT178" s="161" t="s">
        <v>164</v>
      </c>
      <c r="AU178" s="161" t="s">
        <v>83</v>
      </c>
      <c r="AY178" s="89" t="s">
        <v>116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89" t="s">
        <v>81</v>
      </c>
      <c r="BK178" s="162">
        <f>ROUND(I178*H178,2)</f>
        <v>0</v>
      </c>
      <c r="BL178" s="89" t="s">
        <v>123</v>
      </c>
      <c r="BM178" s="161" t="s">
        <v>233</v>
      </c>
    </row>
    <row r="179" spans="1:65" s="80" customFormat="1" x14ac:dyDescent="0.2">
      <c r="B179" s="163"/>
      <c r="C179" s="221"/>
      <c r="D179" s="222" t="s">
        <v>125</v>
      </c>
      <c r="E179" s="221"/>
      <c r="F179" s="224" t="s">
        <v>234</v>
      </c>
      <c r="G179" s="221"/>
      <c r="H179" s="225">
        <v>4.08</v>
      </c>
      <c r="J179" s="221"/>
      <c r="K179" s="221"/>
      <c r="L179" s="163"/>
      <c r="M179" s="165"/>
      <c r="N179" s="166"/>
      <c r="O179" s="166"/>
      <c r="P179" s="166"/>
      <c r="Q179" s="166"/>
      <c r="R179" s="166"/>
      <c r="S179" s="166"/>
      <c r="T179" s="167"/>
      <c r="AT179" s="164" t="s">
        <v>125</v>
      </c>
      <c r="AU179" s="164" t="s">
        <v>83</v>
      </c>
      <c r="AV179" s="80" t="s">
        <v>83</v>
      </c>
      <c r="AW179" s="80" t="s">
        <v>3</v>
      </c>
      <c r="AX179" s="80" t="s">
        <v>81</v>
      </c>
      <c r="AY179" s="164" t="s">
        <v>116</v>
      </c>
    </row>
    <row r="180" spans="1:65" s="98" customFormat="1" ht="24.2" customHeight="1" x14ac:dyDescent="0.2">
      <c r="A180" s="95"/>
      <c r="B180" s="77"/>
      <c r="C180" s="216" t="s">
        <v>235</v>
      </c>
      <c r="D180" s="216" t="s">
        <v>118</v>
      </c>
      <c r="E180" s="217" t="s">
        <v>236</v>
      </c>
      <c r="F180" s="218" t="s">
        <v>237</v>
      </c>
      <c r="G180" s="219" t="s">
        <v>238</v>
      </c>
      <c r="H180" s="220">
        <v>0.64</v>
      </c>
      <c r="I180" s="78"/>
      <c r="J180" s="245">
        <f>ROUND(I180*H180,2)</f>
        <v>0</v>
      </c>
      <c r="K180" s="218" t="s">
        <v>122</v>
      </c>
      <c r="L180" s="77"/>
      <c r="M180" s="79" t="s">
        <v>1</v>
      </c>
      <c r="N180" s="157" t="s">
        <v>41</v>
      </c>
      <c r="O180" s="158"/>
      <c r="P180" s="159">
        <f>O180*H180</f>
        <v>0</v>
      </c>
      <c r="Q180" s="159">
        <v>2.2563399999999998</v>
      </c>
      <c r="R180" s="159">
        <f>Q180*H180</f>
        <v>1.4440575999999998</v>
      </c>
      <c r="S180" s="159">
        <v>0</v>
      </c>
      <c r="T180" s="160">
        <f>S180*H180</f>
        <v>0</v>
      </c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R180" s="161" t="s">
        <v>123</v>
      </c>
      <c r="AT180" s="161" t="s">
        <v>118</v>
      </c>
      <c r="AU180" s="161" t="s">
        <v>83</v>
      </c>
      <c r="AY180" s="89" t="s">
        <v>116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89" t="s">
        <v>81</v>
      </c>
      <c r="BK180" s="162">
        <f>ROUND(I180*H180,2)</f>
        <v>0</v>
      </c>
      <c r="BL180" s="89" t="s">
        <v>123</v>
      </c>
      <c r="BM180" s="161" t="s">
        <v>239</v>
      </c>
    </row>
    <row r="181" spans="1:65" s="80" customFormat="1" x14ac:dyDescent="0.2">
      <c r="B181" s="163"/>
      <c r="C181" s="221"/>
      <c r="D181" s="222" t="s">
        <v>125</v>
      </c>
      <c r="E181" s="223" t="s">
        <v>1</v>
      </c>
      <c r="F181" s="224" t="s">
        <v>240</v>
      </c>
      <c r="G181" s="221"/>
      <c r="H181" s="225">
        <v>0.64</v>
      </c>
      <c r="J181" s="221"/>
      <c r="K181" s="221"/>
      <c r="L181" s="163"/>
      <c r="M181" s="165"/>
      <c r="N181" s="166"/>
      <c r="O181" s="166"/>
      <c r="P181" s="166"/>
      <c r="Q181" s="166"/>
      <c r="R181" s="166"/>
      <c r="S181" s="166"/>
      <c r="T181" s="167"/>
      <c r="AT181" s="164" t="s">
        <v>125</v>
      </c>
      <c r="AU181" s="164" t="s">
        <v>83</v>
      </c>
      <c r="AV181" s="80" t="s">
        <v>83</v>
      </c>
      <c r="AW181" s="80" t="s">
        <v>32</v>
      </c>
      <c r="AX181" s="80" t="s">
        <v>81</v>
      </c>
      <c r="AY181" s="164" t="s">
        <v>116</v>
      </c>
    </row>
    <row r="182" spans="1:65" s="76" customFormat="1" ht="22.9" customHeight="1" x14ac:dyDescent="0.2">
      <c r="B182" s="149"/>
      <c r="C182" s="212"/>
      <c r="D182" s="213" t="s">
        <v>75</v>
      </c>
      <c r="E182" s="215" t="s">
        <v>241</v>
      </c>
      <c r="F182" s="215" t="s">
        <v>242</v>
      </c>
      <c r="G182" s="212"/>
      <c r="H182" s="212"/>
      <c r="J182" s="244">
        <f>BK182</f>
        <v>0</v>
      </c>
      <c r="K182" s="212"/>
      <c r="L182" s="149"/>
      <c r="M182" s="151"/>
      <c r="N182" s="152"/>
      <c r="O182" s="152"/>
      <c r="P182" s="153">
        <f>SUM(P183:P195)</f>
        <v>0</v>
      </c>
      <c r="Q182" s="152"/>
      <c r="R182" s="153">
        <f>SUM(R183:R195)</f>
        <v>0</v>
      </c>
      <c r="S182" s="152"/>
      <c r="T182" s="154">
        <f>SUM(T183:T195)</f>
        <v>0</v>
      </c>
      <c r="AR182" s="150" t="s">
        <v>81</v>
      </c>
      <c r="AT182" s="155" t="s">
        <v>75</v>
      </c>
      <c r="AU182" s="155" t="s">
        <v>81</v>
      </c>
      <c r="AY182" s="150" t="s">
        <v>116</v>
      </c>
      <c r="BK182" s="156">
        <f>SUM(BK183:BK195)</f>
        <v>0</v>
      </c>
    </row>
    <row r="183" spans="1:65" s="98" customFormat="1" ht="24.2" customHeight="1" x14ac:dyDescent="0.2">
      <c r="A183" s="95"/>
      <c r="B183" s="77"/>
      <c r="C183" s="216" t="s">
        <v>243</v>
      </c>
      <c r="D183" s="216" t="s">
        <v>118</v>
      </c>
      <c r="E183" s="217" t="s">
        <v>244</v>
      </c>
      <c r="F183" s="218" t="s">
        <v>245</v>
      </c>
      <c r="G183" s="219" t="s">
        <v>246</v>
      </c>
      <c r="H183" s="220">
        <v>8.7360000000000007</v>
      </c>
      <c r="I183" s="78"/>
      <c r="J183" s="245">
        <f>ROUND(I183*H183,2)</f>
        <v>0</v>
      </c>
      <c r="K183" s="218" t="s">
        <v>122</v>
      </c>
      <c r="L183" s="77"/>
      <c r="M183" s="79" t="s">
        <v>1</v>
      </c>
      <c r="N183" s="157" t="s">
        <v>41</v>
      </c>
      <c r="O183" s="158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R183" s="161" t="s">
        <v>123</v>
      </c>
      <c r="AT183" s="161" t="s">
        <v>118</v>
      </c>
      <c r="AU183" s="161" t="s">
        <v>83</v>
      </c>
      <c r="AY183" s="89" t="s">
        <v>116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89" t="s">
        <v>81</v>
      </c>
      <c r="BK183" s="162">
        <f>ROUND(I183*H183,2)</f>
        <v>0</v>
      </c>
      <c r="BL183" s="89" t="s">
        <v>123</v>
      </c>
      <c r="BM183" s="161" t="s">
        <v>247</v>
      </c>
    </row>
    <row r="184" spans="1:65" s="81" customFormat="1" x14ac:dyDescent="0.2">
      <c r="B184" s="168"/>
      <c r="C184" s="226"/>
      <c r="D184" s="222" t="s">
        <v>125</v>
      </c>
      <c r="E184" s="227" t="s">
        <v>1</v>
      </c>
      <c r="F184" s="228" t="s">
        <v>248</v>
      </c>
      <c r="G184" s="226"/>
      <c r="H184" s="227" t="s">
        <v>1</v>
      </c>
      <c r="J184" s="226"/>
      <c r="K184" s="226"/>
      <c r="L184" s="168"/>
      <c r="M184" s="170"/>
      <c r="N184" s="171"/>
      <c r="O184" s="171"/>
      <c r="P184" s="171"/>
      <c r="Q184" s="171"/>
      <c r="R184" s="171"/>
      <c r="S184" s="171"/>
      <c r="T184" s="172"/>
      <c r="AT184" s="169" t="s">
        <v>125</v>
      </c>
      <c r="AU184" s="169" t="s">
        <v>83</v>
      </c>
      <c r="AV184" s="81" t="s">
        <v>81</v>
      </c>
      <c r="AW184" s="81" t="s">
        <v>32</v>
      </c>
      <c r="AX184" s="81" t="s">
        <v>76</v>
      </c>
      <c r="AY184" s="169" t="s">
        <v>116</v>
      </c>
    </row>
    <row r="185" spans="1:65" s="80" customFormat="1" x14ac:dyDescent="0.2">
      <c r="B185" s="163"/>
      <c r="C185" s="221"/>
      <c r="D185" s="222" t="s">
        <v>125</v>
      </c>
      <c r="E185" s="223" t="s">
        <v>1</v>
      </c>
      <c r="F185" s="224" t="s">
        <v>249</v>
      </c>
      <c r="G185" s="221"/>
      <c r="H185" s="225">
        <v>8.7360000000000007</v>
      </c>
      <c r="J185" s="221"/>
      <c r="K185" s="221"/>
      <c r="L185" s="163"/>
      <c r="M185" s="165"/>
      <c r="N185" s="166"/>
      <c r="O185" s="166"/>
      <c r="P185" s="166"/>
      <c r="Q185" s="166"/>
      <c r="R185" s="166"/>
      <c r="S185" s="166"/>
      <c r="T185" s="167"/>
      <c r="AT185" s="164" t="s">
        <v>125</v>
      </c>
      <c r="AU185" s="164" t="s">
        <v>83</v>
      </c>
      <c r="AV185" s="80" t="s">
        <v>83</v>
      </c>
      <c r="AW185" s="80" t="s">
        <v>32</v>
      </c>
      <c r="AX185" s="80" t="s">
        <v>81</v>
      </c>
      <c r="AY185" s="164" t="s">
        <v>116</v>
      </c>
    </row>
    <row r="186" spans="1:65" s="98" customFormat="1" ht="21.75" customHeight="1" x14ac:dyDescent="0.2">
      <c r="A186" s="95"/>
      <c r="B186" s="77"/>
      <c r="C186" s="216" t="s">
        <v>250</v>
      </c>
      <c r="D186" s="216" t="s">
        <v>118</v>
      </c>
      <c r="E186" s="217" t="s">
        <v>251</v>
      </c>
      <c r="F186" s="218" t="s">
        <v>252</v>
      </c>
      <c r="G186" s="219" t="s">
        <v>246</v>
      </c>
      <c r="H186" s="220">
        <v>6.96</v>
      </c>
      <c r="I186" s="78"/>
      <c r="J186" s="245">
        <f>ROUND(I186*H186,2)</f>
        <v>0</v>
      </c>
      <c r="K186" s="218" t="s">
        <v>122</v>
      </c>
      <c r="L186" s="77"/>
      <c r="M186" s="79" t="s">
        <v>1</v>
      </c>
      <c r="N186" s="157" t="s">
        <v>41</v>
      </c>
      <c r="O186" s="158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R186" s="161" t="s">
        <v>123</v>
      </c>
      <c r="AT186" s="161" t="s">
        <v>118</v>
      </c>
      <c r="AU186" s="161" t="s">
        <v>83</v>
      </c>
      <c r="AY186" s="89" t="s">
        <v>116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89" t="s">
        <v>81</v>
      </c>
      <c r="BK186" s="162">
        <f>ROUND(I186*H186,2)</f>
        <v>0</v>
      </c>
      <c r="BL186" s="89" t="s">
        <v>123</v>
      </c>
      <c r="BM186" s="161" t="s">
        <v>253</v>
      </c>
    </row>
    <row r="187" spans="1:65" s="98" customFormat="1" ht="24.2" customHeight="1" x14ac:dyDescent="0.2">
      <c r="A187" s="95"/>
      <c r="B187" s="77"/>
      <c r="C187" s="216" t="s">
        <v>254</v>
      </c>
      <c r="D187" s="216" t="s">
        <v>118</v>
      </c>
      <c r="E187" s="217" t="s">
        <v>255</v>
      </c>
      <c r="F187" s="218" t="s">
        <v>256</v>
      </c>
      <c r="G187" s="219" t="s">
        <v>246</v>
      </c>
      <c r="H187" s="220">
        <v>132.24</v>
      </c>
      <c r="I187" s="78"/>
      <c r="J187" s="245">
        <f>ROUND(I187*H187,2)</f>
        <v>0</v>
      </c>
      <c r="K187" s="218" t="s">
        <v>122</v>
      </c>
      <c r="L187" s="77"/>
      <c r="M187" s="79" t="s">
        <v>1</v>
      </c>
      <c r="N187" s="157" t="s">
        <v>41</v>
      </c>
      <c r="O187" s="158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R187" s="161" t="s">
        <v>123</v>
      </c>
      <c r="AT187" s="161" t="s">
        <v>118</v>
      </c>
      <c r="AU187" s="161" t="s">
        <v>83</v>
      </c>
      <c r="AY187" s="89" t="s">
        <v>116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89" t="s">
        <v>81</v>
      </c>
      <c r="BK187" s="162">
        <f>ROUND(I187*H187,2)</f>
        <v>0</v>
      </c>
      <c r="BL187" s="89" t="s">
        <v>123</v>
      </c>
      <c r="BM187" s="161" t="s">
        <v>257</v>
      </c>
    </row>
    <row r="188" spans="1:65" s="80" customFormat="1" x14ac:dyDescent="0.2">
      <c r="B188" s="163"/>
      <c r="C188" s="221"/>
      <c r="D188" s="222" t="s">
        <v>125</v>
      </c>
      <c r="E188" s="223" t="s">
        <v>1</v>
      </c>
      <c r="F188" s="224" t="s">
        <v>258</v>
      </c>
      <c r="G188" s="221"/>
      <c r="H188" s="225">
        <v>132.24</v>
      </c>
      <c r="J188" s="221"/>
      <c r="K188" s="221"/>
      <c r="L188" s="163"/>
      <c r="M188" s="165"/>
      <c r="N188" s="166"/>
      <c r="O188" s="166"/>
      <c r="P188" s="166"/>
      <c r="Q188" s="166"/>
      <c r="R188" s="166"/>
      <c r="S188" s="166"/>
      <c r="T188" s="167"/>
      <c r="AT188" s="164" t="s">
        <v>125</v>
      </c>
      <c r="AU188" s="164" t="s">
        <v>83</v>
      </c>
      <c r="AV188" s="80" t="s">
        <v>83</v>
      </c>
      <c r="AW188" s="80" t="s">
        <v>32</v>
      </c>
      <c r="AX188" s="80" t="s">
        <v>81</v>
      </c>
      <c r="AY188" s="164" t="s">
        <v>116</v>
      </c>
    </row>
    <row r="189" spans="1:65" s="98" customFormat="1" ht="21.75" customHeight="1" x14ac:dyDescent="0.2">
      <c r="A189" s="95"/>
      <c r="B189" s="77"/>
      <c r="C189" s="216" t="s">
        <v>259</v>
      </c>
      <c r="D189" s="216" t="s">
        <v>118</v>
      </c>
      <c r="E189" s="217" t="s">
        <v>260</v>
      </c>
      <c r="F189" s="218" t="s">
        <v>261</v>
      </c>
      <c r="G189" s="219" t="s">
        <v>246</v>
      </c>
      <c r="H189" s="220">
        <v>5.1520000000000001</v>
      </c>
      <c r="I189" s="78"/>
      <c r="J189" s="245">
        <f>ROUND(I189*H189,2)</f>
        <v>0</v>
      </c>
      <c r="K189" s="218" t="s">
        <v>122</v>
      </c>
      <c r="L189" s="77"/>
      <c r="M189" s="79" t="s">
        <v>1</v>
      </c>
      <c r="N189" s="157" t="s">
        <v>41</v>
      </c>
      <c r="O189" s="158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R189" s="161" t="s">
        <v>123</v>
      </c>
      <c r="AT189" s="161" t="s">
        <v>118</v>
      </c>
      <c r="AU189" s="161" t="s">
        <v>83</v>
      </c>
      <c r="AY189" s="89" t="s">
        <v>116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89" t="s">
        <v>81</v>
      </c>
      <c r="BK189" s="162">
        <f>ROUND(I189*H189,2)</f>
        <v>0</v>
      </c>
      <c r="BL189" s="89" t="s">
        <v>123</v>
      </c>
      <c r="BM189" s="161" t="s">
        <v>262</v>
      </c>
    </row>
    <row r="190" spans="1:65" s="80" customFormat="1" x14ac:dyDescent="0.2">
      <c r="B190" s="163"/>
      <c r="C190" s="221"/>
      <c r="D190" s="222" t="s">
        <v>125</v>
      </c>
      <c r="E190" s="223" t="s">
        <v>1</v>
      </c>
      <c r="F190" s="224" t="s">
        <v>263</v>
      </c>
      <c r="G190" s="221"/>
      <c r="H190" s="225">
        <v>5.1520000000000001</v>
      </c>
      <c r="J190" s="221"/>
      <c r="K190" s="221"/>
      <c r="L190" s="163"/>
      <c r="M190" s="165"/>
      <c r="N190" s="166"/>
      <c r="O190" s="166"/>
      <c r="P190" s="166"/>
      <c r="Q190" s="166"/>
      <c r="R190" s="166"/>
      <c r="S190" s="166"/>
      <c r="T190" s="167"/>
      <c r="AT190" s="164" t="s">
        <v>125</v>
      </c>
      <c r="AU190" s="164" t="s">
        <v>83</v>
      </c>
      <c r="AV190" s="80" t="s">
        <v>83</v>
      </c>
      <c r="AW190" s="80" t="s">
        <v>32</v>
      </c>
      <c r="AX190" s="80" t="s">
        <v>81</v>
      </c>
      <c r="AY190" s="164" t="s">
        <v>116</v>
      </c>
    </row>
    <row r="191" spans="1:65" s="98" customFormat="1" ht="24.2" customHeight="1" x14ac:dyDescent="0.2">
      <c r="A191" s="95"/>
      <c r="B191" s="77"/>
      <c r="C191" s="216" t="s">
        <v>264</v>
      </c>
      <c r="D191" s="216" t="s">
        <v>118</v>
      </c>
      <c r="E191" s="217" t="s">
        <v>265</v>
      </c>
      <c r="F191" s="218" t="s">
        <v>266</v>
      </c>
      <c r="G191" s="219" t="s">
        <v>246</v>
      </c>
      <c r="H191" s="220">
        <v>97.888000000000005</v>
      </c>
      <c r="I191" s="78"/>
      <c r="J191" s="245">
        <f>ROUND(I191*H191,2)</f>
        <v>0</v>
      </c>
      <c r="K191" s="218" t="s">
        <v>122</v>
      </c>
      <c r="L191" s="77"/>
      <c r="M191" s="79" t="s">
        <v>1</v>
      </c>
      <c r="N191" s="157" t="s">
        <v>41</v>
      </c>
      <c r="O191" s="158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R191" s="161" t="s">
        <v>123</v>
      </c>
      <c r="AT191" s="161" t="s">
        <v>118</v>
      </c>
      <c r="AU191" s="161" t="s">
        <v>83</v>
      </c>
      <c r="AY191" s="89" t="s">
        <v>116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89" t="s">
        <v>81</v>
      </c>
      <c r="BK191" s="162">
        <f>ROUND(I191*H191,2)</f>
        <v>0</v>
      </c>
      <c r="BL191" s="89" t="s">
        <v>123</v>
      </c>
      <c r="BM191" s="161" t="s">
        <v>267</v>
      </c>
    </row>
    <row r="192" spans="1:65" s="80" customFormat="1" x14ac:dyDescent="0.2">
      <c r="B192" s="163"/>
      <c r="C192" s="221"/>
      <c r="D192" s="222" t="s">
        <v>125</v>
      </c>
      <c r="E192" s="223" t="s">
        <v>1</v>
      </c>
      <c r="F192" s="224" t="s">
        <v>268</v>
      </c>
      <c r="G192" s="221"/>
      <c r="H192" s="225">
        <v>97.888000000000005</v>
      </c>
      <c r="J192" s="221"/>
      <c r="K192" s="221"/>
      <c r="L192" s="163"/>
      <c r="M192" s="165"/>
      <c r="N192" s="166"/>
      <c r="O192" s="166"/>
      <c r="P192" s="166"/>
      <c r="Q192" s="166"/>
      <c r="R192" s="166"/>
      <c r="S192" s="166"/>
      <c r="T192" s="167"/>
      <c r="AT192" s="164" t="s">
        <v>125</v>
      </c>
      <c r="AU192" s="164" t="s">
        <v>83</v>
      </c>
      <c r="AV192" s="80" t="s">
        <v>83</v>
      </c>
      <c r="AW192" s="80" t="s">
        <v>32</v>
      </c>
      <c r="AX192" s="80" t="s">
        <v>81</v>
      </c>
      <c r="AY192" s="164" t="s">
        <v>116</v>
      </c>
    </row>
    <row r="193" spans="1:65" s="98" customFormat="1" ht="24.2" customHeight="1" x14ac:dyDescent="0.2">
      <c r="A193" s="95"/>
      <c r="B193" s="77"/>
      <c r="C193" s="216" t="s">
        <v>269</v>
      </c>
      <c r="D193" s="216" t="s">
        <v>118</v>
      </c>
      <c r="E193" s="217" t="s">
        <v>270</v>
      </c>
      <c r="F193" s="218" t="s">
        <v>271</v>
      </c>
      <c r="G193" s="219" t="s">
        <v>246</v>
      </c>
      <c r="H193" s="220">
        <v>16.48</v>
      </c>
      <c r="I193" s="78"/>
      <c r="J193" s="245">
        <f>ROUND(I193*H193,2)</f>
        <v>0</v>
      </c>
      <c r="K193" s="218" t="s">
        <v>122</v>
      </c>
      <c r="L193" s="77"/>
      <c r="M193" s="79" t="s">
        <v>1</v>
      </c>
      <c r="N193" s="157" t="s">
        <v>41</v>
      </c>
      <c r="O193" s="158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R193" s="161" t="s">
        <v>123</v>
      </c>
      <c r="AT193" s="161" t="s">
        <v>118</v>
      </c>
      <c r="AU193" s="161" t="s">
        <v>83</v>
      </c>
      <c r="AY193" s="89" t="s">
        <v>116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89" t="s">
        <v>81</v>
      </c>
      <c r="BK193" s="162">
        <f>ROUND(I193*H193,2)</f>
        <v>0</v>
      </c>
      <c r="BL193" s="89" t="s">
        <v>123</v>
      </c>
      <c r="BM193" s="161" t="s">
        <v>272</v>
      </c>
    </row>
    <row r="194" spans="1:65" s="98" customFormat="1" ht="33" customHeight="1" x14ac:dyDescent="0.2">
      <c r="A194" s="95"/>
      <c r="B194" s="77"/>
      <c r="C194" s="216" t="s">
        <v>273</v>
      </c>
      <c r="D194" s="216" t="s">
        <v>118</v>
      </c>
      <c r="E194" s="217" t="s">
        <v>274</v>
      </c>
      <c r="F194" s="218" t="s">
        <v>275</v>
      </c>
      <c r="G194" s="219" t="s">
        <v>246</v>
      </c>
      <c r="H194" s="220">
        <v>5.1520000000000001</v>
      </c>
      <c r="I194" s="78"/>
      <c r="J194" s="245">
        <f>ROUND(I194*H194,2)</f>
        <v>0</v>
      </c>
      <c r="K194" s="218" t="s">
        <v>122</v>
      </c>
      <c r="L194" s="77"/>
      <c r="M194" s="79" t="s">
        <v>1</v>
      </c>
      <c r="N194" s="157" t="s">
        <v>41</v>
      </c>
      <c r="O194" s="158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R194" s="161" t="s">
        <v>123</v>
      </c>
      <c r="AT194" s="161" t="s">
        <v>118</v>
      </c>
      <c r="AU194" s="161" t="s">
        <v>83</v>
      </c>
      <c r="AY194" s="89" t="s">
        <v>116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89" t="s">
        <v>81</v>
      </c>
      <c r="BK194" s="162">
        <f>ROUND(I194*H194,2)</f>
        <v>0</v>
      </c>
      <c r="BL194" s="89" t="s">
        <v>123</v>
      </c>
      <c r="BM194" s="161" t="s">
        <v>276</v>
      </c>
    </row>
    <row r="195" spans="1:65" s="98" customFormat="1" ht="44.25" customHeight="1" x14ac:dyDescent="0.2">
      <c r="A195" s="95"/>
      <c r="B195" s="77"/>
      <c r="C195" s="216" t="s">
        <v>277</v>
      </c>
      <c r="D195" s="216" t="s">
        <v>118</v>
      </c>
      <c r="E195" s="217" t="s">
        <v>278</v>
      </c>
      <c r="F195" s="218" t="s">
        <v>279</v>
      </c>
      <c r="G195" s="219" t="s">
        <v>246</v>
      </c>
      <c r="H195" s="220">
        <v>6.96</v>
      </c>
      <c r="I195" s="78"/>
      <c r="J195" s="245">
        <f>ROUND(I195*H195,2)</f>
        <v>0</v>
      </c>
      <c r="K195" s="218" t="s">
        <v>122</v>
      </c>
      <c r="L195" s="77"/>
      <c r="M195" s="79" t="s">
        <v>1</v>
      </c>
      <c r="N195" s="157" t="s">
        <v>41</v>
      </c>
      <c r="O195" s="158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R195" s="161" t="s">
        <v>123</v>
      </c>
      <c r="AT195" s="161" t="s">
        <v>118</v>
      </c>
      <c r="AU195" s="161" t="s">
        <v>83</v>
      </c>
      <c r="AY195" s="89" t="s">
        <v>116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89" t="s">
        <v>81</v>
      </c>
      <c r="BK195" s="162">
        <f>ROUND(I195*H195,2)</f>
        <v>0</v>
      </c>
      <c r="BL195" s="89" t="s">
        <v>123</v>
      </c>
      <c r="BM195" s="161" t="s">
        <v>280</v>
      </c>
    </row>
    <row r="196" spans="1:65" s="76" customFormat="1" ht="22.9" customHeight="1" x14ac:dyDescent="0.2">
      <c r="B196" s="149"/>
      <c r="C196" s="212"/>
      <c r="D196" s="213" t="s">
        <v>75</v>
      </c>
      <c r="E196" s="215" t="s">
        <v>281</v>
      </c>
      <c r="F196" s="215" t="s">
        <v>282</v>
      </c>
      <c r="G196" s="212"/>
      <c r="H196" s="212"/>
      <c r="J196" s="244">
        <f>BK196</f>
        <v>0</v>
      </c>
      <c r="K196" s="212"/>
      <c r="L196" s="149"/>
      <c r="M196" s="151"/>
      <c r="N196" s="152"/>
      <c r="O196" s="152"/>
      <c r="P196" s="153">
        <f>P197</f>
        <v>0</v>
      </c>
      <c r="Q196" s="152"/>
      <c r="R196" s="153">
        <f>R197</f>
        <v>0</v>
      </c>
      <c r="S196" s="152"/>
      <c r="T196" s="154">
        <f>T197</f>
        <v>0</v>
      </c>
      <c r="AR196" s="150" t="s">
        <v>81</v>
      </c>
      <c r="AT196" s="155" t="s">
        <v>75</v>
      </c>
      <c r="AU196" s="155" t="s">
        <v>81</v>
      </c>
      <c r="AY196" s="150" t="s">
        <v>116</v>
      </c>
      <c r="BK196" s="156">
        <f>BK197</f>
        <v>0</v>
      </c>
    </row>
    <row r="197" spans="1:65" s="98" customFormat="1" ht="24.2" customHeight="1" x14ac:dyDescent="0.2">
      <c r="A197" s="95"/>
      <c r="B197" s="77"/>
      <c r="C197" s="216" t="s">
        <v>283</v>
      </c>
      <c r="D197" s="216" t="s">
        <v>118</v>
      </c>
      <c r="E197" s="217" t="s">
        <v>284</v>
      </c>
      <c r="F197" s="218" t="s">
        <v>285</v>
      </c>
      <c r="G197" s="219" t="s">
        <v>246</v>
      </c>
      <c r="H197" s="220">
        <v>21.616</v>
      </c>
      <c r="I197" s="78"/>
      <c r="J197" s="245">
        <f>ROUND(I197*H197,2)</f>
        <v>0</v>
      </c>
      <c r="K197" s="218" t="s">
        <v>122</v>
      </c>
      <c r="L197" s="77"/>
      <c r="M197" s="79" t="s">
        <v>1</v>
      </c>
      <c r="N197" s="157" t="s">
        <v>41</v>
      </c>
      <c r="O197" s="158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R197" s="161" t="s">
        <v>123</v>
      </c>
      <c r="AT197" s="161" t="s">
        <v>118</v>
      </c>
      <c r="AU197" s="161" t="s">
        <v>83</v>
      </c>
      <c r="AY197" s="89" t="s">
        <v>116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89" t="s">
        <v>81</v>
      </c>
      <c r="BK197" s="162">
        <f>ROUND(I197*H197,2)</f>
        <v>0</v>
      </c>
      <c r="BL197" s="89" t="s">
        <v>123</v>
      </c>
      <c r="BM197" s="161" t="s">
        <v>286</v>
      </c>
    </row>
    <row r="198" spans="1:65" s="76" customFormat="1" ht="25.9" customHeight="1" x14ac:dyDescent="0.2">
      <c r="B198" s="149"/>
      <c r="C198" s="212"/>
      <c r="D198" s="213" t="s">
        <v>75</v>
      </c>
      <c r="E198" s="214" t="s">
        <v>287</v>
      </c>
      <c r="F198" s="214" t="s">
        <v>288</v>
      </c>
      <c r="G198" s="212"/>
      <c r="H198" s="212"/>
      <c r="J198" s="243">
        <f>BK198</f>
        <v>0</v>
      </c>
      <c r="K198" s="212"/>
      <c r="L198" s="149"/>
      <c r="M198" s="151"/>
      <c r="N198" s="152"/>
      <c r="O198" s="152"/>
      <c r="P198" s="153">
        <f>P199</f>
        <v>0</v>
      </c>
      <c r="Q198" s="152"/>
      <c r="R198" s="153">
        <f>R199</f>
        <v>0</v>
      </c>
      <c r="S198" s="152"/>
      <c r="T198" s="154">
        <f>T199</f>
        <v>0</v>
      </c>
      <c r="AR198" s="150" t="s">
        <v>83</v>
      </c>
      <c r="AT198" s="155" t="s">
        <v>75</v>
      </c>
      <c r="AU198" s="155" t="s">
        <v>76</v>
      </c>
      <c r="AY198" s="150" t="s">
        <v>116</v>
      </c>
      <c r="BK198" s="156">
        <f>BK199</f>
        <v>0</v>
      </c>
    </row>
    <row r="199" spans="1:65" s="76" customFormat="1" ht="22.9" customHeight="1" x14ac:dyDescent="0.2">
      <c r="B199" s="149"/>
      <c r="C199" s="212"/>
      <c r="D199" s="213" t="s">
        <v>75</v>
      </c>
      <c r="E199" s="215" t="s">
        <v>289</v>
      </c>
      <c r="F199" s="215" t="s">
        <v>290</v>
      </c>
      <c r="G199" s="212"/>
      <c r="H199" s="212"/>
      <c r="J199" s="244">
        <f>BK199</f>
        <v>0</v>
      </c>
      <c r="K199" s="212"/>
      <c r="L199" s="149"/>
      <c r="M199" s="151"/>
      <c r="N199" s="152"/>
      <c r="O199" s="152"/>
      <c r="P199" s="153">
        <f>SUM(P200:P201)</f>
        <v>0</v>
      </c>
      <c r="Q199" s="152"/>
      <c r="R199" s="153">
        <f>SUM(R200:R201)</f>
        <v>0</v>
      </c>
      <c r="S199" s="152"/>
      <c r="T199" s="154">
        <f>SUM(T200:T201)</f>
        <v>0</v>
      </c>
      <c r="AR199" s="150" t="s">
        <v>83</v>
      </c>
      <c r="AT199" s="155" t="s">
        <v>75</v>
      </c>
      <c r="AU199" s="155" t="s">
        <v>81</v>
      </c>
      <c r="AY199" s="150" t="s">
        <v>116</v>
      </c>
      <c r="BK199" s="156">
        <f>SUM(BK200:BK201)</f>
        <v>0</v>
      </c>
    </row>
    <row r="200" spans="1:65" s="98" customFormat="1" ht="44.25" customHeight="1" x14ac:dyDescent="0.2">
      <c r="A200" s="95"/>
      <c r="B200" s="77"/>
      <c r="C200" s="216" t="s">
        <v>291</v>
      </c>
      <c r="D200" s="216" t="s">
        <v>118</v>
      </c>
      <c r="E200" s="217" t="s">
        <v>292</v>
      </c>
      <c r="F200" s="218" t="s">
        <v>293</v>
      </c>
      <c r="G200" s="219" t="s">
        <v>186</v>
      </c>
      <c r="H200" s="220">
        <v>1</v>
      </c>
      <c r="I200" s="78"/>
      <c r="J200" s="245">
        <f>ROUND(I200*H200,2)</f>
        <v>0</v>
      </c>
      <c r="K200" s="218" t="s">
        <v>1</v>
      </c>
      <c r="L200" s="77"/>
      <c r="M200" s="79" t="s">
        <v>1</v>
      </c>
      <c r="N200" s="157" t="s">
        <v>41</v>
      </c>
      <c r="O200" s="158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R200" s="161" t="s">
        <v>208</v>
      </c>
      <c r="AT200" s="161" t="s">
        <v>118</v>
      </c>
      <c r="AU200" s="161" t="s">
        <v>83</v>
      </c>
      <c r="AY200" s="89" t="s">
        <v>116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89" t="s">
        <v>81</v>
      </c>
      <c r="BK200" s="162">
        <f>ROUND(I200*H200,2)</f>
        <v>0</v>
      </c>
      <c r="BL200" s="89" t="s">
        <v>208</v>
      </c>
      <c r="BM200" s="161" t="s">
        <v>294</v>
      </c>
    </row>
    <row r="201" spans="1:65" s="98" customFormat="1" ht="37.9" customHeight="1" x14ac:dyDescent="0.2">
      <c r="A201" s="95"/>
      <c r="B201" s="77"/>
      <c r="C201" s="216" t="s">
        <v>295</v>
      </c>
      <c r="D201" s="216" t="s">
        <v>118</v>
      </c>
      <c r="E201" s="217" t="s">
        <v>296</v>
      </c>
      <c r="F201" s="218" t="s">
        <v>297</v>
      </c>
      <c r="G201" s="219" t="s">
        <v>186</v>
      </c>
      <c r="H201" s="220">
        <v>1</v>
      </c>
      <c r="I201" s="78"/>
      <c r="J201" s="245">
        <f>ROUND(I201*H201,2)</f>
        <v>0</v>
      </c>
      <c r="K201" s="218" t="s">
        <v>1</v>
      </c>
      <c r="L201" s="77"/>
      <c r="M201" s="79" t="s">
        <v>1</v>
      </c>
      <c r="N201" s="157" t="s">
        <v>41</v>
      </c>
      <c r="O201" s="158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R201" s="161" t="s">
        <v>208</v>
      </c>
      <c r="AT201" s="161" t="s">
        <v>118</v>
      </c>
      <c r="AU201" s="161" t="s">
        <v>83</v>
      </c>
      <c r="AY201" s="89" t="s">
        <v>116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89" t="s">
        <v>81</v>
      </c>
      <c r="BK201" s="162">
        <f>ROUND(I201*H201,2)</f>
        <v>0</v>
      </c>
      <c r="BL201" s="89" t="s">
        <v>208</v>
      </c>
      <c r="BM201" s="161" t="s">
        <v>298</v>
      </c>
    </row>
    <row r="202" spans="1:65" s="76" customFormat="1" ht="25.9" customHeight="1" x14ac:dyDescent="0.2">
      <c r="B202" s="149"/>
      <c r="C202" s="212"/>
      <c r="D202" s="213" t="s">
        <v>75</v>
      </c>
      <c r="E202" s="214" t="s">
        <v>299</v>
      </c>
      <c r="F202" s="214" t="s">
        <v>300</v>
      </c>
      <c r="G202" s="212"/>
      <c r="H202" s="212"/>
      <c r="J202" s="243">
        <f>J203+J206</f>
        <v>0</v>
      </c>
      <c r="K202" s="212"/>
      <c r="L202" s="149"/>
      <c r="M202" s="151"/>
      <c r="N202" s="152"/>
      <c r="O202" s="152"/>
      <c r="P202" s="153">
        <f>P203+P206</f>
        <v>0</v>
      </c>
      <c r="Q202" s="152"/>
      <c r="R202" s="153">
        <f>R203+R206</f>
        <v>0</v>
      </c>
      <c r="S202" s="152"/>
      <c r="T202" s="154">
        <f>T203+T206</f>
        <v>0</v>
      </c>
      <c r="AR202" s="150" t="s">
        <v>139</v>
      </c>
      <c r="AT202" s="155" t="s">
        <v>75</v>
      </c>
      <c r="AU202" s="155" t="s">
        <v>76</v>
      </c>
      <c r="AY202" s="150" t="s">
        <v>116</v>
      </c>
      <c r="BK202" s="156">
        <f>BK203+BK206</f>
        <v>0</v>
      </c>
    </row>
    <row r="203" spans="1:65" s="76" customFormat="1" ht="22.9" customHeight="1" x14ac:dyDescent="0.2">
      <c r="B203" s="149"/>
      <c r="C203" s="212"/>
      <c r="D203" s="213" t="s">
        <v>75</v>
      </c>
      <c r="E203" s="215"/>
      <c r="F203" s="215"/>
      <c r="G203" s="212"/>
      <c r="H203" s="212"/>
      <c r="J203" s="244">
        <f>J204+J205</f>
        <v>0</v>
      </c>
      <c r="K203" s="212"/>
      <c r="L203" s="149"/>
      <c r="M203" s="151"/>
      <c r="N203" s="152"/>
      <c r="O203" s="152"/>
      <c r="P203" s="153">
        <f>P204</f>
        <v>0</v>
      </c>
      <c r="Q203" s="152"/>
      <c r="R203" s="153">
        <f>R204</f>
        <v>0</v>
      </c>
      <c r="S203" s="152"/>
      <c r="T203" s="154">
        <f>T204</f>
        <v>0</v>
      </c>
      <c r="AR203" s="150" t="s">
        <v>139</v>
      </c>
      <c r="AT203" s="155" t="s">
        <v>75</v>
      </c>
      <c r="AU203" s="155" t="s">
        <v>81</v>
      </c>
      <c r="AY203" s="150" t="s">
        <v>116</v>
      </c>
      <c r="BK203" s="156">
        <f>BK204</f>
        <v>0</v>
      </c>
    </row>
    <row r="204" spans="1:65" s="98" customFormat="1" ht="16.5" customHeight="1" x14ac:dyDescent="0.2">
      <c r="A204" s="95"/>
      <c r="B204" s="77"/>
      <c r="C204" s="216" t="s">
        <v>302</v>
      </c>
      <c r="D204" s="216" t="s">
        <v>118</v>
      </c>
      <c r="E204" s="217" t="s">
        <v>303</v>
      </c>
      <c r="F204" s="218" t="s">
        <v>301</v>
      </c>
      <c r="G204" s="219" t="s">
        <v>304</v>
      </c>
      <c r="H204" s="220">
        <v>1</v>
      </c>
      <c r="I204" s="78"/>
      <c r="J204" s="245">
        <f>ROUND(I204*H204,2)</f>
        <v>0</v>
      </c>
      <c r="K204" s="218" t="s">
        <v>122</v>
      </c>
      <c r="L204" s="77"/>
      <c r="M204" s="79" t="s">
        <v>1</v>
      </c>
      <c r="N204" s="157" t="s">
        <v>41</v>
      </c>
      <c r="O204" s="158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R204" s="161" t="s">
        <v>305</v>
      </c>
      <c r="AT204" s="161" t="s">
        <v>118</v>
      </c>
      <c r="AU204" s="161" t="s">
        <v>83</v>
      </c>
      <c r="AY204" s="89" t="s">
        <v>116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89" t="s">
        <v>81</v>
      </c>
      <c r="BK204" s="162">
        <f>ROUND(I204*H204,2)</f>
        <v>0</v>
      </c>
      <c r="BL204" s="89" t="s">
        <v>305</v>
      </c>
      <c r="BM204" s="161" t="s">
        <v>306</v>
      </c>
    </row>
    <row r="205" spans="1:65" s="2" customFormat="1" ht="16.5" customHeight="1" x14ac:dyDescent="0.2">
      <c r="A205" s="23"/>
      <c r="B205" s="77"/>
      <c r="C205" s="247">
        <v>35</v>
      </c>
      <c r="D205" s="247" t="s">
        <v>118</v>
      </c>
      <c r="E205" s="248" t="s">
        <v>312</v>
      </c>
      <c r="F205" s="249" t="s">
        <v>313</v>
      </c>
      <c r="G205" s="250" t="s">
        <v>304</v>
      </c>
      <c r="H205" s="251">
        <v>1</v>
      </c>
      <c r="I205" s="78"/>
      <c r="J205" s="252">
        <f>ROUND(I205*H205,2)</f>
        <v>0</v>
      </c>
      <c r="K205" s="249" t="s">
        <v>314</v>
      </c>
      <c r="L205" s="24"/>
      <c r="M205" s="253" t="s">
        <v>1</v>
      </c>
      <c r="N205" s="254" t="s">
        <v>41</v>
      </c>
      <c r="O205" s="255">
        <v>0</v>
      </c>
      <c r="P205" s="255">
        <f>O205*H205</f>
        <v>0</v>
      </c>
      <c r="Q205" s="255">
        <v>0</v>
      </c>
      <c r="R205" s="255">
        <f>Q205*H205</f>
        <v>0</v>
      </c>
      <c r="S205" s="255">
        <v>0</v>
      </c>
      <c r="T205" s="256">
        <f>S205*H205</f>
        <v>0</v>
      </c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R205" s="257" t="s">
        <v>305</v>
      </c>
      <c r="AT205" s="257" t="s">
        <v>118</v>
      </c>
      <c r="AU205" s="257" t="s">
        <v>83</v>
      </c>
      <c r="AY205" s="9" t="s">
        <v>116</v>
      </c>
      <c r="BE205" s="258">
        <f>IF(N205="základní",J205,0)</f>
        <v>0</v>
      </c>
      <c r="BF205" s="258">
        <f>IF(N205="snížená",J205,0)</f>
        <v>0</v>
      </c>
      <c r="BG205" s="258">
        <f>IF(N205="zákl. přenesená",J205,0)</f>
        <v>0</v>
      </c>
      <c r="BH205" s="258">
        <f>IF(N205="sníž. přenesená",J205,0)</f>
        <v>0</v>
      </c>
      <c r="BI205" s="258">
        <f>IF(N205="nulová",J205,0)</f>
        <v>0</v>
      </c>
      <c r="BJ205" s="9" t="s">
        <v>81</v>
      </c>
      <c r="BK205" s="258">
        <f>ROUND(I205*H205,2)</f>
        <v>0</v>
      </c>
      <c r="BL205" s="9" t="s">
        <v>305</v>
      </c>
      <c r="BM205" s="257" t="s">
        <v>315</v>
      </c>
    </row>
    <row r="206" spans="1:65" s="76" customFormat="1" ht="22.9" customHeight="1" x14ac:dyDescent="0.2">
      <c r="B206" s="149"/>
      <c r="C206" s="212"/>
      <c r="D206" s="213" t="s">
        <v>75</v>
      </c>
      <c r="E206" s="215" t="s">
        <v>307</v>
      </c>
      <c r="F206" s="215" t="s">
        <v>308</v>
      </c>
      <c r="G206" s="212"/>
      <c r="H206" s="212"/>
      <c r="J206" s="244">
        <f>BK206</f>
        <v>0</v>
      </c>
      <c r="K206" s="212"/>
      <c r="L206" s="149"/>
      <c r="M206" s="151"/>
      <c r="N206" s="152"/>
      <c r="O206" s="152"/>
      <c r="P206" s="153">
        <f>P207</f>
        <v>0</v>
      </c>
      <c r="Q206" s="152"/>
      <c r="R206" s="153">
        <f>R207</f>
        <v>0</v>
      </c>
      <c r="S206" s="152"/>
      <c r="T206" s="154">
        <f>T207</f>
        <v>0</v>
      </c>
      <c r="AR206" s="150" t="s">
        <v>139</v>
      </c>
      <c r="AT206" s="155" t="s">
        <v>75</v>
      </c>
      <c r="AU206" s="155" t="s">
        <v>81</v>
      </c>
      <c r="AY206" s="150" t="s">
        <v>116</v>
      </c>
      <c r="BK206" s="156">
        <f>BK207</f>
        <v>0</v>
      </c>
    </row>
    <row r="207" spans="1:65" s="98" customFormat="1" ht="16.5" customHeight="1" x14ac:dyDescent="0.2">
      <c r="A207" s="95"/>
      <c r="B207" s="77"/>
      <c r="C207" s="216">
        <v>36</v>
      </c>
      <c r="D207" s="216" t="s">
        <v>118</v>
      </c>
      <c r="E207" s="217" t="s">
        <v>309</v>
      </c>
      <c r="F207" s="218" t="s">
        <v>310</v>
      </c>
      <c r="G207" s="219" t="s">
        <v>304</v>
      </c>
      <c r="H207" s="220">
        <v>1</v>
      </c>
      <c r="I207" s="78"/>
      <c r="J207" s="245">
        <f>ROUND(I207*H207,2)</f>
        <v>0</v>
      </c>
      <c r="K207" s="218" t="s">
        <v>122</v>
      </c>
      <c r="L207" s="77"/>
      <c r="M207" s="86" t="s">
        <v>1</v>
      </c>
      <c r="N207" s="185" t="s">
        <v>41</v>
      </c>
      <c r="O207" s="186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R207" s="161" t="s">
        <v>305</v>
      </c>
      <c r="AT207" s="161" t="s">
        <v>118</v>
      </c>
      <c r="AU207" s="161" t="s">
        <v>83</v>
      </c>
      <c r="AY207" s="89" t="s">
        <v>116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89" t="s">
        <v>81</v>
      </c>
      <c r="BK207" s="162">
        <f>ROUND(I207*H207,2)</f>
        <v>0</v>
      </c>
      <c r="BL207" s="89" t="s">
        <v>305</v>
      </c>
      <c r="BM207" s="161" t="s">
        <v>311</v>
      </c>
    </row>
    <row r="208" spans="1:65" s="98" customFormat="1" ht="6.95" customHeight="1" x14ac:dyDescent="0.2">
      <c r="A208" s="95"/>
      <c r="B208" s="126"/>
      <c r="C208" s="127"/>
      <c r="D208" s="127"/>
      <c r="E208" s="127"/>
      <c r="F208" s="127"/>
      <c r="G208" s="127"/>
      <c r="H208" s="127"/>
      <c r="I208" s="127"/>
      <c r="J208" s="127"/>
      <c r="K208" s="127"/>
      <c r="L208" s="77"/>
      <c r="M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</row>
  </sheetData>
  <sheetProtection algorithmName="SHA-512" hashValue="PRS2F6haOigzqGivgQoUvwmIWQoEtKJh+qhn9RkoKXpvpNY6WfZ8ttwTXNGsYlR2yHl8eg4DdDrfnJrxhY5cfw==" saltValue="1b8/lffMfYQedxCxqmLqqQ==" spinCount="100000" sheet="1" objects="1" scenarios="1"/>
  <autoFilter ref="C122:K207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Mesto1113 - Přechod pro c...</vt:lpstr>
      <vt:lpstr>'Mesto1113 - Přechod pro c...'!Názvy_tisku</vt:lpstr>
      <vt:lpstr>'Rekapitulace stavby'!Názvy_tisku</vt:lpstr>
      <vt:lpstr>'Mesto1113 - Přechod pro c...'!Oblast_tisku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Fajfr</dc:creator>
  <cp:lastModifiedBy>Hermannová Dagmar, Ing.</cp:lastModifiedBy>
  <dcterms:created xsi:type="dcterms:W3CDTF">2023-04-14T11:54:05Z</dcterms:created>
  <dcterms:modified xsi:type="dcterms:W3CDTF">2023-04-19T11:10:58Z</dcterms:modified>
</cp:coreProperties>
</file>