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Mesto1113 - Přechod pro c..." sheetId="2" r:id="rId2"/>
  </sheets>
  <definedNames>
    <definedName name="_xlnm._FilterDatabase" localSheetId="1" hidden="1">'Mesto1113 - Přechod pro c...'!$C$122:$K$188</definedName>
    <definedName name="_xlnm.Print_Area" localSheetId="1">'Mesto1113 - Přechod pro c...'!$C$4:$J$76,'Mesto1113 - Přechod pro c...'!$C$82:$J$106,'Mesto1113 - Přechod pro c...'!$C$112:$K$188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'Mesto1113 - Přechod pro c...'!$122:$122</definedName>
  </definedNames>
  <calcPr calcId="162913"/>
</workbook>
</file>

<file path=xl/sharedStrings.xml><?xml version="1.0" encoding="utf-8"?>
<sst xmlns="http://schemas.openxmlformats.org/spreadsheetml/2006/main" count="935" uniqueCount="245">
  <si>
    <t>Export Komplet</t>
  </si>
  <si>
    <t/>
  </si>
  <si>
    <t>2.0</t>
  </si>
  <si>
    <t>False</t>
  </si>
  <si>
    <t>{fb3264ab-923f-44b4-b1f0-692b49073990}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</si>
  <si>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</si>
  <si>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</si>
  <si>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</si>
  <si>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</si>
  <si>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</si>
  <si>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</si>
  <si>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</si>
  <si>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</si>
  <si>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</si>
  <si>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Mesto1113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</si>
  <si>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</si>
  <si>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</si>
  <si>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Přechod pro chodce,ul.Křižná,Valašské Meziříčí</t>
  </si>
  <si>
    <t>KSO:</t>
  </si>
  <si>
    <t>CC-CZ:</t>
  </si>
  <si>
    <t>Místo:</t>
  </si>
  <si>
    <t xml:space="preserve">Valašské Meziříčí </t>
  </si>
  <si>
    <t>Datum: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</si>
  <si>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</si>
  <si>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</si>
  <si>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</si>
  <si>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</si>
  <si>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</si>
  <si>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</si>
  <si>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</si>
  <si>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</si>
  <si>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</si>
  <si>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</si>
  <si>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</si>
  <si>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</si>
  <si>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</si>
  <si>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</si>
  <si>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</si>
  <si>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</si>
  <si>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</si>
  <si>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</si>
  <si>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</si>
  <si>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</si>
  <si>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</si>
  <si>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</si>
  <si>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</si>
  <si>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</si>
  <si>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</si>
  <si>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</si>
  <si>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</si>
  <si>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</si>
  <si>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</si>
  <si>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</si>
  <si>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</si>
  <si>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</si>
  <si>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</si>
  <si>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</si>
  <si>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</si>
  <si>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</si>
  <si>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</si>
  <si>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</si>
  <si>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</si>
  <si>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</si>
  <si>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</si>
  <si>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</si>
  <si>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</si>
  <si>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</si>
  <si>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</si>
  <si>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</si>
  <si>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</si>
  <si>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</si>
  <si>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</si>
  <si>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</si>
  <si>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</si>
  <si>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</si>
  <si>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</si>
  <si>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</si>
  <si>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</si>
  <si>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</si>
  <si>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</si>
  <si>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</si>
  <si>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</si>
  <si>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</si>
  <si>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</si>
  <si>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</si>
  <si>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</si>
  <si>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</si>
  <si>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</si>
  <si>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</si>
  <si>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</si>
  <si>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</si>
  <si>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</si>
  <si>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</si>
  <si>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</si>
  <si>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</si>
  <si>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748 - Elektromontáže - osvětlovací zařízení a svítidla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</si>
  <si>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</si>
  <si>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</si>
  <si>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</si>
  <si>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</si>
  <si>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</si>
  <si>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</si>
  <si>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</si>
  <si>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</si>
  <si>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</si>
  <si>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</si>
  <si>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</si>
  <si>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</si>
  <si>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</si>
  <si>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</si>
  <si>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</si>
  <si>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</si>
  <si>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</si>
  <si>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</si>
  <si>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</si>
  <si>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</si>
  <si>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</si>
  <si>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</si>
  <si>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</si>
  <si>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</si>
  <si>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2023 01</t>
  </si>
  <si>
    <t>4</t>
  </si>
  <si>
    <t>2049762054</t>
  </si>
  <si>
    <t>VV</t>
  </si>
  <si>
    <t>113107322</t>
  </si>
  <si>
    <t>Odstranění podkladu z kameniva drceného tl přes 100 do 200 mm strojně pl do 50 m2</t>
  </si>
  <si>
    <t>741957802</t>
  </si>
  <si>
    <t>3</t>
  </si>
  <si>
    <t>181152302</t>
  </si>
  <si>
    <t>Úprava pláně pro silnice a dálnice v zářezech se zhutněním</t>
  </si>
  <si>
    <t>1116907285</t>
  </si>
  <si>
    <t>5</t>
  </si>
  <si>
    <t>Komunikace pozemní</t>
  </si>
  <si>
    <t>596211110</t>
  </si>
  <si>
    <t>Kladení zámkové dlažby komunikací pro pěší ručně tl 60 mm skupiny A pl do 50 m2</t>
  </si>
  <si>
    <t>1771548162</t>
  </si>
  <si>
    <t>položení dlažby - použít stávající</t>
  </si>
  <si>
    <t>1,5*8,0*2-4,0-1,52-3,7</t>
  </si>
  <si>
    <t>Mezisoučet</t>
  </si>
  <si>
    <t>slepecká - nová</t>
  </si>
  <si>
    <t>(2,1+0,8+2,1)*0,4*2</t>
  </si>
  <si>
    <t>0,95*0,8*2</t>
  </si>
  <si>
    <t>bez fazety</t>
  </si>
  <si>
    <t>(0,4+2,1+0,25+0,95)*0,25*2*2</t>
  </si>
  <si>
    <t>Součet</t>
  </si>
  <si>
    <t>8</t>
  </si>
  <si>
    <t>M</t>
  </si>
  <si>
    <t>59245018</t>
  </si>
  <si>
    <t>dlažba tvar obdélník betonová 200x100x60mm přírodní</t>
  </si>
  <si>
    <t>-137303762</t>
  </si>
  <si>
    <t>30% nová</t>
  </si>
  <si>
    <t>15*0,3</t>
  </si>
  <si>
    <t>4,5*1,03 'Přepočtené koeficientem množství</t>
  </si>
  <si>
    <t>9</t>
  </si>
  <si>
    <t>59245006</t>
  </si>
  <si>
    <t>dlažba tvar obdélník betonová pro nevidomé 200x100x60mm barevná</t>
  </si>
  <si>
    <t>457282540</t>
  </si>
  <si>
    <t>5,52</t>
  </si>
  <si>
    <t>5,52*1,03 'Přepočtené koeficientem množství</t>
  </si>
  <si>
    <t>59245021.1</t>
  </si>
  <si>
    <t>dlažba tvar čtverec betonová 250x250x60mm přírodní bez fazety</t>
  </si>
  <si>
    <t>461284316</t>
  </si>
  <si>
    <t>3,7*1,05</t>
  </si>
  <si>
    <t>Ostatní konstrukce a práce, bourání</t>
  </si>
  <si>
    <t>914111111</t>
  </si>
  <si>
    <t>Montáž svislé dopravní značky do velikosti 1 m2 objímkami na sloupek nebo konzolu</t>
  </si>
  <si>
    <t>kus</t>
  </si>
  <si>
    <t>-1309794026</t>
  </si>
  <si>
    <t>40445621</t>
  </si>
  <si>
    <t>informativní značky provozní IP1-IP3, IP4b-IP7, IP10a, b 500x500mm</t>
  </si>
  <si>
    <t>-1085713509</t>
  </si>
  <si>
    <t>914511112</t>
  </si>
  <si>
    <t>Montáž sloupku dopravních značek délky do 3,5 m s betonovým základem a patkou D 60 mm</t>
  </si>
  <si>
    <t>-1182897933</t>
  </si>
  <si>
    <t xml:space="preserve"> V cenách jsou započteny i náklady na:
</t>
  </si>
  <si>
    <t xml:space="preserve">a) vykopání jamek s odhozem výkopku na vzdálenost do 3 m,
</t>
  </si>
  <si>
    <t>b) osazení sloupku včetně montáže a dodávky plastového víčka,</t>
  </si>
  <si>
    <t>2. V cenách -1111 jsou započteny i náklady na betonový základ.</t>
  </si>
  <si>
    <t>3. V cenách -1112 a -1113 jsou započteny i náklady na hliníkovou patku s betonovým základem.</t>
  </si>
  <si>
    <t>40445225</t>
  </si>
  <si>
    <t>sloupek pro dopravní značku Zn D 60mm v 3,5m</t>
  </si>
  <si>
    <t>-522370888</t>
  </si>
  <si>
    <t>40445256</t>
  </si>
  <si>
    <t>svorka upínací na sloupek dopravní značky D 60mm</t>
  </si>
  <si>
    <t>91592916</t>
  </si>
  <si>
    <t>16</t>
  </si>
  <si>
    <t>40445253</t>
  </si>
  <si>
    <t>víčko plastové na sloupek D 60mm</t>
  </si>
  <si>
    <t>2118666972</t>
  </si>
  <si>
    <t>915231112</t>
  </si>
  <si>
    <t>Vodorovné dopravní značení přechody pro chodce, šipky, symboly retroreflexní bílý plast</t>
  </si>
  <si>
    <t>629451969</t>
  </si>
  <si>
    <t>V7a</t>
  </si>
  <si>
    <t>6,5*4,0</t>
  </si>
  <si>
    <t>915621111</t>
  </si>
  <si>
    <t>Předznačení vodorovného plošného značení</t>
  </si>
  <si>
    <t>732031330</t>
  </si>
  <si>
    <t>997</t>
  </si>
  <si>
    <t>Přesun sutě</t>
  </si>
  <si>
    <t>997221151</t>
  </si>
  <si>
    <t>Vodorovná doprava suti z kusových materiálů stavebním kolečkem do 50 m</t>
  </si>
  <si>
    <t>t</t>
  </si>
  <si>
    <t>1099440575</t>
  </si>
  <si>
    <t>manipulace se stávající dlažbou</t>
  </si>
  <si>
    <t>6,24*0,7*2</t>
  </si>
  <si>
    <t>997221561</t>
  </si>
  <si>
    <t>Vodorovná doprava suti z kusových materiálů do 1 km</t>
  </si>
  <si>
    <t>-1677961418</t>
  </si>
  <si>
    <t>997221569</t>
  </si>
  <si>
    <t>Příplatek ZKD 1 km u vodorovné dopravy suti z kusových materiálů</t>
  </si>
  <si>
    <t>-450973879</t>
  </si>
  <si>
    <t>997221615</t>
  </si>
  <si>
    <t>Poplatek za uložení na skládce (skládkovné) stavebního odpadu betonového kód odpadu 17 01 01</t>
  </si>
  <si>
    <t>662202137</t>
  </si>
  <si>
    <t>998</t>
  </si>
  <si>
    <t>Přesun hmot</t>
  </si>
  <si>
    <t>998223011</t>
  </si>
  <si>
    <t>Přesun hmot pro pozemní komunikace s krytem dlážděným</t>
  </si>
  <si>
    <t>50495870</t>
  </si>
  <si>
    <t>PSV</t>
  </si>
  <si>
    <t>Práce a dodávky PSV</t>
  </si>
  <si>
    <t>748</t>
  </si>
  <si>
    <t>Elektromontáže - osvětlovací zařízení a svítidla</t>
  </si>
  <si>
    <t>7481323R004</t>
  </si>
  <si>
    <t>Mont+dod sloup  VO přechodu   vč. zemních prací,zabetonování,napojení na stáv.osvětlení a všech doplňků,podrobný popis viz souhrnná technická zpráva</t>
  </si>
  <si>
    <t>548940172</t>
  </si>
  <si>
    <t>7481323R005</t>
  </si>
  <si>
    <t>Mont+dod úprava stáv.osvětlení - výložník osvětlení přechodu vč.všech doplňků,podrobný popis viz souhrnná technická zpráva</t>
  </si>
  <si>
    <t>-1362764961</t>
  </si>
  <si>
    <t>VRN</t>
  </si>
  <si>
    <t>Vedlejší rozpočtové náklady</t>
  </si>
  <si>
    <t>Zařízení staveniště</t>
  </si>
  <si>
    <t>030001000</t>
  </si>
  <si>
    <t>kpl</t>
  </si>
  <si>
    <t>1024</t>
  </si>
  <si>
    <t>-446525998</t>
  </si>
  <si>
    <t>VRN7</t>
  </si>
  <si>
    <t>Provozní vlivy</t>
  </si>
  <si>
    <t>072002000</t>
  </si>
  <si>
    <t>Silniční provoz- dočasné dopravní značení</t>
  </si>
  <si>
    <t>-1245334490</t>
  </si>
  <si>
    <t>1,5*19</t>
  </si>
  <si>
    <t>Přechod pro chodce,ul.Na Potůčkách</t>
  </si>
  <si>
    <t>012303000</t>
  </si>
  <si>
    <t>Geodetické práce po výstavbě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</si>
</sst>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vertical="center"/>
      <protection locked="0"/>
    </xf>
    <xf numFmtId="4" fontId="24" fillId="2" borderId="21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6" fillId="2" borderId="21" xfId="0" applyNumberFormat="1" applyFont="1" applyFill="1" applyBorder="1" applyAlignment="1" applyProtection="1">
      <alignment vertical="center"/>
      <protection locked="0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4" fontId="2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4" fontId="5" fillId="4" borderId="7" xfId="0" applyNumberFormat="1" applyFont="1" applyFill="1" applyBorder="1" applyAlignment="1" applyProtection="1">
      <alignment vertical="center"/>
      <protection locked="0"/>
    </xf>
    <xf numFmtId="0" fontId="0" fillId="4" borderId="22" xfId="0" applyFont="1" applyFill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33" fillId="0" borderId="10" xfId="0" applyNumberFormat="1" applyFont="1" applyBorder="1" applyAlignment="1" applyProtection="1">
      <alignment/>
      <protection locked="0"/>
    </xf>
    <xf numFmtId="166" fontId="33" fillId="0" borderId="11" xfId="0" applyNumberFormat="1" applyFont="1" applyBorder="1" applyAlignment="1" applyProtection="1">
      <alignment/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/>
      <protection locked="0"/>
    </xf>
    <xf numFmtId="166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25" fillId="0" borderId="0" xfId="0" applyNumberFormat="1" applyFont="1" applyBorder="1" applyAlignment="1" applyProtection="1">
      <alignment vertical="center"/>
      <protection locked="0"/>
    </xf>
    <xf numFmtId="166" fontId="25" fillId="0" borderId="12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37" fillId="0" borderId="3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166" fontId="25" fillId="0" borderId="19" xfId="0" applyNumberFormat="1" applyFont="1" applyBorder="1" applyAlignment="1" applyProtection="1">
      <alignment vertical="center"/>
      <protection locked="0"/>
    </xf>
    <xf numFmtId="166" fontId="25" fillId="0" borderId="20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21" xfId="0" applyFont="1" applyBorder="1" applyAlignment="1" applyProtection="1">
      <alignment horizontal="center" vertical="center"/>
      <protection/>
    </xf>
    <xf numFmtId="49" fontId="24" fillId="0" borderId="21" xfId="0" applyNumberFormat="1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167" fontId="24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167" fontId="3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167" fontId="24" fillId="0" borderId="21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5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3">
      <selection activeCell="R62" sqref="R6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77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E4" s="15" t="s">
        <v>11</v>
      </c>
      <c r="BS4" s="9" t="s">
        <v>12</v>
      </c>
    </row>
    <row r="5" spans="2:71" s="1" customFormat="1" ht="12" customHeight="1">
      <c r="B5" s="12"/>
      <c r="D5" s="16" t="s">
        <v>13</v>
      </c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R5" s="12"/>
      <c r="BE5" s="260" t="s">
        <v>15</v>
      </c>
      <c r="BS5" s="9" t="s">
        <v>6</v>
      </c>
    </row>
    <row r="6" spans="2:71" s="1" customFormat="1" ht="36.95" customHeight="1">
      <c r="B6" s="12"/>
      <c r="D6" s="18" t="s">
        <v>16</v>
      </c>
      <c r="K6" s="265" t="s">
        <v>242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R6" s="12"/>
      <c r="BE6" s="261"/>
      <c r="BS6" s="9" t="s">
        <v>6</v>
      </c>
    </row>
    <row r="7" spans="2:71" s="1" customFormat="1" ht="12" customHeight="1">
      <c r="B7" s="12"/>
      <c r="D7" s="19" t="s">
        <v>18</v>
      </c>
      <c r="K7" s="17" t="s">
        <v>1</v>
      </c>
      <c r="AK7" s="19" t="s">
        <v>19</v>
      </c>
      <c r="AN7" s="17" t="s">
        <v>1</v>
      </c>
      <c r="AR7" s="12"/>
      <c r="BE7" s="261"/>
      <c r="BS7" s="9" t="s">
        <v>6</v>
      </c>
    </row>
    <row r="8" spans="2:71" s="1" customFormat="1" ht="12" customHeight="1">
      <c r="B8" s="12"/>
      <c r="D8" s="19" t="s">
        <v>20</v>
      </c>
      <c r="K8" s="17" t="s">
        <v>21</v>
      </c>
      <c r="AK8" s="19" t="s">
        <v>22</v>
      </c>
      <c r="AN8" s="245">
        <v>45034</v>
      </c>
      <c r="AR8" s="12"/>
      <c r="BE8" s="261"/>
      <c r="BS8" s="9" t="s">
        <v>6</v>
      </c>
    </row>
    <row r="9" spans="2:71" s="1" customFormat="1" ht="14.45" customHeight="1">
      <c r="B9" s="12"/>
      <c r="AR9" s="12"/>
      <c r="BE9" s="261"/>
      <c r="BS9" s="9" t="s">
        <v>6</v>
      </c>
    </row>
    <row r="10" spans="2:71" s="1" customFormat="1" ht="12" customHeight="1">
      <c r="B10" s="12"/>
      <c r="D10" s="19" t="s">
        <v>23</v>
      </c>
      <c r="AK10" s="19" t="s">
        <v>24</v>
      </c>
      <c r="AN10" s="17" t="s">
        <v>1</v>
      </c>
      <c r="AR10" s="12"/>
      <c r="BE10" s="261"/>
      <c r="BS10" s="9" t="s">
        <v>6</v>
      </c>
    </row>
    <row r="11" spans="2:71" s="1" customFormat="1" ht="18.4" customHeight="1">
      <c r="B11" s="12"/>
      <c r="E11" s="17" t="s">
        <v>25</v>
      </c>
      <c r="AK11" s="19" t="s">
        <v>26</v>
      </c>
      <c r="AN11" s="17" t="s">
        <v>1</v>
      </c>
      <c r="AR11" s="12"/>
      <c r="BE11" s="261"/>
      <c r="BS11" s="9" t="s">
        <v>6</v>
      </c>
    </row>
    <row r="12" spans="2:71" s="1" customFormat="1" ht="6.95" customHeight="1">
      <c r="B12" s="12"/>
      <c r="AR12" s="12"/>
      <c r="BE12" s="261"/>
      <c r="BS12" s="9" t="s">
        <v>6</v>
      </c>
    </row>
    <row r="13" spans="2:71" s="1" customFormat="1" ht="12" customHeight="1">
      <c r="B13" s="12"/>
      <c r="D13" s="19" t="s">
        <v>27</v>
      </c>
      <c r="AK13" s="19" t="s">
        <v>24</v>
      </c>
      <c r="AN13" s="20" t="s">
        <v>28</v>
      </c>
      <c r="AR13" s="12"/>
      <c r="BE13" s="261"/>
      <c r="BS13" s="9" t="s">
        <v>6</v>
      </c>
    </row>
    <row r="14" spans="2:71" ht="12.75">
      <c r="B14" s="12"/>
      <c r="E14" s="266" t="s">
        <v>28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19" t="s">
        <v>26</v>
      </c>
      <c r="AN14" s="20" t="s">
        <v>28</v>
      </c>
      <c r="AR14" s="12"/>
      <c r="BE14" s="261"/>
      <c r="BS14" s="9" t="s">
        <v>6</v>
      </c>
    </row>
    <row r="15" spans="2:71" s="1" customFormat="1" ht="6.95" customHeight="1">
      <c r="B15" s="12"/>
      <c r="AR15" s="12"/>
      <c r="BE15" s="261"/>
      <c r="BS15" s="9" t="s">
        <v>3</v>
      </c>
    </row>
    <row r="16" spans="2:71" s="1" customFormat="1" ht="12" customHeight="1">
      <c r="B16" s="12"/>
      <c r="D16" s="19" t="s">
        <v>29</v>
      </c>
      <c r="AK16" s="19" t="s">
        <v>24</v>
      </c>
      <c r="AN16" s="17" t="s">
        <v>1</v>
      </c>
      <c r="AR16" s="12"/>
      <c r="BE16" s="261"/>
      <c r="BS16" s="9" t="s">
        <v>3</v>
      </c>
    </row>
    <row r="17" spans="2:71" s="1" customFormat="1" ht="18.4" customHeight="1">
      <c r="B17" s="12"/>
      <c r="E17" s="17" t="s">
        <v>30</v>
      </c>
      <c r="AK17" s="19" t="s">
        <v>26</v>
      </c>
      <c r="AN17" s="17" t="s">
        <v>1</v>
      </c>
      <c r="AR17" s="12"/>
      <c r="BE17" s="261"/>
      <c r="BS17" s="9" t="s">
        <v>31</v>
      </c>
    </row>
    <row r="18" spans="2:71" s="1" customFormat="1" ht="6.95" customHeight="1">
      <c r="B18" s="12"/>
      <c r="AR18" s="12"/>
      <c r="BE18" s="261"/>
      <c r="BS18" s="9" t="s">
        <v>6</v>
      </c>
    </row>
    <row r="19" spans="2:71" s="1" customFormat="1" ht="12" customHeight="1">
      <c r="B19" s="12"/>
      <c r="D19" s="19" t="s">
        <v>32</v>
      </c>
      <c r="AK19" s="19" t="s">
        <v>24</v>
      </c>
      <c r="AN19" s="17" t="s">
        <v>1</v>
      </c>
      <c r="AR19" s="12"/>
      <c r="BE19" s="261"/>
      <c r="BS19" s="9" t="s">
        <v>6</v>
      </c>
    </row>
    <row r="20" spans="2:71" s="1" customFormat="1" ht="18.4" customHeight="1">
      <c r="B20" s="12"/>
      <c r="E20" s="17"/>
      <c r="AK20" s="19" t="s">
        <v>26</v>
      </c>
      <c r="AN20" s="17" t="s">
        <v>1</v>
      </c>
      <c r="AR20" s="12"/>
      <c r="BE20" s="261"/>
      <c r="BS20" s="9" t="s">
        <v>31</v>
      </c>
    </row>
    <row r="21" spans="2:57" s="1" customFormat="1" ht="6.95" customHeight="1">
      <c r="B21" s="12"/>
      <c r="AR21" s="12"/>
      <c r="BE21" s="261"/>
    </row>
    <row r="22" spans="2:57" s="1" customFormat="1" ht="12" customHeight="1">
      <c r="B22" s="12"/>
      <c r="D22" s="19" t="s">
        <v>33</v>
      </c>
      <c r="AR22" s="12"/>
      <c r="BE22" s="261"/>
    </row>
    <row r="23" spans="2:57" s="1" customFormat="1" ht="16.5" customHeight="1">
      <c r="B23" s="12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R23" s="12"/>
      <c r="BE23" s="261"/>
    </row>
    <row r="24" spans="2:57" s="1" customFormat="1" ht="6.95" customHeight="1">
      <c r="B24" s="12"/>
      <c r="AR24" s="12"/>
      <c r="BE24" s="261"/>
    </row>
    <row r="25" spans="2:57" s="1" customFormat="1" ht="6.95" customHeight="1">
      <c r="B25" s="1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12"/>
      <c r="BE25" s="261"/>
    </row>
    <row r="26" spans="1:57" s="2" customFormat="1" ht="25.9" customHeight="1">
      <c r="A26" s="22"/>
      <c r="B26" s="23"/>
      <c r="C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9">
        <f>ROUND(AG94,2)</f>
        <v>0</v>
      </c>
      <c r="AL26" s="270"/>
      <c r="AM26" s="270"/>
      <c r="AN26" s="270"/>
      <c r="AO26" s="270"/>
      <c r="AP26" s="22"/>
      <c r="AQ26" s="22"/>
      <c r="AR26" s="23"/>
      <c r="BE26" s="261"/>
    </row>
    <row r="27" spans="1:57" s="2" customFormat="1" ht="6.95" customHeight="1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261"/>
    </row>
    <row r="28" spans="1:57" s="2" customFormat="1" ht="12.75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71" t="s">
        <v>35</v>
      </c>
      <c r="M28" s="271"/>
      <c r="N28" s="271"/>
      <c r="O28" s="271"/>
      <c r="P28" s="271"/>
      <c r="Q28" s="22"/>
      <c r="R28" s="22"/>
      <c r="S28" s="22"/>
      <c r="T28" s="22"/>
      <c r="U28" s="22"/>
      <c r="V28" s="22"/>
      <c r="W28" s="271" t="s">
        <v>36</v>
      </c>
      <c r="X28" s="271"/>
      <c r="Y28" s="271"/>
      <c r="Z28" s="271"/>
      <c r="AA28" s="271"/>
      <c r="AB28" s="271"/>
      <c r="AC28" s="271"/>
      <c r="AD28" s="271"/>
      <c r="AE28" s="271"/>
      <c r="AF28" s="22"/>
      <c r="AG28" s="22"/>
      <c r="AH28" s="22"/>
      <c r="AI28" s="22"/>
      <c r="AJ28" s="22"/>
      <c r="AK28" s="271" t="s">
        <v>37</v>
      </c>
      <c r="AL28" s="271"/>
      <c r="AM28" s="271"/>
      <c r="AN28" s="271"/>
      <c r="AO28" s="271"/>
      <c r="AP28" s="22"/>
      <c r="AQ28" s="22"/>
      <c r="AR28" s="23"/>
      <c r="BE28" s="261"/>
    </row>
    <row r="29" spans="2:57" s="3" customFormat="1" ht="14.45" customHeight="1">
      <c r="B29" s="26"/>
      <c r="D29" s="19" t="s">
        <v>38</v>
      </c>
      <c r="F29" s="19" t="s">
        <v>39</v>
      </c>
      <c r="L29" s="259">
        <v>0.21</v>
      </c>
      <c r="M29" s="258"/>
      <c r="N29" s="258"/>
      <c r="O29" s="258"/>
      <c r="P29" s="258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K29" s="257">
        <f>ROUND(AV94,2)</f>
        <v>0</v>
      </c>
      <c r="AL29" s="258"/>
      <c r="AM29" s="258"/>
      <c r="AN29" s="258"/>
      <c r="AO29" s="258"/>
      <c r="AR29" s="26"/>
      <c r="BE29" s="262"/>
    </row>
    <row r="30" spans="2:57" s="3" customFormat="1" ht="14.45" customHeight="1">
      <c r="B30" s="26"/>
      <c r="F30" s="19" t="s">
        <v>40</v>
      </c>
      <c r="L30" s="259">
        <v>0.15</v>
      </c>
      <c r="M30" s="258"/>
      <c r="N30" s="258"/>
      <c r="O30" s="258"/>
      <c r="P30" s="258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7">
        <f>ROUND(AW94,2)</f>
        <v>0</v>
      </c>
      <c r="AL30" s="258"/>
      <c r="AM30" s="258"/>
      <c r="AN30" s="258"/>
      <c r="AO30" s="258"/>
      <c r="AR30" s="26"/>
      <c r="BE30" s="262"/>
    </row>
    <row r="31" spans="2:57" s="3" customFormat="1" ht="14.45" customHeight="1" hidden="1">
      <c r="B31" s="26"/>
      <c r="F31" s="19" t="s">
        <v>41</v>
      </c>
      <c r="L31" s="259">
        <v>0.21</v>
      </c>
      <c r="M31" s="258"/>
      <c r="N31" s="258"/>
      <c r="O31" s="258"/>
      <c r="P31" s="258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K31" s="257">
        <v>0</v>
      </c>
      <c r="AL31" s="258"/>
      <c r="AM31" s="258"/>
      <c r="AN31" s="258"/>
      <c r="AO31" s="258"/>
      <c r="AR31" s="26"/>
      <c r="BE31" s="262"/>
    </row>
    <row r="32" spans="2:57" s="3" customFormat="1" ht="14.45" customHeight="1" hidden="1">
      <c r="B32" s="26"/>
      <c r="F32" s="19" t="s">
        <v>42</v>
      </c>
      <c r="L32" s="259">
        <v>0.15</v>
      </c>
      <c r="M32" s="258"/>
      <c r="N32" s="258"/>
      <c r="O32" s="258"/>
      <c r="P32" s="258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K32" s="257">
        <v>0</v>
      </c>
      <c r="AL32" s="258"/>
      <c r="AM32" s="258"/>
      <c r="AN32" s="258"/>
      <c r="AO32" s="258"/>
      <c r="AR32" s="26"/>
      <c r="BE32" s="262"/>
    </row>
    <row r="33" spans="2:57" s="3" customFormat="1" ht="14.45" customHeight="1" hidden="1">
      <c r="B33" s="26"/>
      <c r="F33" s="19" t="s">
        <v>43</v>
      </c>
      <c r="L33" s="259">
        <v>0</v>
      </c>
      <c r="M33" s="258"/>
      <c r="N33" s="258"/>
      <c r="O33" s="258"/>
      <c r="P33" s="258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K33" s="257">
        <v>0</v>
      </c>
      <c r="AL33" s="258"/>
      <c r="AM33" s="258"/>
      <c r="AN33" s="258"/>
      <c r="AO33" s="258"/>
      <c r="AR33" s="26"/>
      <c r="BE33" s="262"/>
    </row>
    <row r="34" spans="1:57" s="2" customFormat="1" ht="6.95" customHeight="1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261"/>
    </row>
    <row r="35" spans="1:57" s="2" customFormat="1" ht="25.9" customHeight="1">
      <c r="A35" s="22"/>
      <c r="B35" s="23"/>
      <c r="C35" s="27"/>
      <c r="D35" s="28" t="s">
        <v>44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45</v>
      </c>
      <c r="U35" s="29"/>
      <c r="V35" s="29"/>
      <c r="W35" s="29"/>
      <c r="X35" s="292" t="s">
        <v>46</v>
      </c>
      <c r="Y35" s="293"/>
      <c r="Z35" s="293"/>
      <c r="AA35" s="293"/>
      <c r="AB35" s="293"/>
      <c r="AC35" s="29"/>
      <c r="AD35" s="29"/>
      <c r="AE35" s="29"/>
      <c r="AF35" s="29"/>
      <c r="AG35" s="29"/>
      <c r="AH35" s="29"/>
      <c r="AI35" s="29"/>
      <c r="AJ35" s="29"/>
      <c r="AK35" s="294">
        <f>SUM(AK26:AK33)</f>
        <v>0</v>
      </c>
      <c r="AL35" s="293"/>
      <c r="AM35" s="293"/>
      <c r="AN35" s="293"/>
      <c r="AO35" s="295"/>
      <c r="AP35" s="27"/>
      <c r="AQ35" s="27"/>
      <c r="AR35" s="23"/>
      <c r="BE35" s="22"/>
    </row>
    <row r="36" spans="1:57" s="2" customFormat="1" ht="6.95" customHeight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pans="1:57" s="2" customFormat="1" ht="14.45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31"/>
      <c r="D49" s="32" t="s">
        <v>47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2" t="s">
        <v>48</v>
      </c>
      <c r="AI49" s="33"/>
      <c r="AJ49" s="33"/>
      <c r="AK49" s="33"/>
      <c r="AL49" s="33"/>
      <c r="AM49" s="33"/>
      <c r="AN49" s="33"/>
      <c r="AO49" s="33"/>
      <c r="AR49" s="31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2"/>
      <c r="B60" s="23"/>
      <c r="C60" s="22"/>
      <c r="D60" s="34" t="s">
        <v>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4" t="s">
        <v>50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4" t="s">
        <v>49</v>
      </c>
      <c r="AI60" s="25"/>
      <c r="AJ60" s="25"/>
      <c r="AK60" s="25"/>
      <c r="AL60" s="25"/>
      <c r="AM60" s="34" t="s">
        <v>50</v>
      </c>
      <c r="AN60" s="25"/>
      <c r="AO60" s="25"/>
      <c r="AP60" s="22"/>
      <c r="AQ60" s="22"/>
      <c r="AR60" s="23"/>
      <c r="BE60" s="22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2"/>
      <c r="B64" s="23"/>
      <c r="C64" s="22"/>
      <c r="D64" s="32" t="s">
        <v>51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2" t="s">
        <v>52</v>
      </c>
      <c r="AI64" s="35"/>
      <c r="AJ64" s="35"/>
      <c r="AK64" s="35"/>
      <c r="AL64" s="35"/>
      <c r="AM64" s="35"/>
      <c r="AN64" s="35"/>
      <c r="AO64" s="35"/>
      <c r="AP64" s="22"/>
      <c r="AQ64" s="22"/>
      <c r="AR64" s="23"/>
      <c r="BE64" s="22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2"/>
      <c r="B75" s="23"/>
      <c r="C75" s="22"/>
      <c r="D75" s="34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4" t="s">
        <v>50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4" t="s">
        <v>49</v>
      </c>
      <c r="AI75" s="25"/>
      <c r="AJ75" s="25"/>
      <c r="AK75" s="25"/>
      <c r="AL75" s="25"/>
      <c r="AM75" s="34" t="s">
        <v>50</v>
      </c>
      <c r="AN75" s="25"/>
      <c r="AO75" s="25"/>
      <c r="AP75" s="22"/>
      <c r="AQ75" s="22"/>
      <c r="AR75" s="23"/>
      <c r="BE75" s="22"/>
    </row>
    <row r="76" spans="1:57" s="2" customFormat="1" ht="12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3"/>
      <c r="BE76" s="22"/>
    </row>
    <row r="77" spans="1:57" s="2" customFormat="1" ht="6.95" customHeight="1">
      <c r="A77" s="22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3"/>
      <c r="BE77" s="22"/>
    </row>
    <row r="81" spans="1:57" s="2" customFormat="1" ht="6.95" customHeight="1">
      <c r="A81" s="22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3"/>
      <c r="BE81" s="22"/>
    </row>
    <row r="82" spans="1:57" s="2" customFormat="1" ht="24.95" customHeight="1">
      <c r="A82" s="22"/>
      <c r="B82" s="23"/>
      <c r="C82" s="13" t="s">
        <v>53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3"/>
      <c r="BE82" s="22"/>
    </row>
    <row r="83" spans="1:57" s="2" customFormat="1" ht="6.95" customHeight="1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3"/>
      <c r="BE83" s="22"/>
    </row>
    <row r="84" spans="2:44" s="4" customFormat="1" ht="12" customHeight="1">
      <c r="B84" s="40"/>
      <c r="C84" s="19" t="s">
        <v>13</v>
      </c>
      <c r="L84" s="4" t="str">
        <f>K5</f>
        <v>Mesto1113</v>
      </c>
      <c r="AR84" s="40"/>
    </row>
    <row r="85" spans="2:44" s="5" customFormat="1" ht="36.95" customHeight="1">
      <c r="B85" s="41"/>
      <c r="C85" s="42" t="s">
        <v>16</v>
      </c>
      <c r="L85" s="283" t="str">
        <f>K6</f>
        <v>Přechod pro chodce,ul.Na Potůčkách</v>
      </c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R85" s="41"/>
    </row>
    <row r="86" spans="1:57" s="2" customFormat="1" ht="6.95" customHeight="1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spans="1:57" s="2" customFormat="1" ht="12" customHeight="1">
      <c r="A87" s="22"/>
      <c r="B87" s="23"/>
      <c r="C87" s="19" t="s">
        <v>20</v>
      </c>
      <c r="D87" s="22"/>
      <c r="E87" s="22"/>
      <c r="F87" s="22"/>
      <c r="G87" s="22"/>
      <c r="H87" s="22"/>
      <c r="I87" s="22"/>
      <c r="J87" s="22"/>
      <c r="K87" s="22"/>
      <c r="L87" s="43" t="str">
        <f>IF(K8="","",K8)</f>
        <v xml:space="preserve">Valašské Meziříčí 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9" t="s">
        <v>22</v>
      </c>
      <c r="AJ87" s="22"/>
      <c r="AK87" s="22"/>
      <c r="AL87" s="22"/>
      <c r="AM87" s="285">
        <f>IF(AN8="","",AN8)</f>
        <v>45034</v>
      </c>
      <c r="AN87" s="285"/>
      <c r="AO87" s="22"/>
      <c r="AP87" s="22"/>
      <c r="AQ87" s="22"/>
      <c r="AR87" s="23"/>
      <c r="BE87" s="22"/>
    </row>
    <row r="88" spans="1:57" s="2" customFormat="1" ht="6.95" customHeight="1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3"/>
      <c r="BE88" s="22"/>
    </row>
    <row r="89" spans="1:57" s="2" customFormat="1" ht="15.2" customHeight="1">
      <c r="A89" s="22"/>
      <c r="B89" s="23"/>
      <c r="C89" s="19" t="s">
        <v>23</v>
      </c>
      <c r="D89" s="22"/>
      <c r="E89" s="22"/>
      <c r="F89" s="22"/>
      <c r="G89" s="22"/>
      <c r="H89" s="22"/>
      <c r="I89" s="22"/>
      <c r="J89" s="22"/>
      <c r="K89" s="22"/>
      <c r="L89" s="4" t="str">
        <f>IF(E11="","",E11)</f>
        <v>Město Valašské Meziříčí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9" t="s">
        <v>29</v>
      </c>
      <c r="AJ89" s="22"/>
      <c r="AK89" s="22"/>
      <c r="AL89" s="22"/>
      <c r="AM89" s="286" t="str">
        <f>IF(E17="","",E17)</f>
        <v xml:space="preserve"> </v>
      </c>
      <c r="AN89" s="287"/>
      <c r="AO89" s="287"/>
      <c r="AP89" s="287"/>
      <c r="AQ89" s="22"/>
      <c r="AR89" s="23"/>
      <c r="AS89" s="288" t="s">
        <v>54</v>
      </c>
      <c r="AT89" s="289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22"/>
    </row>
    <row r="90" spans="1:57" s="2" customFormat="1" ht="15.2" customHeight="1">
      <c r="A90" s="22"/>
      <c r="B90" s="23"/>
      <c r="C90" s="19" t="s">
        <v>27</v>
      </c>
      <c r="D90" s="22"/>
      <c r="E90" s="22"/>
      <c r="F90" s="22"/>
      <c r="G90" s="22"/>
      <c r="H90" s="22"/>
      <c r="I90" s="22"/>
      <c r="J90" s="22"/>
      <c r="K90" s="22"/>
      <c r="L90" s="4" t="str">
        <f>IF(E14="Vyplň údaj","",E14)</f>
        <v/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9" t="s">
        <v>32</v>
      </c>
      <c r="AJ90" s="22"/>
      <c r="AK90" s="22"/>
      <c r="AL90" s="22"/>
      <c r="AM90" s="286" t="str">
        <f>IF(E20="","",E20)</f>
        <v/>
      </c>
      <c r="AN90" s="287"/>
      <c r="AO90" s="287"/>
      <c r="AP90" s="287"/>
      <c r="AQ90" s="22"/>
      <c r="AR90" s="23"/>
      <c r="AS90" s="290"/>
      <c r="AT90" s="291"/>
      <c r="AU90" s="46"/>
      <c r="AV90" s="46"/>
      <c r="AW90" s="46"/>
      <c r="AX90" s="46"/>
      <c r="AY90" s="46"/>
      <c r="AZ90" s="46"/>
      <c r="BA90" s="46"/>
      <c r="BB90" s="46"/>
      <c r="BC90" s="46"/>
      <c r="BD90" s="47"/>
      <c r="BE90" s="22"/>
    </row>
    <row r="91" spans="1:57" s="2" customFormat="1" ht="10.9" customHeight="1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290"/>
      <c r="AT91" s="291"/>
      <c r="AU91" s="46"/>
      <c r="AV91" s="46"/>
      <c r="AW91" s="46"/>
      <c r="AX91" s="46"/>
      <c r="AY91" s="46"/>
      <c r="AZ91" s="46"/>
      <c r="BA91" s="46"/>
      <c r="BB91" s="46"/>
      <c r="BC91" s="46"/>
      <c r="BD91" s="47"/>
      <c r="BE91" s="22"/>
    </row>
    <row r="92" spans="1:57" s="2" customFormat="1" ht="29.25" customHeight="1">
      <c r="A92" s="22"/>
      <c r="B92" s="23"/>
      <c r="C92" s="278" t="s">
        <v>55</v>
      </c>
      <c r="D92" s="279"/>
      <c r="E92" s="279"/>
      <c r="F92" s="279"/>
      <c r="G92" s="279"/>
      <c r="H92" s="48"/>
      <c r="I92" s="280" t="s">
        <v>56</v>
      </c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81" t="s">
        <v>57</v>
      </c>
      <c r="AH92" s="279"/>
      <c r="AI92" s="279"/>
      <c r="AJ92" s="279"/>
      <c r="AK92" s="279"/>
      <c r="AL92" s="279"/>
      <c r="AM92" s="279"/>
      <c r="AN92" s="280" t="s">
        <v>58</v>
      </c>
      <c r="AO92" s="279"/>
      <c r="AP92" s="282"/>
      <c r="AQ92" s="49" t="s">
        <v>59</v>
      </c>
      <c r="AR92" s="23"/>
      <c r="AS92" s="50" t="s">
        <v>60</v>
      </c>
      <c r="AT92" s="51" t="s">
        <v>61</v>
      </c>
      <c r="AU92" s="51" t="s">
        <v>62</v>
      </c>
      <c r="AV92" s="51" t="s">
        <v>63</v>
      </c>
      <c r="AW92" s="51" t="s">
        <v>64</v>
      </c>
      <c r="AX92" s="51" t="s">
        <v>65</v>
      </c>
      <c r="AY92" s="51" t="s">
        <v>66</v>
      </c>
      <c r="AZ92" s="51" t="s">
        <v>67</v>
      </c>
      <c r="BA92" s="51" t="s">
        <v>68</v>
      </c>
      <c r="BB92" s="51" t="s">
        <v>69</v>
      </c>
      <c r="BC92" s="51" t="s">
        <v>70</v>
      </c>
      <c r="BD92" s="52" t="s">
        <v>71</v>
      </c>
      <c r="BE92" s="22"/>
    </row>
    <row r="93" spans="1:57" s="2" customFormat="1" ht="10.9" customHeight="1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3"/>
      <c r="AS93" s="5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22"/>
    </row>
    <row r="94" spans="2:90" s="6" customFormat="1" ht="32.45" customHeight="1">
      <c r="B94" s="56"/>
      <c r="C94" s="57" t="s">
        <v>72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275">
        <f>ROUND(AG95,2)</f>
        <v>0</v>
      </c>
      <c r="AH94" s="275"/>
      <c r="AI94" s="275"/>
      <c r="AJ94" s="275"/>
      <c r="AK94" s="275"/>
      <c r="AL94" s="275"/>
      <c r="AM94" s="275"/>
      <c r="AN94" s="276">
        <f>SUM(AG94,AT94)</f>
        <v>0</v>
      </c>
      <c r="AO94" s="276"/>
      <c r="AP94" s="276"/>
      <c r="AQ94" s="59" t="s">
        <v>1</v>
      </c>
      <c r="AR94" s="56"/>
      <c r="AS94" s="60">
        <f>ROUND(AS95,2)</f>
        <v>0</v>
      </c>
      <c r="AT94" s="61">
        <f>ROUND(SUM(AV94:AW94),2)</f>
        <v>0</v>
      </c>
      <c r="AU94" s="62">
        <f>ROUND(AU95,5)</f>
        <v>0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73</v>
      </c>
      <c r="BT94" s="64" t="s">
        <v>74</v>
      </c>
      <c r="BV94" s="64" t="s">
        <v>75</v>
      </c>
      <c r="BW94" s="64" t="s">
        <v>4</v>
      </c>
      <c r="BX94" s="64" t="s">
        <v>76</v>
      </c>
      <c r="CL94" s="64" t="s">
        <v>1</v>
      </c>
    </row>
    <row r="95" spans="1:90" s="7" customFormat="1" ht="24.75" customHeight="1">
      <c r="A95" s="65" t="s">
        <v>77</v>
      </c>
      <c r="B95" s="66"/>
      <c r="C95" s="67"/>
      <c r="D95" s="274" t="s">
        <v>14</v>
      </c>
      <c r="E95" s="274"/>
      <c r="F95" s="274"/>
      <c r="G95" s="274"/>
      <c r="H95" s="274"/>
      <c r="I95" s="68"/>
      <c r="J95" s="274" t="s">
        <v>17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'Mesto1113 - Přechod pro c...'!J28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69" t="s">
        <v>78</v>
      </c>
      <c r="AR95" s="66"/>
      <c r="AS95" s="70">
        <v>0</v>
      </c>
      <c r="AT95" s="71">
        <f>ROUND(SUM(AV95:AW95),2)</f>
        <v>0</v>
      </c>
      <c r="AU95" s="72">
        <f>'Mesto1113 - Přechod pro c...'!P123</f>
        <v>0</v>
      </c>
      <c r="AV95" s="71">
        <f>'Mesto1113 - Přechod pro c...'!J31</f>
        <v>0</v>
      </c>
      <c r="AW95" s="71">
        <f>'Mesto1113 - Přechod pro c...'!J32</f>
        <v>0</v>
      </c>
      <c r="AX95" s="71">
        <f>'Mesto1113 - Přechod pro c...'!J33</f>
        <v>0</v>
      </c>
      <c r="AY95" s="71">
        <f>'Mesto1113 - Přechod pro c...'!J34</f>
        <v>0</v>
      </c>
      <c r="AZ95" s="71">
        <f>'Mesto1113 - Přechod pro c...'!F31</f>
        <v>0</v>
      </c>
      <c r="BA95" s="71">
        <f>'Mesto1113 - Přechod pro c...'!F32</f>
        <v>0</v>
      </c>
      <c r="BB95" s="71">
        <f>'Mesto1113 - Přechod pro c...'!F33</f>
        <v>0</v>
      </c>
      <c r="BC95" s="71">
        <f>'Mesto1113 - Přechod pro c...'!F34</f>
        <v>0</v>
      </c>
      <c r="BD95" s="73">
        <f>'Mesto1113 - Přechod pro c...'!F35</f>
        <v>0</v>
      </c>
      <c r="BT95" s="74" t="s">
        <v>79</v>
      </c>
      <c r="BU95" s="74" t="s">
        <v>80</v>
      </c>
      <c r="BV95" s="74" t="s">
        <v>75</v>
      </c>
      <c r="BW95" s="74" t="s">
        <v>4</v>
      </c>
      <c r="BX95" s="74" t="s">
        <v>76</v>
      </c>
      <c r="CL95" s="74" t="s">
        <v>1</v>
      </c>
    </row>
    <row r="96" spans="1:57" s="2" customFormat="1" ht="30" customHeight="1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3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s="2" customFormat="1" ht="6.95" customHeight="1">
      <c r="A97" s="22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3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</sheetData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Mesto1113 - Přechod pro 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abSelected="1" workbookViewId="0" topLeftCell="A169">
      <selection activeCell="W182" sqref="W182"/>
    </sheetView>
  </sheetViews>
  <sheetFormatPr defaultColWidth="9.140625" defaultRowHeight="12"/>
  <cols>
    <col min="1" max="1" width="8.28125" style="87" customWidth="1"/>
    <col min="2" max="2" width="1.1484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421875" style="87" customWidth="1"/>
    <col min="8" max="8" width="14.00390625" style="87" customWidth="1"/>
    <col min="9" max="9" width="15.8515625" style="87" customWidth="1"/>
    <col min="10" max="11" width="22.28125" style="87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28125" style="87" customWidth="1"/>
    <col min="44" max="65" width="9.28125" style="87" hidden="1" customWidth="1"/>
    <col min="66" max="16384" width="9.28125" style="87" customWidth="1"/>
  </cols>
  <sheetData>
    <row r="1" ht="12"/>
    <row r="2" spans="12:46" ht="36.95" customHeight="1">
      <c r="L2" s="298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88" t="s">
        <v>4</v>
      </c>
    </row>
    <row r="3" spans="2:46" ht="6.95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5" customHeight="1">
      <c r="B4" s="91"/>
      <c r="D4" s="92" t="s">
        <v>82</v>
      </c>
      <c r="L4" s="91"/>
      <c r="M4" s="93" t="s">
        <v>10</v>
      </c>
      <c r="AT4" s="88" t="s">
        <v>3</v>
      </c>
    </row>
    <row r="5" spans="2:12" ht="6.95" customHeight="1">
      <c r="B5" s="91"/>
      <c r="L5" s="91"/>
    </row>
    <row r="6" spans="1:31" s="97" customFormat="1" ht="12" customHeight="1">
      <c r="A6" s="94"/>
      <c r="B6" s="76"/>
      <c r="C6" s="94"/>
      <c r="D6" s="95" t="s">
        <v>16</v>
      </c>
      <c r="E6" s="94"/>
      <c r="F6" s="94"/>
      <c r="G6" s="94"/>
      <c r="H6" s="94"/>
      <c r="I6" s="94"/>
      <c r="J6" s="94"/>
      <c r="K6" s="94"/>
      <c r="L6" s="96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s="97" customFormat="1" ht="16.5" customHeight="1">
      <c r="A7" s="94"/>
      <c r="B7" s="76"/>
      <c r="C7" s="94"/>
      <c r="D7" s="94"/>
      <c r="E7" s="300" t="s">
        <v>242</v>
      </c>
      <c r="F7" s="301"/>
      <c r="G7" s="301"/>
      <c r="H7" s="301"/>
      <c r="I7" s="94"/>
      <c r="J7" s="94"/>
      <c r="K7" s="94"/>
      <c r="L7" s="9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1:31" s="97" customFormat="1" ht="12">
      <c r="A8" s="94"/>
      <c r="B8" s="76"/>
      <c r="C8" s="94"/>
      <c r="D8" s="94"/>
      <c r="E8" s="94"/>
      <c r="F8" s="94"/>
      <c r="G8" s="94"/>
      <c r="H8" s="94"/>
      <c r="I8" s="94"/>
      <c r="J8" s="94"/>
      <c r="K8" s="94"/>
      <c r="L8" s="96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97" customFormat="1" ht="12" customHeight="1">
      <c r="A9" s="94"/>
      <c r="B9" s="76"/>
      <c r="C9" s="94"/>
      <c r="D9" s="95" t="s">
        <v>18</v>
      </c>
      <c r="E9" s="94"/>
      <c r="F9" s="99" t="s">
        <v>1</v>
      </c>
      <c r="G9" s="94"/>
      <c r="H9" s="94"/>
      <c r="I9" s="95" t="s">
        <v>19</v>
      </c>
      <c r="J9" s="99" t="s">
        <v>1</v>
      </c>
      <c r="K9" s="94"/>
      <c r="L9" s="96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</row>
    <row r="10" spans="1:31" s="97" customFormat="1" ht="12" customHeight="1">
      <c r="A10" s="94"/>
      <c r="B10" s="76"/>
      <c r="C10" s="94"/>
      <c r="D10" s="95" t="s">
        <v>20</v>
      </c>
      <c r="E10" s="94"/>
      <c r="F10" s="99" t="s">
        <v>21</v>
      </c>
      <c r="G10" s="94"/>
      <c r="H10" s="94"/>
      <c r="I10" s="95" t="s">
        <v>22</v>
      </c>
      <c r="J10" s="100">
        <f>'Rekapitulace stavby'!AN8</f>
        <v>45034</v>
      </c>
      <c r="K10" s="94"/>
      <c r="L10" s="96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s="97" customFormat="1" ht="10.9" customHeight="1">
      <c r="A11" s="94"/>
      <c r="B11" s="76"/>
      <c r="C11" s="94"/>
      <c r="D11" s="94"/>
      <c r="E11" s="94"/>
      <c r="F11" s="94"/>
      <c r="G11" s="94"/>
      <c r="H11" s="94"/>
      <c r="I11" s="94"/>
      <c r="J11" s="94"/>
      <c r="K11" s="94"/>
      <c r="L11" s="96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</row>
    <row r="12" spans="1:31" s="97" customFormat="1" ht="12" customHeight="1">
      <c r="A12" s="94"/>
      <c r="B12" s="76"/>
      <c r="C12" s="94"/>
      <c r="D12" s="95" t="s">
        <v>23</v>
      </c>
      <c r="E12" s="94"/>
      <c r="F12" s="94"/>
      <c r="G12" s="94"/>
      <c r="H12" s="94"/>
      <c r="I12" s="95" t="s">
        <v>24</v>
      </c>
      <c r="J12" s="99" t="s">
        <v>1</v>
      </c>
      <c r="K12" s="94"/>
      <c r="L12" s="96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</row>
    <row r="13" spans="1:31" s="97" customFormat="1" ht="18" customHeight="1">
      <c r="A13" s="94"/>
      <c r="B13" s="76"/>
      <c r="C13" s="94"/>
      <c r="D13" s="94"/>
      <c r="E13" s="99" t="s">
        <v>25</v>
      </c>
      <c r="F13" s="94"/>
      <c r="G13" s="94"/>
      <c r="H13" s="94"/>
      <c r="I13" s="95" t="s">
        <v>26</v>
      </c>
      <c r="J13" s="99" t="s">
        <v>1</v>
      </c>
      <c r="K13" s="94"/>
      <c r="L13" s="96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s="97" customFormat="1" ht="6.95" customHeight="1">
      <c r="A14" s="94"/>
      <c r="B14" s="76"/>
      <c r="C14" s="94"/>
      <c r="D14" s="94"/>
      <c r="E14" s="94"/>
      <c r="F14" s="94"/>
      <c r="G14" s="94"/>
      <c r="H14" s="94"/>
      <c r="I14" s="94"/>
      <c r="J14" s="94"/>
      <c r="K14" s="94"/>
      <c r="L14" s="96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s="97" customFormat="1" ht="12" customHeight="1">
      <c r="A15" s="94"/>
      <c r="B15" s="76"/>
      <c r="C15" s="94"/>
      <c r="D15" s="95" t="s">
        <v>27</v>
      </c>
      <c r="E15" s="94"/>
      <c r="F15" s="94"/>
      <c r="G15" s="94"/>
      <c r="H15" s="94"/>
      <c r="I15" s="95" t="s">
        <v>24</v>
      </c>
      <c r="J15" s="86" t="str">
        <f>'Rekapitulace stavby'!AN13</f>
        <v>Vyplň údaj</v>
      </c>
      <c r="K15" s="94"/>
      <c r="L15" s="9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s="97" customFormat="1" ht="18" customHeight="1">
      <c r="A16" s="94"/>
      <c r="B16" s="76"/>
      <c r="C16" s="94"/>
      <c r="D16" s="94"/>
      <c r="E16" s="302" t="str">
        <f>'Rekapitulace stavby'!E14</f>
        <v>Vyplň údaj</v>
      </c>
      <c r="F16" s="303"/>
      <c r="G16" s="303"/>
      <c r="H16" s="303"/>
      <c r="I16" s="95" t="s">
        <v>26</v>
      </c>
      <c r="J16" s="86" t="str">
        <f>'Rekapitulace stavby'!AN14</f>
        <v>Vyplň údaj</v>
      </c>
      <c r="K16" s="94"/>
      <c r="L16" s="96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s="97" customFormat="1" ht="6.95" customHeight="1">
      <c r="A17" s="94"/>
      <c r="B17" s="76"/>
      <c r="C17" s="94"/>
      <c r="D17" s="94"/>
      <c r="E17" s="94"/>
      <c r="F17" s="94"/>
      <c r="G17" s="94"/>
      <c r="H17" s="94"/>
      <c r="I17" s="94"/>
      <c r="J17" s="94"/>
      <c r="K17" s="94"/>
      <c r="L17" s="9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s="97" customFormat="1" ht="12" customHeight="1">
      <c r="A18" s="94"/>
      <c r="B18" s="76"/>
      <c r="C18" s="94"/>
      <c r="D18" s="95" t="s">
        <v>29</v>
      </c>
      <c r="E18" s="94"/>
      <c r="F18" s="94"/>
      <c r="G18" s="94"/>
      <c r="H18" s="94"/>
      <c r="I18" s="95" t="s">
        <v>24</v>
      </c>
      <c r="J18" s="99" t="str">
        <f>IF('Rekapitulace stavby'!AN16="","",'Rekapitulace stavby'!AN16)</f>
        <v/>
      </c>
      <c r="K18" s="94"/>
      <c r="L18" s="96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s="97" customFormat="1" ht="18" customHeight="1">
      <c r="A19" s="94"/>
      <c r="B19" s="76"/>
      <c r="C19" s="94"/>
      <c r="D19" s="94"/>
      <c r="E19" s="99" t="str">
        <f>IF('Rekapitulace stavby'!E17="","",'Rekapitulace stavby'!E17)</f>
        <v xml:space="preserve"> </v>
      </c>
      <c r="F19" s="94"/>
      <c r="G19" s="94"/>
      <c r="H19" s="94"/>
      <c r="I19" s="95" t="s">
        <v>26</v>
      </c>
      <c r="J19" s="99" t="str">
        <f>IF('Rekapitulace stavby'!AN17="","",'Rekapitulace stavby'!AN17)</f>
        <v/>
      </c>
      <c r="K19" s="94"/>
      <c r="L19" s="9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s="97" customFormat="1" ht="6.95" customHeight="1">
      <c r="A20" s="94"/>
      <c r="B20" s="76"/>
      <c r="C20" s="94"/>
      <c r="D20" s="94"/>
      <c r="E20" s="94"/>
      <c r="F20" s="94"/>
      <c r="G20" s="94"/>
      <c r="H20" s="94"/>
      <c r="I20" s="94"/>
      <c r="J20" s="94"/>
      <c r="K20" s="94"/>
      <c r="L20" s="9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s="97" customFormat="1" ht="12" customHeight="1">
      <c r="A21" s="94"/>
      <c r="B21" s="76"/>
      <c r="C21" s="94"/>
      <c r="D21" s="95" t="s">
        <v>32</v>
      </c>
      <c r="E21" s="94"/>
      <c r="F21" s="94"/>
      <c r="G21" s="94"/>
      <c r="H21" s="94"/>
      <c r="I21" s="95" t="s">
        <v>24</v>
      </c>
      <c r="J21" s="99" t="s">
        <v>1</v>
      </c>
      <c r="K21" s="94"/>
      <c r="L21" s="96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s="97" customFormat="1" ht="18" customHeight="1">
      <c r="A22" s="94"/>
      <c r="B22" s="76"/>
      <c r="C22" s="94"/>
      <c r="D22" s="94"/>
      <c r="E22" s="99"/>
      <c r="F22" s="94"/>
      <c r="G22" s="94"/>
      <c r="H22" s="94"/>
      <c r="I22" s="95" t="s">
        <v>26</v>
      </c>
      <c r="J22" s="99" t="s">
        <v>1</v>
      </c>
      <c r="K22" s="94"/>
      <c r="L22" s="9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s="97" customFormat="1" ht="6.95" customHeight="1">
      <c r="A23" s="94"/>
      <c r="B23" s="76"/>
      <c r="C23" s="94"/>
      <c r="D23" s="94"/>
      <c r="E23" s="94"/>
      <c r="F23" s="94"/>
      <c r="G23" s="94"/>
      <c r="H23" s="94"/>
      <c r="I23" s="94"/>
      <c r="J23" s="94"/>
      <c r="K23" s="94"/>
      <c r="L23" s="9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s="97" customFormat="1" ht="12" customHeight="1">
      <c r="A24" s="94"/>
      <c r="B24" s="76"/>
      <c r="C24" s="94"/>
      <c r="D24" s="95" t="s">
        <v>33</v>
      </c>
      <c r="E24" s="94"/>
      <c r="F24" s="94"/>
      <c r="G24" s="94"/>
      <c r="H24" s="94"/>
      <c r="I24" s="94"/>
      <c r="J24" s="94"/>
      <c r="K24" s="94"/>
      <c r="L24" s="9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s="104" customFormat="1" ht="16.5" customHeight="1">
      <c r="A25" s="101"/>
      <c r="B25" s="102"/>
      <c r="C25" s="101"/>
      <c r="D25" s="101"/>
      <c r="E25" s="304" t="s">
        <v>1</v>
      </c>
      <c r="F25" s="304"/>
      <c r="G25" s="304"/>
      <c r="H25" s="304"/>
      <c r="I25" s="101"/>
      <c r="J25" s="101"/>
      <c r="K25" s="101"/>
      <c r="L25" s="103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  <row r="26" spans="1:31" s="97" customFormat="1" ht="6.95" customHeight="1">
      <c r="A26" s="94"/>
      <c r="B26" s="76"/>
      <c r="C26" s="94"/>
      <c r="D26" s="94"/>
      <c r="E26" s="94"/>
      <c r="F26" s="94"/>
      <c r="G26" s="94"/>
      <c r="H26" s="94"/>
      <c r="I26" s="94"/>
      <c r="J26" s="94"/>
      <c r="K26" s="94"/>
      <c r="L26" s="9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1" s="97" customFormat="1" ht="6.95" customHeight="1">
      <c r="A27" s="94"/>
      <c r="B27" s="76"/>
      <c r="C27" s="94"/>
      <c r="D27" s="105"/>
      <c r="E27" s="105"/>
      <c r="F27" s="105"/>
      <c r="G27" s="105"/>
      <c r="H27" s="105"/>
      <c r="I27" s="105"/>
      <c r="J27" s="105"/>
      <c r="K27" s="105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97" customFormat="1" ht="25.35" customHeight="1">
      <c r="A28" s="94"/>
      <c r="B28" s="76"/>
      <c r="C28" s="94"/>
      <c r="D28" s="106" t="s">
        <v>34</v>
      </c>
      <c r="E28" s="94"/>
      <c r="F28" s="94"/>
      <c r="G28" s="94"/>
      <c r="H28" s="94"/>
      <c r="I28" s="94"/>
      <c r="J28" s="107">
        <f>ROUND(J123,2)</f>
        <v>0</v>
      </c>
      <c r="K28" s="94"/>
      <c r="L28" s="96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s="97" customFormat="1" ht="6.95" customHeight="1">
      <c r="A29" s="94"/>
      <c r="B29" s="76"/>
      <c r="C29" s="94"/>
      <c r="D29" s="105"/>
      <c r="E29" s="105"/>
      <c r="F29" s="105"/>
      <c r="G29" s="105"/>
      <c r="H29" s="105"/>
      <c r="I29" s="105"/>
      <c r="J29" s="105"/>
      <c r="K29" s="105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97" customFormat="1" ht="14.45" customHeight="1">
      <c r="A30" s="94"/>
      <c r="B30" s="76"/>
      <c r="C30" s="94"/>
      <c r="D30" s="94"/>
      <c r="E30" s="94"/>
      <c r="F30" s="108" t="s">
        <v>36</v>
      </c>
      <c r="G30" s="94"/>
      <c r="H30" s="94"/>
      <c r="I30" s="108" t="s">
        <v>35</v>
      </c>
      <c r="J30" s="108" t="s">
        <v>37</v>
      </c>
      <c r="K30" s="94"/>
      <c r="L30" s="9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s="97" customFormat="1" ht="14.45" customHeight="1">
      <c r="A31" s="94"/>
      <c r="B31" s="76"/>
      <c r="C31" s="94"/>
      <c r="D31" s="109" t="s">
        <v>38</v>
      </c>
      <c r="E31" s="95" t="s">
        <v>39</v>
      </c>
      <c r="F31" s="110">
        <f>ROUND((SUM(BE123:BE188)),2)</f>
        <v>0</v>
      </c>
      <c r="G31" s="94"/>
      <c r="H31" s="94"/>
      <c r="I31" s="111">
        <v>0.21</v>
      </c>
      <c r="J31" s="110">
        <f>ROUND(((SUM(BE123:BE188))*I31),2)</f>
        <v>0</v>
      </c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97" customFormat="1" ht="14.45" customHeight="1">
      <c r="A32" s="94"/>
      <c r="B32" s="76"/>
      <c r="C32" s="94"/>
      <c r="D32" s="94"/>
      <c r="E32" s="95" t="s">
        <v>40</v>
      </c>
      <c r="F32" s="110">
        <f>ROUND((SUM(BF123:BF188)),2)</f>
        <v>0</v>
      </c>
      <c r="G32" s="94"/>
      <c r="H32" s="94"/>
      <c r="I32" s="111">
        <v>0.15</v>
      </c>
      <c r="J32" s="110">
        <f>ROUND(((SUM(BF123:BF188))*I32),2)</f>
        <v>0</v>
      </c>
      <c r="K32" s="94"/>
      <c r="L32" s="96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1:31" s="97" customFormat="1" ht="14.45" customHeight="1" hidden="1">
      <c r="A33" s="94"/>
      <c r="B33" s="76"/>
      <c r="C33" s="94"/>
      <c r="D33" s="94"/>
      <c r="E33" s="95" t="s">
        <v>41</v>
      </c>
      <c r="F33" s="110">
        <f>ROUND((SUM(BG123:BG188)),2)</f>
        <v>0</v>
      </c>
      <c r="G33" s="94"/>
      <c r="H33" s="94"/>
      <c r="I33" s="111">
        <v>0.21</v>
      </c>
      <c r="J33" s="110">
        <f>0</f>
        <v>0</v>
      </c>
      <c r="K33" s="94"/>
      <c r="L33" s="96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1:31" s="97" customFormat="1" ht="14.45" customHeight="1" hidden="1">
      <c r="A34" s="94"/>
      <c r="B34" s="76"/>
      <c r="C34" s="94"/>
      <c r="D34" s="94"/>
      <c r="E34" s="95" t="s">
        <v>42</v>
      </c>
      <c r="F34" s="110">
        <f>ROUND((SUM(BH123:BH188)),2)</f>
        <v>0</v>
      </c>
      <c r="G34" s="94"/>
      <c r="H34" s="94"/>
      <c r="I34" s="111">
        <v>0.15</v>
      </c>
      <c r="J34" s="110">
        <f>0</f>
        <v>0</v>
      </c>
      <c r="K34" s="94"/>
      <c r="L34" s="96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s="97" customFormat="1" ht="14.45" customHeight="1" hidden="1">
      <c r="A35" s="94"/>
      <c r="B35" s="76"/>
      <c r="C35" s="94"/>
      <c r="D35" s="94"/>
      <c r="E35" s="95" t="s">
        <v>43</v>
      </c>
      <c r="F35" s="110">
        <f>ROUND((SUM(BI123:BI188)),2)</f>
        <v>0</v>
      </c>
      <c r="G35" s="94"/>
      <c r="H35" s="94"/>
      <c r="I35" s="111">
        <v>0</v>
      </c>
      <c r="J35" s="110">
        <f>0</f>
        <v>0</v>
      </c>
      <c r="K35" s="94"/>
      <c r="L35" s="96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</row>
    <row r="36" spans="1:31" s="97" customFormat="1" ht="6.95" customHeight="1">
      <c r="A36" s="94"/>
      <c r="B36" s="76"/>
      <c r="C36" s="94"/>
      <c r="D36" s="94"/>
      <c r="E36" s="94"/>
      <c r="F36" s="94"/>
      <c r="G36" s="94"/>
      <c r="H36" s="94"/>
      <c r="I36" s="94"/>
      <c r="J36" s="94"/>
      <c r="K36" s="94"/>
      <c r="L36" s="96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</row>
    <row r="37" spans="1:31" s="97" customFormat="1" ht="25.35" customHeight="1">
      <c r="A37" s="94"/>
      <c r="B37" s="76"/>
      <c r="C37" s="112"/>
      <c r="D37" s="113" t="s">
        <v>44</v>
      </c>
      <c r="E37" s="114"/>
      <c r="F37" s="114"/>
      <c r="G37" s="115" t="s">
        <v>45</v>
      </c>
      <c r="H37" s="116" t="s">
        <v>46</v>
      </c>
      <c r="I37" s="114"/>
      <c r="J37" s="117">
        <f>SUM(J28:J35)</f>
        <v>0</v>
      </c>
      <c r="K37" s="118"/>
      <c r="L37" s="96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1" s="97" customFormat="1" ht="14.45" customHeight="1">
      <c r="A38" s="94"/>
      <c r="B38" s="76"/>
      <c r="C38" s="94"/>
      <c r="D38" s="94"/>
      <c r="E38" s="94"/>
      <c r="F38" s="94"/>
      <c r="G38" s="94"/>
      <c r="H38" s="94"/>
      <c r="I38" s="94"/>
      <c r="J38" s="94"/>
      <c r="K38" s="94"/>
      <c r="L38" s="9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2:12" ht="14.45" customHeight="1">
      <c r="B39" s="91"/>
      <c r="L39" s="91"/>
    </row>
    <row r="40" spans="2:12" ht="14.45" customHeight="1">
      <c r="B40" s="91"/>
      <c r="L40" s="91"/>
    </row>
    <row r="41" spans="2:12" ht="14.45" customHeight="1">
      <c r="B41" s="91"/>
      <c r="L41" s="91"/>
    </row>
    <row r="42" spans="2:12" ht="14.45" customHeight="1">
      <c r="B42" s="91"/>
      <c r="L42" s="91"/>
    </row>
    <row r="43" spans="2:12" ht="14.45" customHeight="1">
      <c r="B43" s="91"/>
      <c r="L43" s="91"/>
    </row>
    <row r="44" spans="2:12" ht="14.45" customHeight="1">
      <c r="B44" s="91"/>
      <c r="L44" s="91"/>
    </row>
    <row r="45" spans="2:12" ht="14.45" customHeight="1">
      <c r="B45" s="91"/>
      <c r="L45" s="91"/>
    </row>
    <row r="46" spans="2:12" ht="14.45" customHeight="1">
      <c r="B46" s="91"/>
      <c r="L46" s="91"/>
    </row>
    <row r="47" spans="2:12" ht="14.45" customHeight="1">
      <c r="B47" s="91"/>
      <c r="L47" s="91"/>
    </row>
    <row r="48" spans="2:12" ht="14.45" customHeight="1">
      <c r="B48" s="91"/>
      <c r="L48" s="91"/>
    </row>
    <row r="49" spans="2:12" ht="14.45" customHeight="1">
      <c r="B49" s="91"/>
      <c r="L49" s="91"/>
    </row>
    <row r="50" spans="2:12" s="97" customFormat="1" ht="14.45" customHeight="1">
      <c r="B50" s="96"/>
      <c r="D50" s="119" t="s">
        <v>47</v>
      </c>
      <c r="E50" s="120"/>
      <c r="F50" s="120"/>
      <c r="G50" s="119" t="s">
        <v>48</v>
      </c>
      <c r="H50" s="120"/>
      <c r="I50" s="120"/>
      <c r="J50" s="120"/>
      <c r="K50" s="120"/>
      <c r="L50" s="96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7" customFormat="1" ht="12.75">
      <c r="A61" s="94"/>
      <c r="B61" s="76"/>
      <c r="C61" s="94"/>
      <c r="D61" s="121" t="s">
        <v>49</v>
      </c>
      <c r="E61" s="122"/>
      <c r="F61" s="123" t="s">
        <v>50</v>
      </c>
      <c r="G61" s="121" t="s">
        <v>49</v>
      </c>
      <c r="H61" s="122"/>
      <c r="I61" s="122"/>
      <c r="J61" s="124" t="s">
        <v>50</v>
      </c>
      <c r="K61" s="122"/>
      <c r="L61" s="96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7" customFormat="1" ht="12.75">
      <c r="A65" s="94"/>
      <c r="B65" s="76"/>
      <c r="C65" s="94"/>
      <c r="D65" s="119" t="s">
        <v>51</v>
      </c>
      <c r="E65" s="125"/>
      <c r="F65" s="125"/>
      <c r="G65" s="119" t="s">
        <v>52</v>
      </c>
      <c r="H65" s="125"/>
      <c r="I65" s="125"/>
      <c r="J65" s="125"/>
      <c r="K65" s="125"/>
      <c r="L65" s="96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7" customFormat="1" ht="12.75">
      <c r="A76" s="94"/>
      <c r="B76" s="76"/>
      <c r="C76" s="94"/>
      <c r="D76" s="121" t="s">
        <v>49</v>
      </c>
      <c r="E76" s="122"/>
      <c r="F76" s="123" t="s">
        <v>50</v>
      </c>
      <c r="G76" s="121" t="s">
        <v>49</v>
      </c>
      <c r="H76" s="122"/>
      <c r="I76" s="122"/>
      <c r="J76" s="124" t="s">
        <v>50</v>
      </c>
      <c r="K76" s="122"/>
      <c r="L76" s="96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</row>
    <row r="77" spans="1:31" s="97" customFormat="1" ht="14.45" customHeight="1">
      <c r="A77" s="94"/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96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</row>
    <row r="81" spans="1:31" s="97" customFormat="1" ht="6.95" customHeight="1">
      <c r="A81" s="94"/>
      <c r="B81" s="246"/>
      <c r="C81" s="208"/>
      <c r="D81" s="208"/>
      <c r="E81" s="208"/>
      <c r="F81" s="208"/>
      <c r="G81" s="208"/>
      <c r="H81" s="208"/>
      <c r="I81" s="208"/>
      <c r="J81" s="208"/>
      <c r="K81" s="208"/>
      <c r="L81" s="96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s="97" customFormat="1" ht="24.95" customHeight="1">
      <c r="A82" s="94"/>
      <c r="B82" s="247"/>
      <c r="C82" s="187" t="s">
        <v>83</v>
      </c>
      <c r="D82" s="188"/>
      <c r="E82" s="188"/>
      <c r="F82" s="188"/>
      <c r="G82" s="188"/>
      <c r="H82" s="188"/>
      <c r="I82" s="188"/>
      <c r="J82" s="188"/>
      <c r="K82" s="188"/>
      <c r="L82" s="96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s="97" customFormat="1" ht="6.95" customHeight="1">
      <c r="A83" s="94"/>
      <c r="B83" s="247"/>
      <c r="C83" s="188"/>
      <c r="D83" s="188"/>
      <c r="E83" s="188"/>
      <c r="F83" s="188"/>
      <c r="G83" s="188"/>
      <c r="H83" s="188"/>
      <c r="I83" s="188"/>
      <c r="J83" s="188"/>
      <c r="K83" s="188"/>
      <c r="L83" s="96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s="97" customFormat="1" ht="12" customHeight="1">
      <c r="A84" s="94"/>
      <c r="B84" s="247"/>
      <c r="C84" s="189" t="s">
        <v>16</v>
      </c>
      <c r="D84" s="188"/>
      <c r="E84" s="188"/>
      <c r="F84" s="188"/>
      <c r="G84" s="188"/>
      <c r="H84" s="188"/>
      <c r="I84" s="188"/>
      <c r="J84" s="188"/>
      <c r="K84" s="188"/>
      <c r="L84" s="96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s="97" customFormat="1" ht="16.5" customHeight="1">
      <c r="A85" s="94"/>
      <c r="B85" s="247"/>
      <c r="C85" s="188"/>
      <c r="D85" s="188"/>
      <c r="E85" s="296" t="str">
        <f>E7</f>
        <v>Přechod pro chodce,ul.Na Potůčkách</v>
      </c>
      <c r="F85" s="297"/>
      <c r="G85" s="297"/>
      <c r="H85" s="297"/>
      <c r="I85" s="188"/>
      <c r="J85" s="188"/>
      <c r="K85" s="188"/>
      <c r="L85" s="96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s="97" customFormat="1" ht="6.95" customHeight="1">
      <c r="A86" s="94"/>
      <c r="B86" s="247"/>
      <c r="C86" s="188"/>
      <c r="D86" s="188"/>
      <c r="E86" s="188"/>
      <c r="F86" s="188"/>
      <c r="G86" s="188"/>
      <c r="H86" s="188"/>
      <c r="I86" s="188"/>
      <c r="J86" s="188"/>
      <c r="K86" s="188"/>
      <c r="L86" s="96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s="97" customFormat="1" ht="12" customHeight="1">
      <c r="A87" s="94"/>
      <c r="B87" s="247"/>
      <c r="C87" s="189" t="s">
        <v>20</v>
      </c>
      <c r="D87" s="188"/>
      <c r="E87" s="188"/>
      <c r="F87" s="190" t="str">
        <f>F10</f>
        <v xml:space="preserve">Valašské Meziříčí </v>
      </c>
      <c r="G87" s="188"/>
      <c r="H87" s="188"/>
      <c r="I87" s="189" t="s">
        <v>22</v>
      </c>
      <c r="J87" s="191">
        <f>IF(J10="","",J10)</f>
        <v>45034</v>
      </c>
      <c r="K87" s="188"/>
      <c r="L87" s="96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s="97" customFormat="1" ht="6.95" customHeight="1">
      <c r="A88" s="94"/>
      <c r="B88" s="247"/>
      <c r="C88" s="188"/>
      <c r="D88" s="188"/>
      <c r="E88" s="188"/>
      <c r="F88" s="188"/>
      <c r="G88" s="188"/>
      <c r="H88" s="188"/>
      <c r="I88" s="188"/>
      <c r="J88" s="188"/>
      <c r="K88" s="188"/>
      <c r="L88" s="96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s="97" customFormat="1" ht="15.2" customHeight="1">
      <c r="A89" s="94"/>
      <c r="B89" s="247"/>
      <c r="C89" s="189" t="s">
        <v>23</v>
      </c>
      <c r="D89" s="188"/>
      <c r="E89" s="188"/>
      <c r="F89" s="190" t="str">
        <f>E13</f>
        <v>Město Valašské Meziříčí</v>
      </c>
      <c r="G89" s="188"/>
      <c r="H89" s="188"/>
      <c r="I89" s="189" t="s">
        <v>29</v>
      </c>
      <c r="J89" s="192" t="str">
        <f>E19</f>
        <v xml:space="preserve"> </v>
      </c>
      <c r="K89" s="188"/>
      <c r="L89" s="96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s="97" customFormat="1" ht="15.2" customHeight="1">
      <c r="A90" s="94"/>
      <c r="B90" s="247"/>
      <c r="C90" s="189" t="s">
        <v>27</v>
      </c>
      <c r="D90" s="188"/>
      <c r="E90" s="188"/>
      <c r="F90" s="190" t="str">
        <f>IF(E16="","",E16)</f>
        <v>Vyplň údaj</v>
      </c>
      <c r="G90" s="188"/>
      <c r="H90" s="188"/>
      <c r="I90" s="189" t="s">
        <v>32</v>
      </c>
      <c r="J90" s="192">
        <f>E22</f>
        <v>0</v>
      </c>
      <c r="K90" s="188"/>
      <c r="L90" s="96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s="97" customFormat="1" ht="10.35" customHeight="1">
      <c r="A91" s="94"/>
      <c r="B91" s="247"/>
      <c r="C91" s="188"/>
      <c r="D91" s="188"/>
      <c r="E91" s="188"/>
      <c r="F91" s="188"/>
      <c r="G91" s="188"/>
      <c r="H91" s="188"/>
      <c r="I91" s="188"/>
      <c r="J91" s="188"/>
      <c r="K91" s="188"/>
      <c r="L91" s="96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</row>
    <row r="92" spans="1:31" s="97" customFormat="1" ht="29.25" customHeight="1">
      <c r="A92" s="94"/>
      <c r="B92" s="247"/>
      <c r="C92" s="193" t="s">
        <v>84</v>
      </c>
      <c r="D92" s="194"/>
      <c r="E92" s="194"/>
      <c r="F92" s="194"/>
      <c r="G92" s="194"/>
      <c r="H92" s="194"/>
      <c r="I92" s="194"/>
      <c r="J92" s="195" t="s">
        <v>85</v>
      </c>
      <c r="K92" s="194"/>
      <c r="L92" s="96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</row>
    <row r="93" spans="1:31" s="97" customFormat="1" ht="10.35" customHeight="1">
      <c r="A93" s="94"/>
      <c r="B93" s="247"/>
      <c r="C93" s="188"/>
      <c r="D93" s="188"/>
      <c r="E93" s="188"/>
      <c r="F93" s="188"/>
      <c r="G93" s="188"/>
      <c r="H93" s="188"/>
      <c r="I93" s="188"/>
      <c r="J93" s="188"/>
      <c r="K93" s="188"/>
      <c r="L93" s="96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</row>
    <row r="94" spans="1:47" s="97" customFormat="1" ht="22.9" customHeight="1">
      <c r="A94" s="94"/>
      <c r="B94" s="247"/>
      <c r="C94" s="196" t="s">
        <v>86</v>
      </c>
      <c r="D94" s="188"/>
      <c r="E94" s="188"/>
      <c r="F94" s="188"/>
      <c r="G94" s="188"/>
      <c r="H94" s="188"/>
      <c r="I94" s="188"/>
      <c r="J94" s="197">
        <f>J123</f>
        <v>0</v>
      </c>
      <c r="K94" s="188"/>
      <c r="L94" s="96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U94" s="88" t="s">
        <v>87</v>
      </c>
    </row>
    <row r="95" spans="2:12" s="128" customFormat="1" ht="24.95" customHeight="1">
      <c r="B95" s="248"/>
      <c r="C95" s="198"/>
      <c r="D95" s="199" t="s">
        <v>88</v>
      </c>
      <c r="E95" s="200"/>
      <c r="F95" s="200"/>
      <c r="G95" s="200"/>
      <c r="H95" s="200"/>
      <c r="I95" s="200"/>
      <c r="J95" s="201">
        <f>J124</f>
        <v>0</v>
      </c>
      <c r="K95" s="198"/>
      <c r="L95" s="129"/>
    </row>
    <row r="96" spans="2:12" s="130" customFormat="1" ht="19.9" customHeight="1">
      <c r="B96" s="249"/>
      <c r="C96" s="202"/>
      <c r="D96" s="203" t="s">
        <v>89</v>
      </c>
      <c r="E96" s="204"/>
      <c r="F96" s="204"/>
      <c r="G96" s="204"/>
      <c r="H96" s="204"/>
      <c r="I96" s="204"/>
      <c r="J96" s="205">
        <f>J125</f>
        <v>0</v>
      </c>
      <c r="K96" s="202"/>
      <c r="L96" s="131"/>
    </row>
    <row r="97" spans="2:12" s="130" customFormat="1" ht="19.9" customHeight="1">
      <c r="B97" s="249"/>
      <c r="C97" s="202"/>
      <c r="D97" s="203" t="s">
        <v>90</v>
      </c>
      <c r="E97" s="204"/>
      <c r="F97" s="204"/>
      <c r="G97" s="204"/>
      <c r="H97" s="204"/>
      <c r="I97" s="204"/>
      <c r="J97" s="205">
        <f>J130</f>
        <v>0</v>
      </c>
      <c r="K97" s="202"/>
      <c r="L97" s="131"/>
    </row>
    <row r="98" spans="2:12" s="130" customFormat="1" ht="19.9" customHeight="1">
      <c r="B98" s="249"/>
      <c r="C98" s="202"/>
      <c r="D98" s="203" t="s">
        <v>91</v>
      </c>
      <c r="E98" s="204"/>
      <c r="F98" s="204"/>
      <c r="G98" s="204"/>
      <c r="H98" s="204"/>
      <c r="I98" s="204"/>
      <c r="J98" s="205">
        <f>J151</f>
        <v>0</v>
      </c>
      <c r="K98" s="202"/>
      <c r="L98" s="131"/>
    </row>
    <row r="99" spans="2:12" s="130" customFormat="1" ht="19.9" customHeight="1">
      <c r="B99" s="249"/>
      <c r="C99" s="202"/>
      <c r="D99" s="203" t="s">
        <v>92</v>
      </c>
      <c r="E99" s="204"/>
      <c r="F99" s="204"/>
      <c r="G99" s="204"/>
      <c r="H99" s="204"/>
      <c r="I99" s="204"/>
      <c r="J99" s="205">
        <f>J168</f>
        <v>0</v>
      </c>
      <c r="K99" s="202"/>
      <c r="L99" s="131"/>
    </row>
    <row r="100" spans="2:12" s="130" customFormat="1" ht="19.9" customHeight="1">
      <c r="B100" s="249"/>
      <c r="C100" s="202"/>
      <c r="D100" s="203" t="s">
        <v>93</v>
      </c>
      <c r="E100" s="204"/>
      <c r="F100" s="204"/>
      <c r="G100" s="204"/>
      <c r="H100" s="204"/>
      <c r="I100" s="204"/>
      <c r="J100" s="205">
        <f>J177</f>
        <v>0</v>
      </c>
      <c r="K100" s="202"/>
      <c r="L100" s="131"/>
    </row>
    <row r="101" spans="2:12" s="128" customFormat="1" ht="24.95" customHeight="1">
      <c r="B101" s="248"/>
      <c r="C101" s="198"/>
      <c r="D101" s="199" t="s">
        <v>94</v>
      </c>
      <c r="E101" s="200"/>
      <c r="F101" s="200"/>
      <c r="G101" s="200"/>
      <c r="H101" s="200"/>
      <c r="I101" s="200"/>
      <c r="J101" s="201">
        <f>J179</f>
        <v>0</v>
      </c>
      <c r="K101" s="198"/>
      <c r="L101" s="129"/>
    </row>
    <row r="102" spans="2:12" s="130" customFormat="1" ht="19.9" customHeight="1">
      <c r="B102" s="249"/>
      <c r="C102" s="202"/>
      <c r="D102" s="203" t="s">
        <v>95</v>
      </c>
      <c r="E102" s="204"/>
      <c r="F102" s="204"/>
      <c r="G102" s="204"/>
      <c r="H102" s="204"/>
      <c r="I102" s="204"/>
      <c r="J102" s="205">
        <f>J180</f>
        <v>0</v>
      </c>
      <c r="K102" s="202"/>
      <c r="L102" s="131"/>
    </row>
    <row r="103" spans="2:12" s="128" customFormat="1" ht="24.95" customHeight="1">
      <c r="B103" s="248"/>
      <c r="C103" s="198"/>
      <c r="D103" s="199" t="s">
        <v>96</v>
      </c>
      <c r="E103" s="200"/>
      <c r="F103" s="200"/>
      <c r="G103" s="200"/>
      <c r="H103" s="200"/>
      <c r="I103" s="200"/>
      <c r="J103" s="201">
        <f>J183</f>
        <v>0</v>
      </c>
      <c r="K103" s="198"/>
      <c r="L103" s="129"/>
    </row>
    <row r="104" spans="2:12" s="130" customFormat="1" ht="19.9" customHeight="1">
      <c r="B104" s="249"/>
      <c r="C104" s="202"/>
      <c r="D104" s="203" t="s">
        <v>97</v>
      </c>
      <c r="E104" s="204"/>
      <c r="F104" s="204"/>
      <c r="G104" s="204"/>
      <c r="H104" s="204"/>
      <c r="I104" s="204"/>
      <c r="J104" s="205">
        <f>J184</f>
        <v>0</v>
      </c>
      <c r="K104" s="202"/>
      <c r="L104" s="131"/>
    </row>
    <row r="105" spans="2:12" s="130" customFormat="1" ht="19.9" customHeight="1">
      <c r="B105" s="249"/>
      <c r="C105" s="202"/>
      <c r="D105" s="203" t="s">
        <v>98</v>
      </c>
      <c r="E105" s="204"/>
      <c r="F105" s="204"/>
      <c r="G105" s="204"/>
      <c r="H105" s="204"/>
      <c r="I105" s="204"/>
      <c r="J105" s="205">
        <f>J187</f>
        <v>0</v>
      </c>
      <c r="K105" s="202"/>
      <c r="L105" s="131"/>
    </row>
    <row r="106" spans="1:31" s="97" customFormat="1" ht="21.75" customHeight="1">
      <c r="A106" s="94"/>
      <c r="B106" s="247"/>
      <c r="C106" s="188"/>
      <c r="D106" s="188"/>
      <c r="E106" s="188"/>
      <c r="F106" s="188"/>
      <c r="G106" s="188"/>
      <c r="H106" s="188"/>
      <c r="I106" s="188"/>
      <c r="J106" s="188"/>
      <c r="K106" s="188"/>
      <c r="L106" s="96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</row>
    <row r="107" spans="1:31" s="97" customFormat="1" ht="6.95" customHeight="1">
      <c r="A107" s="94"/>
      <c r="B107" s="250"/>
      <c r="C107" s="206"/>
      <c r="D107" s="206"/>
      <c r="E107" s="206"/>
      <c r="F107" s="206"/>
      <c r="G107" s="206"/>
      <c r="H107" s="206"/>
      <c r="I107" s="206"/>
      <c r="J107" s="206"/>
      <c r="K107" s="206"/>
      <c r="L107" s="96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</row>
    <row r="108" spans="2:11" ht="12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</row>
    <row r="109" spans="2:11" ht="12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</row>
    <row r="110" spans="2:11" ht="12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</row>
    <row r="111" spans="1:31" s="97" customFormat="1" ht="6.95" customHeight="1">
      <c r="A111" s="94"/>
      <c r="B111" s="246"/>
      <c r="C111" s="208"/>
      <c r="D111" s="208"/>
      <c r="E111" s="208"/>
      <c r="F111" s="208"/>
      <c r="G111" s="208"/>
      <c r="H111" s="208"/>
      <c r="I111" s="208"/>
      <c r="J111" s="208"/>
      <c r="K111" s="208"/>
      <c r="L111" s="96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s="97" customFormat="1" ht="24.95" customHeight="1">
      <c r="A112" s="94"/>
      <c r="B112" s="247"/>
      <c r="C112" s="187" t="s">
        <v>99</v>
      </c>
      <c r="D112" s="188"/>
      <c r="E112" s="188"/>
      <c r="F112" s="188"/>
      <c r="G112" s="188"/>
      <c r="H112" s="188"/>
      <c r="I112" s="188"/>
      <c r="J112" s="188"/>
      <c r="K112" s="188"/>
      <c r="L112" s="96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31" s="97" customFormat="1" ht="6.95" customHeight="1">
      <c r="A113" s="94"/>
      <c r="B113" s="247"/>
      <c r="C113" s="188"/>
      <c r="D113" s="188"/>
      <c r="E113" s="188"/>
      <c r="F113" s="188"/>
      <c r="G113" s="188"/>
      <c r="H113" s="188"/>
      <c r="I113" s="188"/>
      <c r="J113" s="188"/>
      <c r="K113" s="188"/>
      <c r="L113" s="96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</row>
    <row r="114" spans="1:31" s="97" customFormat="1" ht="12" customHeight="1">
      <c r="A114" s="94"/>
      <c r="B114" s="247"/>
      <c r="C114" s="189" t="s">
        <v>16</v>
      </c>
      <c r="D114" s="188"/>
      <c r="E114" s="188"/>
      <c r="F114" s="188"/>
      <c r="G114" s="188"/>
      <c r="H114" s="188"/>
      <c r="I114" s="188"/>
      <c r="J114" s="188"/>
      <c r="K114" s="188"/>
      <c r="L114" s="96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</row>
    <row r="115" spans="1:31" s="97" customFormat="1" ht="16.5" customHeight="1">
      <c r="A115" s="94"/>
      <c r="B115" s="247"/>
      <c r="C115" s="188"/>
      <c r="D115" s="188"/>
      <c r="E115" s="296" t="str">
        <f>E7</f>
        <v>Přechod pro chodce,ul.Na Potůčkách</v>
      </c>
      <c r="F115" s="297"/>
      <c r="G115" s="297"/>
      <c r="H115" s="297"/>
      <c r="I115" s="188"/>
      <c r="J115" s="188"/>
      <c r="K115" s="188"/>
      <c r="L115" s="96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s="97" customFormat="1" ht="6.95" customHeight="1">
      <c r="A116" s="94"/>
      <c r="B116" s="247"/>
      <c r="C116" s="188"/>
      <c r="D116" s="188"/>
      <c r="E116" s="188"/>
      <c r="F116" s="188"/>
      <c r="G116" s="188"/>
      <c r="H116" s="188"/>
      <c r="I116" s="188"/>
      <c r="J116" s="188"/>
      <c r="K116" s="188"/>
      <c r="L116" s="96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31" s="97" customFormat="1" ht="12" customHeight="1">
      <c r="A117" s="94"/>
      <c r="B117" s="247"/>
      <c r="C117" s="189" t="s">
        <v>20</v>
      </c>
      <c r="D117" s="188"/>
      <c r="E117" s="188"/>
      <c r="F117" s="190" t="str">
        <f>F10</f>
        <v xml:space="preserve">Valašské Meziříčí </v>
      </c>
      <c r="G117" s="188"/>
      <c r="H117" s="188"/>
      <c r="I117" s="189" t="s">
        <v>22</v>
      </c>
      <c r="J117" s="191">
        <f>IF(J10="","",J10)</f>
        <v>45034</v>
      </c>
      <c r="K117" s="188"/>
      <c r="L117" s="96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</row>
    <row r="118" spans="1:31" s="97" customFormat="1" ht="6.95" customHeight="1">
      <c r="A118" s="94"/>
      <c r="B118" s="247"/>
      <c r="C118" s="188"/>
      <c r="D118" s="188"/>
      <c r="E118" s="188"/>
      <c r="F118" s="188"/>
      <c r="G118" s="188"/>
      <c r="H118" s="188"/>
      <c r="I118" s="188"/>
      <c r="J118" s="188"/>
      <c r="K118" s="188"/>
      <c r="L118" s="96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</row>
    <row r="119" spans="1:31" s="97" customFormat="1" ht="15.2" customHeight="1">
      <c r="A119" s="94"/>
      <c r="B119" s="247"/>
      <c r="C119" s="189" t="s">
        <v>23</v>
      </c>
      <c r="D119" s="188"/>
      <c r="E119" s="188"/>
      <c r="F119" s="190" t="str">
        <f>E13</f>
        <v>Město Valašské Meziříčí</v>
      </c>
      <c r="G119" s="188"/>
      <c r="H119" s="188"/>
      <c r="I119" s="189" t="s">
        <v>29</v>
      </c>
      <c r="J119" s="192" t="str">
        <f>E19</f>
        <v xml:space="preserve"> </v>
      </c>
      <c r="K119" s="188"/>
      <c r="L119" s="96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</row>
    <row r="120" spans="1:31" s="97" customFormat="1" ht="15.2" customHeight="1">
      <c r="A120" s="94"/>
      <c r="B120" s="247"/>
      <c r="C120" s="189" t="s">
        <v>27</v>
      </c>
      <c r="D120" s="188"/>
      <c r="E120" s="188"/>
      <c r="F120" s="190" t="str">
        <f>IF(E16="","",E16)</f>
        <v>Vyplň údaj</v>
      </c>
      <c r="G120" s="188"/>
      <c r="H120" s="188"/>
      <c r="I120" s="189" t="s">
        <v>32</v>
      </c>
      <c r="J120" s="192">
        <f>E22</f>
        <v>0</v>
      </c>
      <c r="K120" s="188"/>
      <c r="L120" s="96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</row>
    <row r="121" spans="1:31" s="97" customFormat="1" ht="10.35" customHeight="1">
      <c r="A121" s="94"/>
      <c r="B121" s="247"/>
      <c r="C121" s="188"/>
      <c r="D121" s="188"/>
      <c r="E121" s="188"/>
      <c r="F121" s="188"/>
      <c r="G121" s="188"/>
      <c r="H121" s="188"/>
      <c r="I121" s="188"/>
      <c r="J121" s="188"/>
      <c r="K121" s="188"/>
      <c r="L121" s="96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</row>
    <row r="122" spans="1:31" s="141" customFormat="1" ht="29.25" customHeight="1">
      <c r="A122" s="132"/>
      <c r="B122" s="133"/>
      <c r="C122" s="134" t="s">
        <v>100</v>
      </c>
      <c r="D122" s="135" t="s">
        <v>59</v>
      </c>
      <c r="E122" s="135" t="s">
        <v>55</v>
      </c>
      <c r="F122" s="135" t="s">
        <v>56</v>
      </c>
      <c r="G122" s="135" t="s">
        <v>101</v>
      </c>
      <c r="H122" s="135" t="s">
        <v>102</v>
      </c>
      <c r="I122" s="135" t="s">
        <v>103</v>
      </c>
      <c r="J122" s="135" t="s">
        <v>85</v>
      </c>
      <c r="K122" s="136" t="s">
        <v>104</v>
      </c>
      <c r="L122" s="137"/>
      <c r="M122" s="138" t="s">
        <v>1</v>
      </c>
      <c r="N122" s="139" t="s">
        <v>38</v>
      </c>
      <c r="O122" s="139" t="s">
        <v>105</v>
      </c>
      <c r="P122" s="139" t="s">
        <v>106</v>
      </c>
      <c r="Q122" s="139" t="s">
        <v>107</v>
      </c>
      <c r="R122" s="139" t="s">
        <v>108</v>
      </c>
      <c r="S122" s="139" t="s">
        <v>109</v>
      </c>
      <c r="T122" s="140" t="s">
        <v>110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3" s="97" customFormat="1" ht="22.9" customHeight="1">
      <c r="A123" s="94"/>
      <c r="B123" s="76"/>
      <c r="C123" s="209" t="s">
        <v>111</v>
      </c>
      <c r="D123" s="188"/>
      <c r="E123" s="188"/>
      <c r="F123" s="188"/>
      <c r="G123" s="188"/>
      <c r="H123" s="188"/>
      <c r="I123" s="94"/>
      <c r="J123" s="240">
        <f>J124+J183+J179</f>
        <v>0</v>
      </c>
      <c r="K123" s="188"/>
      <c r="L123" s="76"/>
      <c r="M123" s="142"/>
      <c r="N123" s="143"/>
      <c r="O123" s="105"/>
      <c r="P123" s="144">
        <f>P124+P179+P183</f>
        <v>0</v>
      </c>
      <c r="Q123" s="105"/>
      <c r="R123" s="144">
        <f>R124+R179+R183</f>
        <v>4.321196</v>
      </c>
      <c r="S123" s="105"/>
      <c r="T123" s="145">
        <f>T124+T179+T183</f>
        <v>13.2</v>
      </c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T123" s="88" t="s">
        <v>73</v>
      </c>
      <c r="AU123" s="88" t="s">
        <v>87</v>
      </c>
      <c r="BK123" s="146">
        <f>BK124+BK179+BK183</f>
        <v>0</v>
      </c>
    </row>
    <row r="124" spans="2:63" s="75" customFormat="1" ht="25.9" customHeight="1">
      <c r="B124" s="147"/>
      <c r="C124" s="210"/>
      <c r="D124" s="211" t="s">
        <v>73</v>
      </c>
      <c r="E124" s="212" t="s">
        <v>112</v>
      </c>
      <c r="F124" s="212" t="s">
        <v>113</v>
      </c>
      <c r="G124" s="210"/>
      <c r="H124" s="210"/>
      <c r="J124" s="241">
        <f>BK124</f>
        <v>0</v>
      </c>
      <c r="K124" s="210"/>
      <c r="L124" s="147"/>
      <c r="M124" s="149"/>
      <c r="N124" s="150"/>
      <c r="O124" s="150"/>
      <c r="P124" s="151">
        <f>P125+P130+P151+P168+P177</f>
        <v>0</v>
      </c>
      <c r="Q124" s="150"/>
      <c r="R124" s="151">
        <f>R125+R130+R151+R168+R177</f>
        <v>4.321196</v>
      </c>
      <c r="S124" s="150"/>
      <c r="T124" s="152">
        <f>T125+T130+T151+T168+T177</f>
        <v>13.2</v>
      </c>
      <c r="AR124" s="148" t="s">
        <v>79</v>
      </c>
      <c r="AT124" s="153" t="s">
        <v>73</v>
      </c>
      <c r="AU124" s="153" t="s">
        <v>74</v>
      </c>
      <c r="AY124" s="148" t="s">
        <v>114</v>
      </c>
      <c r="BK124" s="154">
        <f>BK125+BK130+BK151+BK168+BK177</f>
        <v>0</v>
      </c>
    </row>
    <row r="125" spans="2:63" s="75" customFormat="1" ht="22.9" customHeight="1">
      <c r="B125" s="147"/>
      <c r="C125" s="210"/>
      <c r="D125" s="211" t="s">
        <v>73</v>
      </c>
      <c r="E125" s="213" t="s">
        <v>79</v>
      </c>
      <c r="F125" s="213" t="s">
        <v>115</v>
      </c>
      <c r="G125" s="210"/>
      <c r="H125" s="210"/>
      <c r="J125" s="242">
        <f>BK125</f>
        <v>0</v>
      </c>
      <c r="K125" s="210"/>
      <c r="L125" s="147"/>
      <c r="M125" s="149"/>
      <c r="N125" s="150"/>
      <c r="O125" s="150"/>
      <c r="P125" s="151">
        <f>SUM(P126:P129)</f>
        <v>0</v>
      </c>
      <c r="Q125" s="150"/>
      <c r="R125" s="151">
        <f>SUM(R126:R129)</f>
        <v>0</v>
      </c>
      <c r="S125" s="150"/>
      <c r="T125" s="152">
        <f>SUM(T126:T129)</f>
        <v>13.2</v>
      </c>
      <c r="AR125" s="148" t="s">
        <v>79</v>
      </c>
      <c r="AT125" s="153" t="s">
        <v>73</v>
      </c>
      <c r="AU125" s="153" t="s">
        <v>79</v>
      </c>
      <c r="AY125" s="148" t="s">
        <v>114</v>
      </c>
      <c r="BK125" s="154">
        <f>SUM(BK126:BK129)</f>
        <v>0</v>
      </c>
    </row>
    <row r="126" spans="1:65" s="97" customFormat="1" ht="24.2" customHeight="1">
      <c r="A126" s="94"/>
      <c r="B126" s="76"/>
      <c r="C126" s="214" t="s">
        <v>79</v>
      </c>
      <c r="D126" s="214" t="s">
        <v>116</v>
      </c>
      <c r="E126" s="215" t="s">
        <v>117</v>
      </c>
      <c r="F126" s="216" t="s">
        <v>118</v>
      </c>
      <c r="G126" s="217" t="s">
        <v>119</v>
      </c>
      <c r="H126" s="218">
        <v>24</v>
      </c>
      <c r="I126" s="77"/>
      <c r="J126" s="243">
        <f>ROUND(I126*H126,2)</f>
        <v>0</v>
      </c>
      <c r="K126" s="216" t="s">
        <v>120</v>
      </c>
      <c r="L126" s="76"/>
      <c r="M126" s="78" t="s">
        <v>1</v>
      </c>
      <c r="N126" s="155" t="s">
        <v>39</v>
      </c>
      <c r="O126" s="156"/>
      <c r="P126" s="157">
        <f>O126*H126</f>
        <v>0</v>
      </c>
      <c r="Q126" s="157">
        <v>0</v>
      </c>
      <c r="R126" s="157">
        <f>Q126*H126</f>
        <v>0</v>
      </c>
      <c r="S126" s="157">
        <v>0.26</v>
      </c>
      <c r="T126" s="158">
        <f>S126*H126</f>
        <v>6.24</v>
      </c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R126" s="159" t="s">
        <v>121</v>
      </c>
      <c r="AT126" s="159" t="s">
        <v>116</v>
      </c>
      <c r="AU126" s="159" t="s">
        <v>81</v>
      </c>
      <c r="AY126" s="88" t="s">
        <v>114</v>
      </c>
      <c r="BE126" s="160">
        <f>IF(N126="základní",J126,0)</f>
        <v>0</v>
      </c>
      <c r="BF126" s="160">
        <f>IF(N126="snížená",J126,0)</f>
        <v>0</v>
      </c>
      <c r="BG126" s="160">
        <f>IF(N126="zákl. přenesená",J126,0)</f>
        <v>0</v>
      </c>
      <c r="BH126" s="160">
        <f>IF(N126="sníž. přenesená",J126,0)</f>
        <v>0</v>
      </c>
      <c r="BI126" s="160">
        <f>IF(N126="nulová",J126,0)</f>
        <v>0</v>
      </c>
      <c r="BJ126" s="88" t="s">
        <v>79</v>
      </c>
      <c r="BK126" s="160">
        <f>ROUND(I126*H126,2)</f>
        <v>0</v>
      </c>
      <c r="BL126" s="88" t="s">
        <v>121</v>
      </c>
      <c r="BM126" s="159" t="s">
        <v>122</v>
      </c>
    </row>
    <row r="127" spans="2:51" s="79" customFormat="1" ht="12">
      <c r="B127" s="161"/>
      <c r="C127" s="219"/>
      <c r="D127" s="220" t="s">
        <v>123</v>
      </c>
      <c r="E127" s="221" t="s">
        <v>1</v>
      </c>
      <c r="F127" s="222"/>
      <c r="G127" s="219"/>
      <c r="H127" s="223"/>
      <c r="J127" s="219"/>
      <c r="K127" s="219"/>
      <c r="L127" s="161"/>
      <c r="M127" s="163"/>
      <c r="N127" s="164"/>
      <c r="O127" s="164"/>
      <c r="P127" s="164"/>
      <c r="Q127" s="164"/>
      <c r="R127" s="164"/>
      <c r="S127" s="164"/>
      <c r="T127" s="165"/>
      <c r="AT127" s="162" t="s">
        <v>123</v>
      </c>
      <c r="AU127" s="162" t="s">
        <v>81</v>
      </c>
      <c r="AV127" s="79" t="s">
        <v>81</v>
      </c>
      <c r="AW127" s="79" t="s">
        <v>31</v>
      </c>
      <c r="AX127" s="79" t="s">
        <v>79</v>
      </c>
      <c r="AY127" s="162" t="s">
        <v>114</v>
      </c>
    </row>
    <row r="128" spans="1:65" s="97" customFormat="1" ht="24.2" customHeight="1">
      <c r="A128" s="94"/>
      <c r="B128" s="76"/>
      <c r="C128" s="214" t="s">
        <v>81</v>
      </c>
      <c r="D128" s="214" t="s">
        <v>116</v>
      </c>
      <c r="E128" s="215" t="s">
        <v>124</v>
      </c>
      <c r="F128" s="216" t="s">
        <v>125</v>
      </c>
      <c r="G128" s="217" t="s">
        <v>119</v>
      </c>
      <c r="H128" s="218">
        <v>24</v>
      </c>
      <c r="I128" s="77"/>
      <c r="J128" s="243">
        <f>ROUND(I128*H128,2)</f>
        <v>0</v>
      </c>
      <c r="K128" s="216" t="s">
        <v>120</v>
      </c>
      <c r="L128" s="76"/>
      <c r="M128" s="78" t="s">
        <v>1</v>
      </c>
      <c r="N128" s="155" t="s">
        <v>39</v>
      </c>
      <c r="O128" s="156"/>
      <c r="P128" s="157">
        <f>O128*H128</f>
        <v>0</v>
      </c>
      <c r="Q128" s="157">
        <v>0</v>
      </c>
      <c r="R128" s="157">
        <f>Q128*H128</f>
        <v>0</v>
      </c>
      <c r="S128" s="157">
        <v>0.29</v>
      </c>
      <c r="T128" s="158">
        <f>S128*H128</f>
        <v>6.959999999999999</v>
      </c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R128" s="159" t="s">
        <v>121</v>
      </c>
      <c r="AT128" s="159" t="s">
        <v>116</v>
      </c>
      <c r="AU128" s="159" t="s">
        <v>81</v>
      </c>
      <c r="AY128" s="88" t="s">
        <v>114</v>
      </c>
      <c r="BE128" s="160">
        <f>IF(N128="základní",J128,0)</f>
        <v>0</v>
      </c>
      <c r="BF128" s="160">
        <f>IF(N128="snížená",J128,0)</f>
        <v>0</v>
      </c>
      <c r="BG128" s="160">
        <f>IF(N128="zákl. přenesená",J128,0)</f>
        <v>0</v>
      </c>
      <c r="BH128" s="160">
        <f>IF(N128="sníž. přenesená",J128,0)</f>
        <v>0</v>
      </c>
      <c r="BI128" s="160">
        <f>IF(N128="nulová",J128,0)</f>
        <v>0</v>
      </c>
      <c r="BJ128" s="88" t="s">
        <v>79</v>
      </c>
      <c r="BK128" s="160">
        <f>ROUND(I128*H128,2)</f>
        <v>0</v>
      </c>
      <c r="BL128" s="88" t="s">
        <v>121</v>
      </c>
      <c r="BM128" s="159" t="s">
        <v>126</v>
      </c>
    </row>
    <row r="129" spans="1:65" s="97" customFormat="1" ht="24.2" customHeight="1">
      <c r="A129" s="94"/>
      <c r="B129" s="76"/>
      <c r="C129" s="214">
        <v>3</v>
      </c>
      <c r="D129" s="214" t="s">
        <v>116</v>
      </c>
      <c r="E129" s="215" t="s">
        <v>128</v>
      </c>
      <c r="F129" s="216" t="s">
        <v>129</v>
      </c>
      <c r="G129" s="217" t="s">
        <v>119</v>
      </c>
      <c r="H129" s="218">
        <v>24</v>
      </c>
      <c r="I129" s="77"/>
      <c r="J129" s="243">
        <f>ROUND(I129*H129,2)</f>
        <v>0</v>
      </c>
      <c r="K129" s="216" t="s">
        <v>120</v>
      </c>
      <c r="L129" s="76"/>
      <c r="M129" s="78" t="s">
        <v>1</v>
      </c>
      <c r="N129" s="155" t="s">
        <v>39</v>
      </c>
      <c r="O129" s="156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R129" s="159" t="s">
        <v>121</v>
      </c>
      <c r="AT129" s="159" t="s">
        <v>116</v>
      </c>
      <c r="AU129" s="159" t="s">
        <v>81</v>
      </c>
      <c r="AY129" s="88" t="s">
        <v>114</v>
      </c>
      <c r="BE129" s="160">
        <f>IF(N129="základní",J129,0)</f>
        <v>0</v>
      </c>
      <c r="BF129" s="160">
        <f>IF(N129="snížená",J129,0)</f>
        <v>0</v>
      </c>
      <c r="BG129" s="160">
        <f>IF(N129="zákl. přenesená",J129,0)</f>
        <v>0</v>
      </c>
      <c r="BH129" s="160">
        <f>IF(N129="sníž. přenesená",J129,0)</f>
        <v>0</v>
      </c>
      <c r="BI129" s="160">
        <f>IF(N129="nulová",J129,0)</f>
        <v>0</v>
      </c>
      <c r="BJ129" s="88" t="s">
        <v>79</v>
      </c>
      <c r="BK129" s="160">
        <f>ROUND(I129*H129,2)</f>
        <v>0</v>
      </c>
      <c r="BL129" s="88" t="s">
        <v>121</v>
      </c>
      <c r="BM129" s="159" t="s">
        <v>130</v>
      </c>
    </row>
    <row r="130" spans="2:63" s="75" customFormat="1" ht="22.9" customHeight="1">
      <c r="B130" s="147"/>
      <c r="C130" s="210"/>
      <c r="D130" s="211" t="s">
        <v>73</v>
      </c>
      <c r="E130" s="213" t="s">
        <v>131</v>
      </c>
      <c r="F130" s="213" t="s">
        <v>132</v>
      </c>
      <c r="G130" s="210"/>
      <c r="H130" s="210"/>
      <c r="J130" s="242">
        <f>BK130</f>
        <v>0</v>
      </c>
      <c r="K130" s="210"/>
      <c r="L130" s="147"/>
      <c r="M130" s="149"/>
      <c r="N130" s="150"/>
      <c r="O130" s="150"/>
      <c r="P130" s="151">
        <f>SUM(P131:P150)</f>
        <v>0</v>
      </c>
      <c r="Q130" s="150"/>
      <c r="R130" s="151">
        <f>SUM(R131:R150)</f>
        <v>4.0088159999999995</v>
      </c>
      <c r="S130" s="150"/>
      <c r="T130" s="152">
        <f>SUM(T131:T150)</f>
        <v>0</v>
      </c>
      <c r="AR130" s="148" t="s">
        <v>79</v>
      </c>
      <c r="AT130" s="153" t="s">
        <v>73</v>
      </c>
      <c r="AU130" s="153" t="s">
        <v>79</v>
      </c>
      <c r="AY130" s="148" t="s">
        <v>114</v>
      </c>
      <c r="BK130" s="154">
        <f>SUM(BK131:BK150)</f>
        <v>0</v>
      </c>
    </row>
    <row r="131" spans="1:65" s="97" customFormat="1" ht="24.2" customHeight="1">
      <c r="A131" s="94"/>
      <c r="B131" s="76"/>
      <c r="C131" s="214">
        <v>4</v>
      </c>
      <c r="D131" s="214" t="s">
        <v>116</v>
      </c>
      <c r="E131" s="215" t="s">
        <v>133</v>
      </c>
      <c r="F131" s="216" t="s">
        <v>134</v>
      </c>
      <c r="G131" s="217" t="s">
        <v>119</v>
      </c>
      <c r="H131" s="218">
        <v>24</v>
      </c>
      <c r="I131" s="77"/>
      <c r="J131" s="243">
        <f>ROUND(I131*H131,2)</f>
        <v>0</v>
      </c>
      <c r="K131" s="216" t="s">
        <v>120</v>
      </c>
      <c r="L131" s="76"/>
      <c r="M131" s="78" t="s">
        <v>1</v>
      </c>
      <c r="N131" s="155" t="s">
        <v>39</v>
      </c>
      <c r="O131" s="156"/>
      <c r="P131" s="157">
        <f>O131*H131</f>
        <v>0</v>
      </c>
      <c r="Q131" s="157">
        <v>0.08922</v>
      </c>
      <c r="R131" s="157">
        <f>Q131*H131</f>
        <v>2.14128</v>
      </c>
      <c r="S131" s="157">
        <v>0</v>
      </c>
      <c r="T131" s="158">
        <f>S131*H131</f>
        <v>0</v>
      </c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R131" s="159" t="s">
        <v>121</v>
      </c>
      <c r="AT131" s="159" t="s">
        <v>116</v>
      </c>
      <c r="AU131" s="159" t="s">
        <v>81</v>
      </c>
      <c r="AY131" s="88" t="s">
        <v>114</v>
      </c>
      <c r="BE131" s="160">
        <f>IF(N131="základní",J131,0)</f>
        <v>0</v>
      </c>
      <c r="BF131" s="160">
        <f>IF(N131="snížená",J131,0)</f>
        <v>0</v>
      </c>
      <c r="BG131" s="160">
        <f>IF(N131="zákl. přenesená",J131,0)</f>
        <v>0</v>
      </c>
      <c r="BH131" s="160">
        <f>IF(N131="sníž. přenesená",J131,0)</f>
        <v>0</v>
      </c>
      <c r="BI131" s="160">
        <f>IF(N131="nulová",J131,0)</f>
        <v>0</v>
      </c>
      <c r="BJ131" s="88" t="s">
        <v>79</v>
      </c>
      <c r="BK131" s="160">
        <f>ROUND(I131*H131,2)</f>
        <v>0</v>
      </c>
      <c r="BL131" s="88" t="s">
        <v>121</v>
      </c>
      <c r="BM131" s="159" t="s">
        <v>135</v>
      </c>
    </row>
    <row r="132" spans="2:51" s="80" customFormat="1" ht="12">
      <c r="B132" s="166"/>
      <c r="C132" s="224"/>
      <c r="D132" s="220" t="s">
        <v>123</v>
      </c>
      <c r="E132" s="225" t="s">
        <v>1</v>
      </c>
      <c r="F132" s="226" t="s">
        <v>136</v>
      </c>
      <c r="G132" s="224"/>
      <c r="H132" s="225" t="s">
        <v>1</v>
      </c>
      <c r="J132" s="224"/>
      <c r="K132" s="224"/>
      <c r="L132" s="166"/>
      <c r="M132" s="168"/>
      <c r="N132" s="169"/>
      <c r="O132" s="169"/>
      <c r="P132" s="169"/>
      <c r="Q132" s="169"/>
      <c r="R132" s="169"/>
      <c r="S132" s="169"/>
      <c r="T132" s="170"/>
      <c r="AT132" s="167" t="s">
        <v>123</v>
      </c>
      <c r="AU132" s="167" t="s">
        <v>81</v>
      </c>
      <c r="AV132" s="80" t="s">
        <v>79</v>
      </c>
      <c r="AW132" s="80" t="s">
        <v>31</v>
      </c>
      <c r="AX132" s="80" t="s">
        <v>74</v>
      </c>
      <c r="AY132" s="167" t="s">
        <v>114</v>
      </c>
    </row>
    <row r="133" spans="2:51" s="79" customFormat="1" ht="12">
      <c r="B133" s="161"/>
      <c r="C133" s="219"/>
      <c r="D133" s="220" t="s">
        <v>123</v>
      </c>
      <c r="E133" s="221" t="s">
        <v>1</v>
      </c>
      <c r="F133" s="222" t="s">
        <v>137</v>
      </c>
      <c r="G133" s="219"/>
      <c r="H133" s="223">
        <v>14.78</v>
      </c>
      <c r="J133" s="219"/>
      <c r="K133" s="219"/>
      <c r="L133" s="161"/>
      <c r="M133" s="163"/>
      <c r="N133" s="164"/>
      <c r="O133" s="164"/>
      <c r="P133" s="164"/>
      <c r="Q133" s="164"/>
      <c r="R133" s="164"/>
      <c r="S133" s="164"/>
      <c r="T133" s="165"/>
      <c r="AT133" s="162" t="s">
        <v>123</v>
      </c>
      <c r="AU133" s="162" t="s">
        <v>81</v>
      </c>
      <c r="AV133" s="79" t="s">
        <v>81</v>
      </c>
      <c r="AW133" s="79" t="s">
        <v>31</v>
      </c>
      <c r="AX133" s="79" t="s">
        <v>74</v>
      </c>
      <c r="AY133" s="162" t="s">
        <v>114</v>
      </c>
    </row>
    <row r="134" spans="2:51" s="81" customFormat="1" ht="12">
      <c r="B134" s="171"/>
      <c r="C134" s="227"/>
      <c r="D134" s="220" t="s">
        <v>123</v>
      </c>
      <c r="E134" s="228" t="s">
        <v>1</v>
      </c>
      <c r="F134" s="229" t="s">
        <v>138</v>
      </c>
      <c r="G134" s="227"/>
      <c r="H134" s="230">
        <v>14.78</v>
      </c>
      <c r="J134" s="227"/>
      <c r="K134" s="227"/>
      <c r="L134" s="171"/>
      <c r="M134" s="173"/>
      <c r="N134" s="174"/>
      <c r="O134" s="174"/>
      <c r="P134" s="174"/>
      <c r="Q134" s="174"/>
      <c r="R134" s="174"/>
      <c r="S134" s="174"/>
      <c r="T134" s="175"/>
      <c r="AT134" s="172" t="s">
        <v>123</v>
      </c>
      <c r="AU134" s="172" t="s">
        <v>81</v>
      </c>
      <c r="AV134" s="81" t="s">
        <v>127</v>
      </c>
      <c r="AW134" s="81" t="s">
        <v>31</v>
      </c>
      <c r="AX134" s="81" t="s">
        <v>74</v>
      </c>
      <c r="AY134" s="172" t="s">
        <v>114</v>
      </c>
    </row>
    <row r="135" spans="2:51" s="80" customFormat="1" ht="12">
      <c r="B135" s="166"/>
      <c r="C135" s="224"/>
      <c r="D135" s="220" t="s">
        <v>123</v>
      </c>
      <c r="E135" s="225" t="s">
        <v>1</v>
      </c>
      <c r="F135" s="226" t="s">
        <v>139</v>
      </c>
      <c r="G135" s="224"/>
      <c r="H135" s="225" t="s">
        <v>1</v>
      </c>
      <c r="J135" s="224"/>
      <c r="K135" s="224"/>
      <c r="L135" s="166"/>
      <c r="M135" s="168"/>
      <c r="N135" s="169"/>
      <c r="O135" s="169"/>
      <c r="P135" s="169"/>
      <c r="Q135" s="169"/>
      <c r="R135" s="169"/>
      <c r="S135" s="169"/>
      <c r="T135" s="170"/>
      <c r="AT135" s="167" t="s">
        <v>123</v>
      </c>
      <c r="AU135" s="167" t="s">
        <v>81</v>
      </c>
      <c r="AV135" s="80" t="s">
        <v>79</v>
      </c>
      <c r="AW135" s="80" t="s">
        <v>31</v>
      </c>
      <c r="AX135" s="80" t="s">
        <v>74</v>
      </c>
      <c r="AY135" s="167" t="s">
        <v>114</v>
      </c>
    </row>
    <row r="136" spans="2:51" s="79" customFormat="1" ht="12">
      <c r="B136" s="161"/>
      <c r="C136" s="219"/>
      <c r="D136" s="220" t="s">
        <v>123</v>
      </c>
      <c r="E136" s="221" t="s">
        <v>1</v>
      </c>
      <c r="F136" s="222" t="s">
        <v>140</v>
      </c>
      <c r="G136" s="219"/>
      <c r="H136" s="223">
        <v>4</v>
      </c>
      <c r="J136" s="219"/>
      <c r="K136" s="219"/>
      <c r="L136" s="161"/>
      <c r="M136" s="163"/>
      <c r="N136" s="164"/>
      <c r="O136" s="164"/>
      <c r="P136" s="164"/>
      <c r="Q136" s="164"/>
      <c r="R136" s="164"/>
      <c r="S136" s="164"/>
      <c r="T136" s="165"/>
      <c r="AT136" s="162" t="s">
        <v>123</v>
      </c>
      <c r="AU136" s="162" t="s">
        <v>81</v>
      </c>
      <c r="AV136" s="79" t="s">
        <v>81</v>
      </c>
      <c r="AW136" s="79" t="s">
        <v>31</v>
      </c>
      <c r="AX136" s="79" t="s">
        <v>74</v>
      </c>
      <c r="AY136" s="162" t="s">
        <v>114</v>
      </c>
    </row>
    <row r="137" spans="2:51" s="79" customFormat="1" ht="12">
      <c r="B137" s="161"/>
      <c r="C137" s="219"/>
      <c r="D137" s="220" t="s">
        <v>123</v>
      </c>
      <c r="E137" s="221" t="s">
        <v>1</v>
      </c>
      <c r="F137" s="222" t="s">
        <v>141</v>
      </c>
      <c r="G137" s="219"/>
      <c r="H137" s="223">
        <v>1.52</v>
      </c>
      <c r="J137" s="219"/>
      <c r="K137" s="219"/>
      <c r="L137" s="161"/>
      <c r="M137" s="163"/>
      <c r="N137" s="164"/>
      <c r="O137" s="164"/>
      <c r="P137" s="164"/>
      <c r="Q137" s="164"/>
      <c r="R137" s="164"/>
      <c r="S137" s="164"/>
      <c r="T137" s="165"/>
      <c r="AT137" s="162" t="s">
        <v>123</v>
      </c>
      <c r="AU137" s="162" t="s">
        <v>81</v>
      </c>
      <c r="AV137" s="79" t="s">
        <v>81</v>
      </c>
      <c r="AW137" s="79" t="s">
        <v>31</v>
      </c>
      <c r="AX137" s="79" t="s">
        <v>74</v>
      </c>
      <c r="AY137" s="162" t="s">
        <v>114</v>
      </c>
    </row>
    <row r="138" spans="2:51" s="81" customFormat="1" ht="12">
      <c r="B138" s="171"/>
      <c r="C138" s="227"/>
      <c r="D138" s="220" t="s">
        <v>123</v>
      </c>
      <c r="E138" s="228" t="s">
        <v>1</v>
      </c>
      <c r="F138" s="229" t="s">
        <v>138</v>
      </c>
      <c r="G138" s="227"/>
      <c r="H138" s="230">
        <v>5.52</v>
      </c>
      <c r="J138" s="227"/>
      <c r="K138" s="227"/>
      <c r="L138" s="171"/>
      <c r="M138" s="173"/>
      <c r="N138" s="174"/>
      <c r="O138" s="174"/>
      <c r="P138" s="174"/>
      <c r="Q138" s="174"/>
      <c r="R138" s="174"/>
      <c r="S138" s="174"/>
      <c r="T138" s="175"/>
      <c r="AT138" s="172" t="s">
        <v>123</v>
      </c>
      <c r="AU138" s="172" t="s">
        <v>81</v>
      </c>
      <c r="AV138" s="81" t="s">
        <v>127</v>
      </c>
      <c r="AW138" s="81" t="s">
        <v>31</v>
      </c>
      <c r="AX138" s="81" t="s">
        <v>74</v>
      </c>
      <c r="AY138" s="172" t="s">
        <v>114</v>
      </c>
    </row>
    <row r="139" spans="2:51" s="80" customFormat="1" ht="12">
      <c r="B139" s="166"/>
      <c r="C139" s="224"/>
      <c r="D139" s="220" t="s">
        <v>123</v>
      </c>
      <c r="E139" s="225" t="s">
        <v>1</v>
      </c>
      <c r="F139" s="226" t="s">
        <v>142</v>
      </c>
      <c r="G139" s="224"/>
      <c r="H139" s="225" t="s">
        <v>1</v>
      </c>
      <c r="J139" s="224"/>
      <c r="K139" s="224"/>
      <c r="L139" s="166"/>
      <c r="M139" s="168"/>
      <c r="N139" s="169"/>
      <c r="O139" s="169"/>
      <c r="P139" s="169"/>
      <c r="Q139" s="169"/>
      <c r="R139" s="169"/>
      <c r="S139" s="169"/>
      <c r="T139" s="170"/>
      <c r="AT139" s="167" t="s">
        <v>123</v>
      </c>
      <c r="AU139" s="167" t="s">
        <v>81</v>
      </c>
      <c r="AV139" s="80" t="s">
        <v>79</v>
      </c>
      <c r="AW139" s="80" t="s">
        <v>31</v>
      </c>
      <c r="AX139" s="80" t="s">
        <v>74</v>
      </c>
      <c r="AY139" s="167" t="s">
        <v>114</v>
      </c>
    </row>
    <row r="140" spans="2:51" s="79" customFormat="1" ht="12">
      <c r="B140" s="161"/>
      <c r="C140" s="219"/>
      <c r="D140" s="220" t="s">
        <v>123</v>
      </c>
      <c r="E140" s="221" t="s">
        <v>1</v>
      </c>
      <c r="F140" s="222" t="s">
        <v>143</v>
      </c>
      <c r="G140" s="219"/>
      <c r="H140" s="223">
        <v>3.7</v>
      </c>
      <c r="J140" s="219"/>
      <c r="K140" s="219"/>
      <c r="L140" s="161"/>
      <c r="M140" s="163"/>
      <c r="N140" s="164"/>
      <c r="O140" s="164"/>
      <c r="P140" s="164"/>
      <c r="Q140" s="164"/>
      <c r="R140" s="164"/>
      <c r="S140" s="164"/>
      <c r="T140" s="165"/>
      <c r="AT140" s="162" t="s">
        <v>123</v>
      </c>
      <c r="AU140" s="162" t="s">
        <v>81</v>
      </c>
      <c r="AV140" s="79" t="s">
        <v>81</v>
      </c>
      <c r="AW140" s="79" t="s">
        <v>31</v>
      </c>
      <c r="AX140" s="79" t="s">
        <v>74</v>
      </c>
      <c r="AY140" s="162" t="s">
        <v>114</v>
      </c>
    </row>
    <row r="141" spans="2:51" s="82" customFormat="1" ht="12">
      <c r="B141" s="176"/>
      <c r="C141" s="231"/>
      <c r="D141" s="220" t="s">
        <v>123</v>
      </c>
      <c r="E141" s="232" t="s">
        <v>1</v>
      </c>
      <c r="F141" s="233" t="s">
        <v>144</v>
      </c>
      <c r="G141" s="231"/>
      <c r="H141" s="234">
        <v>24</v>
      </c>
      <c r="J141" s="231"/>
      <c r="K141" s="231"/>
      <c r="L141" s="176"/>
      <c r="M141" s="178"/>
      <c r="N141" s="179"/>
      <c r="O141" s="179"/>
      <c r="P141" s="179"/>
      <c r="Q141" s="179"/>
      <c r="R141" s="179"/>
      <c r="S141" s="179"/>
      <c r="T141" s="180"/>
      <c r="AT141" s="177" t="s">
        <v>123</v>
      </c>
      <c r="AU141" s="177" t="s">
        <v>81</v>
      </c>
      <c r="AV141" s="82" t="s">
        <v>121</v>
      </c>
      <c r="AW141" s="82" t="s">
        <v>31</v>
      </c>
      <c r="AX141" s="82" t="s">
        <v>79</v>
      </c>
      <c r="AY141" s="177" t="s">
        <v>114</v>
      </c>
    </row>
    <row r="142" spans="1:65" s="97" customFormat="1" ht="21.75" customHeight="1">
      <c r="A142" s="94"/>
      <c r="B142" s="76"/>
      <c r="C142" s="235">
        <v>5</v>
      </c>
      <c r="D142" s="235" t="s">
        <v>146</v>
      </c>
      <c r="E142" s="236" t="s">
        <v>147</v>
      </c>
      <c r="F142" s="237" t="s">
        <v>148</v>
      </c>
      <c r="G142" s="238" t="s">
        <v>119</v>
      </c>
      <c r="H142" s="239">
        <v>4.17</v>
      </c>
      <c r="I142" s="83"/>
      <c r="J142" s="244">
        <f>ROUND(I142*H142,2)</f>
        <v>0</v>
      </c>
      <c r="K142" s="237" t="s">
        <v>120</v>
      </c>
      <c r="L142" s="181"/>
      <c r="M142" s="84" t="s">
        <v>1</v>
      </c>
      <c r="N142" s="182" t="s">
        <v>39</v>
      </c>
      <c r="O142" s="156"/>
      <c r="P142" s="157">
        <f>O142*H142</f>
        <v>0</v>
      </c>
      <c r="Q142" s="157">
        <v>0.131</v>
      </c>
      <c r="R142" s="157">
        <f>Q142*H142</f>
        <v>0.54627</v>
      </c>
      <c r="S142" s="157">
        <v>0</v>
      </c>
      <c r="T142" s="158">
        <f>S142*H142</f>
        <v>0</v>
      </c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R142" s="159" t="s">
        <v>145</v>
      </c>
      <c r="AT142" s="159" t="s">
        <v>146</v>
      </c>
      <c r="AU142" s="159" t="s">
        <v>81</v>
      </c>
      <c r="AY142" s="88" t="s">
        <v>114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88" t="s">
        <v>79</v>
      </c>
      <c r="BK142" s="160">
        <f>ROUND(I142*H142,2)</f>
        <v>0</v>
      </c>
      <c r="BL142" s="88" t="s">
        <v>121</v>
      </c>
      <c r="BM142" s="159" t="s">
        <v>149</v>
      </c>
    </row>
    <row r="143" spans="2:51" s="80" customFormat="1" ht="12">
      <c r="B143" s="166"/>
      <c r="C143" s="224"/>
      <c r="D143" s="220" t="s">
        <v>123</v>
      </c>
      <c r="E143" s="225" t="s">
        <v>1</v>
      </c>
      <c r="F143" s="226" t="s">
        <v>150</v>
      </c>
      <c r="G143" s="224"/>
      <c r="H143" s="225" t="s">
        <v>1</v>
      </c>
      <c r="J143" s="224"/>
      <c r="K143" s="224"/>
      <c r="L143" s="166"/>
      <c r="M143" s="168"/>
      <c r="N143" s="169"/>
      <c r="O143" s="169"/>
      <c r="P143" s="169"/>
      <c r="Q143" s="169"/>
      <c r="R143" s="169"/>
      <c r="S143" s="169"/>
      <c r="T143" s="170"/>
      <c r="AT143" s="167" t="s">
        <v>123</v>
      </c>
      <c r="AU143" s="167" t="s">
        <v>81</v>
      </c>
      <c r="AV143" s="80" t="s">
        <v>79</v>
      </c>
      <c r="AW143" s="80" t="s">
        <v>31</v>
      </c>
      <c r="AX143" s="80" t="s">
        <v>74</v>
      </c>
      <c r="AY143" s="167" t="s">
        <v>114</v>
      </c>
    </row>
    <row r="144" spans="2:51" s="79" customFormat="1" ht="12">
      <c r="B144" s="161"/>
      <c r="C144" s="219"/>
      <c r="D144" s="220" t="s">
        <v>123</v>
      </c>
      <c r="E144" s="221" t="s">
        <v>1</v>
      </c>
      <c r="F144" s="222" t="s">
        <v>151</v>
      </c>
      <c r="G144" s="219"/>
      <c r="H144" s="223">
        <v>4.5</v>
      </c>
      <c r="J144" s="219"/>
      <c r="K144" s="219"/>
      <c r="L144" s="161"/>
      <c r="M144" s="163"/>
      <c r="N144" s="164"/>
      <c r="O144" s="164"/>
      <c r="P144" s="164"/>
      <c r="Q144" s="164"/>
      <c r="R144" s="164"/>
      <c r="S144" s="164"/>
      <c r="T144" s="165"/>
      <c r="AT144" s="162" t="s">
        <v>123</v>
      </c>
      <c r="AU144" s="162" t="s">
        <v>81</v>
      </c>
      <c r="AV144" s="79" t="s">
        <v>81</v>
      </c>
      <c r="AW144" s="79" t="s">
        <v>31</v>
      </c>
      <c r="AX144" s="79" t="s">
        <v>79</v>
      </c>
      <c r="AY144" s="162" t="s">
        <v>114</v>
      </c>
    </row>
    <row r="145" spans="2:51" s="79" customFormat="1" ht="12">
      <c r="B145" s="161"/>
      <c r="C145" s="219"/>
      <c r="D145" s="220" t="s">
        <v>123</v>
      </c>
      <c r="E145" s="219"/>
      <c r="F145" s="222" t="s">
        <v>152</v>
      </c>
      <c r="G145" s="219"/>
      <c r="H145" s="223">
        <v>4.635</v>
      </c>
      <c r="J145" s="219"/>
      <c r="K145" s="219"/>
      <c r="L145" s="161"/>
      <c r="M145" s="163"/>
      <c r="N145" s="164"/>
      <c r="O145" s="164"/>
      <c r="P145" s="164"/>
      <c r="Q145" s="164"/>
      <c r="R145" s="164"/>
      <c r="S145" s="164"/>
      <c r="T145" s="165"/>
      <c r="AT145" s="162" t="s">
        <v>123</v>
      </c>
      <c r="AU145" s="162" t="s">
        <v>81</v>
      </c>
      <c r="AV145" s="79" t="s">
        <v>81</v>
      </c>
      <c r="AW145" s="79" t="s">
        <v>3</v>
      </c>
      <c r="AX145" s="79" t="s">
        <v>79</v>
      </c>
      <c r="AY145" s="162" t="s">
        <v>114</v>
      </c>
    </row>
    <row r="146" spans="1:65" s="97" customFormat="1" ht="24.2" customHeight="1">
      <c r="A146" s="94"/>
      <c r="B146" s="76"/>
      <c r="C146" s="235">
        <v>6</v>
      </c>
      <c r="D146" s="235" t="s">
        <v>146</v>
      </c>
      <c r="E146" s="236" t="s">
        <v>154</v>
      </c>
      <c r="F146" s="237" t="s">
        <v>155</v>
      </c>
      <c r="G146" s="238" t="s">
        <v>119</v>
      </c>
      <c r="H146" s="239">
        <v>5.686</v>
      </c>
      <c r="I146" s="83"/>
      <c r="J146" s="244">
        <f>ROUND(I146*H146,2)</f>
        <v>0</v>
      </c>
      <c r="K146" s="237" t="s">
        <v>120</v>
      </c>
      <c r="L146" s="181"/>
      <c r="M146" s="84" t="s">
        <v>1</v>
      </c>
      <c r="N146" s="182" t="s">
        <v>39</v>
      </c>
      <c r="O146" s="156"/>
      <c r="P146" s="157">
        <f>O146*H146</f>
        <v>0</v>
      </c>
      <c r="Q146" s="157">
        <v>0.131</v>
      </c>
      <c r="R146" s="157">
        <f>Q146*H146</f>
        <v>0.744866</v>
      </c>
      <c r="S146" s="157">
        <v>0</v>
      </c>
      <c r="T146" s="158">
        <f>S146*H146</f>
        <v>0</v>
      </c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R146" s="159" t="s">
        <v>145</v>
      </c>
      <c r="AT146" s="159" t="s">
        <v>146</v>
      </c>
      <c r="AU146" s="159" t="s">
        <v>81</v>
      </c>
      <c r="AY146" s="88" t="s">
        <v>114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88" t="s">
        <v>79</v>
      </c>
      <c r="BK146" s="160">
        <f>ROUND(I146*H146,2)</f>
        <v>0</v>
      </c>
      <c r="BL146" s="88" t="s">
        <v>121</v>
      </c>
      <c r="BM146" s="159" t="s">
        <v>156</v>
      </c>
    </row>
    <row r="147" spans="2:51" s="79" customFormat="1" ht="12">
      <c r="B147" s="161"/>
      <c r="C147" s="219"/>
      <c r="D147" s="220" t="s">
        <v>123</v>
      </c>
      <c r="E147" s="221" t="s">
        <v>1</v>
      </c>
      <c r="F147" s="222" t="s">
        <v>157</v>
      </c>
      <c r="G147" s="219"/>
      <c r="H147" s="223">
        <v>5.52</v>
      </c>
      <c r="J147" s="219"/>
      <c r="K147" s="219"/>
      <c r="L147" s="161"/>
      <c r="M147" s="163"/>
      <c r="N147" s="164"/>
      <c r="O147" s="164"/>
      <c r="P147" s="164"/>
      <c r="Q147" s="164"/>
      <c r="R147" s="164"/>
      <c r="S147" s="164"/>
      <c r="T147" s="165"/>
      <c r="AT147" s="162" t="s">
        <v>123</v>
      </c>
      <c r="AU147" s="162" t="s">
        <v>81</v>
      </c>
      <c r="AV147" s="79" t="s">
        <v>81</v>
      </c>
      <c r="AW147" s="79" t="s">
        <v>31</v>
      </c>
      <c r="AX147" s="79" t="s">
        <v>79</v>
      </c>
      <c r="AY147" s="162" t="s">
        <v>114</v>
      </c>
    </row>
    <row r="148" spans="2:51" s="79" customFormat="1" ht="12">
      <c r="B148" s="161"/>
      <c r="C148" s="219"/>
      <c r="D148" s="220" t="s">
        <v>123</v>
      </c>
      <c r="E148" s="219"/>
      <c r="F148" s="222" t="s">
        <v>158</v>
      </c>
      <c r="G148" s="219"/>
      <c r="H148" s="223">
        <v>5.686</v>
      </c>
      <c r="J148" s="219"/>
      <c r="K148" s="219"/>
      <c r="L148" s="161"/>
      <c r="M148" s="163"/>
      <c r="N148" s="164"/>
      <c r="O148" s="164"/>
      <c r="P148" s="164"/>
      <c r="Q148" s="164"/>
      <c r="R148" s="164"/>
      <c r="S148" s="164"/>
      <c r="T148" s="165"/>
      <c r="AT148" s="162" t="s">
        <v>123</v>
      </c>
      <c r="AU148" s="162" t="s">
        <v>81</v>
      </c>
      <c r="AV148" s="79" t="s">
        <v>81</v>
      </c>
      <c r="AW148" s="79" t="s">
        <v>3</v>
      </c>
      <c r="AX148" s="79" t="s">
        <v>79</v>
      </c>
      <c r="AY148" s="162" t="s">
        <v>114</v>
      </c>
    </row>
    <row r="149" spans="1:65" s="97" customFormat="1" ht="24.2" customHeight="1">
      <c r="A149" s="94"/>
      <c r="B149" s="76"/>
      <c r="C149" s="235">
        <v>7</v>
      </c>
      <c r="D149" s="235" t="s">
        <v>146</v>
      </c>
      <c r="E149" s="236" t="s">
        <v>159</v>
      </c>
      <c r="F149" s="237" t="s">
        <v>160</v>
      </c>
      <c r="G149" s="238" t="s">
        <v>119</v>
      </c>
      <c r="H149" s="239">
        <v>4.4</v>
      </c>
      <c r="I149" s="83"/>
      <c r="J149" s="244">
        <f>ROUND(I149*H149,2)</f>
        <v>0</v>
      </c>
      <c r="K149" s="237" t="s">
        <v>1</v>
      </c>
      <c r="L149" s="181"/>
      <c r="M149" s="84" t="s">
        <v>1</v>
      </c>
      <c r="N149" s="182" t="s">
        <v>39</v>
      </c>
      <c r="O149" s="156"/>
      <c r="P149" s="157">
        <f>O149*H149</f>
        <v>0</v>
      </c>
      <c r="Q149" s="157">
        <v>0.131</v>
      </c>
      <c r="R149" s="157">
        <f>Q149*H149</f>
        <v>0.5764</v>
      </c>
      <c r="S149" s="157">
        <v>0</v>
      </c>
      <c r="T149" s="158">
        <f>S149*H149</f>
        <v>0</v>
      </c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R149" s="159" t="s">
        <v>145</v>
      </c>
      <c r="AT149" s="159" t="s">
        <v>146</v>
      </c>
      <c r="AU149" s="159" t="s">
        <v>81</v>
      </c>
      <c r="AY149" s="88" t="s">
        <v>114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88" t="s">
        <v>79</v>
      </c>
      <c r="BK149" s="160">
        <f>ROUND(I149*H149,2)</f>
        <v>0</v>
      </c>
      <c r="BL149" s="88" t="s">
        <v>121</v>
      </c>
      <c r="BM149" s="159" t="s">
        <v>161</v>
      </c>
    </row>
    <row r="150" spans="2:51" s="79" customFormat="1" ht="12">
      <c r="B150" s="161"/>
      <c r="C150" s="219"/>
      <c r="D150" s="220" t="s">
        <v>123</v>
      </c>
      <c r="E150" s="221" t="s">
        <v>1</v>
      </c>
      <c r="F150" s="222" t="s">
        <v>162</v>
      </c>
      <c r="G150" s="219"/>
      <c r="H150" s="223">
        <v>3.885</v>
      </c>
      <c r="J150" s="219"/>
      <c r="K150" s="219"/>
      <c r="L150" s="161"/>
      <c r="M150" s="163"/>
      <c r="N150" s="164"/>
      <c r="O150" s="164"/>
      <c r="P150" s="164"/>
      <c r="Q150" s="164"/>
      <c r="R150" s="164"/>
      <c r="S150" s="164"/>
      <c r="T150" s="165"/>
      <c r="AT150" s="162" t="s">
        <v>123</v>
      </c>
      <c r="AU150" s="162" t="s">
        <v>81</v>
      </c>
      <c r="AV150" s="79" t="s">
        <v>81</v>
      </c>
      <c r="AW150" s="79" t="s">
        <v>31</v>
      </c>
      <c r="AX150" s="79" t="s">
        <v>79</v>
      </c>
      <c r="AY150" s="162" t="s">
        <v>114</v>
      </c>
    </row>
    <row r="151" spans="2:63" s="75" customFormat="1" ht="22.9" customHeight="1">
      <c r="B151" s="147"/>
      <c r="C151" s="210"/>
      <c r="D151" s="211" t="s">
        <v>73</v>
      </c>
      <c r="E151" s="213" t="s">
        <v>153</v>
      </c>
      <c r="F151" s="213" t="s">
        <v>163</v>
      </c>
      <c r="G151" s="210"/>
      <c r="H151" s="210"/>
      <c r="J151" s="242">
        <f>BK151</f>
        <v>0</v>
      </c>
      <c r="K151" s="210"/>
      <c r="L151" s="147"/>
      <c r="M151" s="149"/>
      <c r="N151" s="150"/>
      <c r="O151" s="150"/>
      <c r="P151" s="151">
        <f>SUM(P152:P167)</f>
        <v>0</v>
      </c>
      <c r="Q151" s="150"/>
      <c r="R151" s="151">
        <f>SUM(R152:R167)</f>
        <v>0.31237999999999994</v>
      </c>
      <c r="S151" s="150"/>
      <c r="T151" s="152">
        <f>SUM(T152:T167)</f>
        <v>0</v>
      </c>
      <c r="AR151" s="148" t="s">
        <v>79</v>
      </c>
      <c r="AT151" s="153" t="s">
        <v>73</v>
      </c>
      <c r="AU151" s="153" t="s">
        <v>79</v>
      </c>
      <c r="AY151" s="148" t="s">
        <v>114</v>
      </c>
      <c r="BK151" s="154">
        <f>SUM(BK152:BK167)</f>
        <v>0</v>
      </c>
    </row>
    <row r="152" spans="1:65" s="97" customFormat="1" ht="24.2" customHeight="1">
      <c r="A152" s="94"/>
      <c r="B152" s="76"/>
      <c r="C152" s="214">
        <v>8</v>
      </c>
      <c r="D152" s="214" t="s">
        <v>116</v>
      </c>
      <c r="E152" s="215" t="s">
        <v>164</v>
      </c>
      <c r="F152" s="216" t="s">
        <v>165</v>
      </c>
      <c r="G152" s="217" t="s">
        <v>166</v>
      </c>
      <c r="H152" s="218">
        <v>2</v>
      </c>
      <c r="I152" s="77"/>
      <c r="J152" s="243">
        <f>ROUND(I152*H152,2)</f>
        <v>0</v>
      </c>
      <c r="K152" s="216" t="s">
        <v>120</v>
      </c>
      <c r="L152" s="76"/>
      <c r="M152" s="78" t="s">
        <v>1</v>
      </c>
      <c r="N152" s="155" t="s">
        <v>39</v>
      </c>
      <c r="O152" s="156"/>
      <c r="P152" s="157">
        <f>O152*H152</f>
        <v>0</v>
      </c>
      <c r="Q152" s="157">
        <v>0.0007</v>
      </c>
      <c r="R152" s="157">
        <f>Q152*H152</f>
        <v>0.0014</v>
      </c>
      <c r="S152" s="157">
        <v>0</v>
      </c>
      <c r="T152" s="158">
        <f>S152*H152</f>
        <v>0</v>
      </c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R152" s="159" t="s">
        <v>121</v>
      </c>
      <c r="AT152" s="159" t="s">
        <v>116</v>
      </c>
      <c r="AU152" s="159" t="s">
        <v>81</v>
      </c>
      <c r="AY152" s="88" t="s">
        <v>114</v>
      </c>
      <c r="BE152" s="160">
        <f>IF(N152="základní",J152,0)</f>
        <v>0</v>
      </c>
      <c r="BF152" s="160">
        <f>IF(N152="snížená",J152,0)</f>
        <v>0</v>
      </c>
      <c r="BG152" s="160">
        <f>IF(N152="zákl. přenesená",J152,0)</f>
        <v>0</v>
      </c>
      <c r="BH152" s="160">
        <f>IF(N152="sníž. přenesená",J152,0)</f>
        <v>0</v>
      </c>
      <c r="BI152" s="160">
        <f>IF(N152="nulová",J152,0)</f>
        <v>0</v>
      </c>
      <c r="BJ152" s="88" t="s">
        <v>79</v>
      </c>
      <c r="BK152" s="160">
        <f>ROUND(I152*H152,2)</f>
        <v>0</v>
      </c>
      <c r="BL152" s="88" t="s">
        <v>121</v>
      </c>
      <c r="BM152" s="159" t="s">
        <v>167</v>
      </c>
    </row>
    <row r="153" spans="1:65" s="97" customFormat="1" ht="24.2" customHeight="1">
      <c r="A153" s="94"/>
      <c r="B153" s="76"/>
      <c r="C153" s="235">
        <v>9</v>
      </c>
      <c r="D153" s="235" t="s">
        <v>146</v>
      </c>
      <c r="E153" s="236" t="s">
        <v>168</v>
      </c>
      <c r="F153" s="237" t="s">
        <v>169</v>
      </c>
      <c r="G153" s="238" t="s">
        <v>166</v>
      </c>
      <c r="H153" s="239">
        <v>2</v>
      </c>
      <c r="I153" s="83"/>
      <c r="J153" s="244">
        <f>ROUND(I153*H153,2)</f>
        <v>0</v>
      </c>
      <c r="K153" s="237" t="s">
        <v>120</v>
      </c>
      <c r="L153" s="181"/>
      <c r="M153" s="84" t="s">
        <v>1</v>
      </c>
      <c r="N153" s="182" t="s">
        <v>39</v>
      </c>
      <c r="O153" s="156"/>
      <c r="P153" s="157">
        <f>O153*H153</f>
        <v>0</v>
      </c>
      <c r="Q153" s="157">
        <v>0.0026</v>
      </c>
      <c r="R153" s="157">
        <f>Q153*H153</f>
        <v>0.0052</v>
      </c>
      <c r="S153" s="157">
        <v>0</v>
      </c>
      <c r="T153" s="158">
        <f>S153*H153</f>
        <v>0</v>
      </c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R153" s="159" t="s">
        <v>145</v>
      </c>
      <c r="AT153" s="159" t="s">
        <v>146</v>
      </c>
      <c r="AU153" s="159" t="s">
        <v>81</v>
      </c>
      <c r="AY153" s="88" t="s">
        <v>114</v>
      </c>
      <c r="BE153" s="160">
        <f>IF(N153="základní",J153,0)</f>
        <v>0</v>
      </c>
      <c r="BF153" s="160">
        <f>IF(N153="snížená",J153,0)</f>
        <v>0</v>
      </c>
      <c r="BG153" s="160">
        <f>IF(N153="zákl. přenesená",J153,0)</f>
        <v>0</v>
      </c>
      <c r="BH153" s="160">
        <f>IF(N153="sníž. přenesená",J153,0)</f>
        <v>0</v>
      </c>
      <c r="BI153" s="160">
        <f>IF(N153="nulová",J153,0)</f>
        <v>0</v>
      </c>
      <c r="BJ153" s="88" t="s">
        <v>79</v>
      </c>
      <c r="BK153" s="160">
        <f>ROUND(I153*H153,2)</f>
        <v>0</v>
      </c>
      <c r="BL153" s="88" t="s">
        <v>121</v>
      </c>
      <c r="BM153" s="159" t="s">
        <v>170</v>
      </c>
    </row>
    <row r="154" spans="1:65" s="97" customFormat="1" ht="24.2" customHeight="1">
      <c r="A154" s="94"/>
      <c r="B154" s="76"/>
      <c r="C154" s="214">
        <v>10</v>
      </c>
      <c r="D154" s="214" t="s">
        <v>116</v>
      </c>
      <c r="E154" s="215" t="s">
        <v>171</v>
      </c>
      <c r="F154" s="216" t="s">
        <v>172</v>
      </c>
      <c r="G154" s="217" t="s">
        <v>166</v>
      </c>
      <c r="H154" s="218">
        <v>2</v>
      </c>
      <c r="I154" s="77"/>
      <c r="J154" s="243">
        <f>ROUND(I154*H154,2)</f>
        <v>0</v>
      </c>
      <c r="K154" s="216" t="s">
        <v>120</v>
      </c>
      <c r="L154" s="76"/>
      <c r="M154" s="78" t="s">
        <v>1</v>
      </c>
      <c r="N154" s="155" t="s">
        <v>39</v>
      </c>
      <c r="O154" s="156"/>
      <c r="P154" s="157">
        <f>O154*H154</f>
        <v>0</v>
      </c>
      <c r="Q154" s="157">
        <v>0.11241</v>
      </c>
      <c r="R154" s="157">
        <f>Q154*H154</f>
        <v>0.22482</v>
      </c>
      <c r="S154" s="157">
        <v>0</v>
      </c>
      <c r="T154" s="158">
        <f>S154*H154</f>
        <v>0</v>
      </c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R154" s="159" t="s">
        <v>121</v>
      </c>
      <c r="AT154" s="159" t="s">
        <v>116</v>
      </c>
      <c r="AU154" s="159" t="s">
        <v>81</v>
      </c>
      <c r="AY154" s="88" t="s">
        <v>114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88" t="s">
        <v>79</v>
      </c>
      <c r="BK154" s="160">
        <f>ROUND(I154*H154,2)</f>
        <v>0</v>
      </c>
      <c r="BL154" s="88" t="s">
        <v>121</v>
      </c>
      <c r="BM154" s="159" t="s">
        <v>173</v>
      </c>
    </row>
    <row r="155" spans="2:51" s="80" customFormat="1" ht="33.75">
      <c r="B155" s="166"/>
      <c r="C155" s="224"/>
      <c r="D155" s="220" t="s">
        <v>123</v>
      </c>
      <c r="E155" s="225" t="s">
        <v>1</v>
      </c>
      <c r="F155" s="226" t="s">
        <v>174</v>
      </c>
      <c r="G155" s="224"/>
      <c r="H155" s="225" t="s">
        <v>1</v>
      </c>
      <c r="J155" s="224"/>
      <c r="K155" s="224"/>
      <c r="L155" s="166"/>
      <c r="M155" s="168"/>
      <c r="N155" s="169"/>
      <c r="O155" s="169"/>
      <c r="P155" s="169"/>
      <c r="Q155" s="169"/>
      <c r="R155" s="169"/>
      <c r="S155" s="169"/>
      <c r="T155" s="170"/>
      <c r="AT155" s="167" t="s">
        <v>123</v>
      </c>
      <c r="AU155" s="167" t="s">
        <v>81</v>
      </c>
      <c r="AV155" s="80" t="s">
        <v>79</v>
      </c>
      <c r="AW155" s="80" t="s">
        <v>31</v>
      </c>
      <c r="AX155" s="80" t="s">
        <v>74</v>
      </c>
      <c r="AY155" s="167" t="s">
        <v>114</v>
      </c>
    </row>
    <row r="156" spans="2:51" s="80" customFormat="1" ht="33.75">
      <c r="B156" s="166"/>
      <c r="C156" s="224"/>
      <c r="D156" s="220" t="s">
        <v>123</v>
      </c>
      <c r="E156" s="225" t="s">
        <v>1</v>
      </c>
      <c r="F156" s="226" t="s">
        <v>175</v>
      </c>
      <c r="G156" s="224"/>
      <c r="H156" s="225" t="s">
        <v>1</v>
      </c>
      <c r="J156" s="224"/>
      <c r="K156" s="224"/>
      <c r="L156" s="166"/>
      <c r="M156" s="168"/>
      <c r="N156" s="169"/>
      <c r="O156" s="169"/>
      <c r="P156" s="169"/>
      <c r="Q156" s="169"/>
      <c r="R156" s="169"/>
      <c r="S156" s="169"/>
      <c r="T156" s="170"/>
      <c r="AT156" s="167" t="s">
        <v>123</v>
      </c>
      <c r="AU156" s="167" t="s">
        <v>81</v>
      </c>
      <c r="AV156" s="80" t="s">
        <v>79</v>
      </c>
      <c r="AW156" s="80" t="s">
        <v>31</v>
      </c>
      <c r="AX156" s="80" t="s">
        <v>74</v>
      </c>
      <c r="AY156" s="167" t="s">
        <v>114</v>
      </c>
    </row>
    <row r="157" spans="2:51" s="80" customFormat="1" ht="22.5">
      <c r="B157" s="166"/>
      <c r="C157" s="224"/>
      <c r="D157" s="220" t="s">
        <v>123</v>
      </c>
      <c r="E157" s="225" t="s">
        <v>1</v>
      </c>
      <c r="F157" s="226" t="s">
        <v>176</v>
      </c>
      <c r="G157" s="224"/>
      <c r="H157" s="225" t="s">
        <v>1</v>
      </c>
      <c r="J157" s="224"/>
      <c r="K157" s="224"/>
      <c r="L157" s="166"/>
      <c r="M157" s="168"/>
      <c r="N157" s="169"/>
      <c r="O157" s="169"/>
      <c r="P157" s="169"/>
      <c r="Q157" s="169"/>
      <c r="R157" s="169"/>
      <c r="S157" s="169"/>
      <c r="T157" s="170"/>
      <c r="AT157" s="167" t="s">
        <v>123</v>
      </c>
      <c r="AU157" s="167" t="s">
        <v>81</v>
      </c>
      <c r="AV157" s="80" t="s">
        <v>79</v>
      </c>
      <c r="AW157" s="80" t="s">
        <v>31</v>
      </c>
      <c r="AX157" s="80" t="s">
        <v>74</v>
      </c>
      <c r="AY157" s="167" t="s">
        <v>114</v>
      </c>
    </row>
    <row r="158" spans="2:51" s="80" customFormat="1" ht="22.5">
      <c r="B158" s="166"/>
      <c r="C158" s="224"/>
      <c r="D158" s="220" t="s">
        <v>123</v>
      </c>
      <c r="E158" s="225" t="s">
        <v>1</v>
      </c>
      <c r="F158" s="226" t="s">
        <v>177</v>
      </c>
      <c r="G158" s="224"/>
      <c r="H158" s="225" t="s">
        <v>1</v>
      </c>
      <c r="J158" s="224"/>
      <c r="K158" s="224"/>
      <c r="L158" s="166"/>
      <c r="M158" s="168"/>
      <c r="N158" s="169"/>
      <c r="O158" s="169"/>
      <c r="P158" s="169"/>
      <c r="Q158" s="169"/>
      <c r="R158" s="169"/>
      <c r="S158" s="169"/>
      <c r="T158" s="170"/>
      <c r="AT158" s="167" t="s">
        <v>123</v>
      </c>
      <c r="AU158" s="167" t="s">
        <v>81</v>
      </c>
      <c r="AV158" s="80" t="s">
        <v>79</v>
      </c>
      <c r="AW158" s="80" t="s">
        <v>31</v>
      </c>
      <c r="AX158" s="80" t="s">
        <v>74</v>
      </c>
      <c r="AY158" s="167" t="s">
        <v>114</v>
      </c>
    </row>
    <row r="159" spans="2:51" s="80" customFormat="1" ht="22.5">
      <c r="B159" s="166"/>
      <c r="C159" s="224"/>
      <c r="D159" s="220" t="s">
        <v>123</v>
      </c>
      <c r="E159" s="225" t="s">
        <v>1</v>
      </c>
      <c r="F159" s="226" t="s">
        <v>178</v>
      </c>
      <c r="G159" s="224"/>
      <c r="H159" s="225" t="s">
        <v>1</v>
      </c>
      <c r="J159" s="224"/>
      <c r="K159" s="224"/>
      <c r="L159" s="166"/>
      <c r="M159" s="168"/>
      <c r="N159" s="169"/>
      <c r="O159" s="169"/>
      <c r="P159" s="169"/>
      <c r="Q159" s="169"/>
      <c r="R159" s="169"/>
      <c r="S159" s="169"/>
      <c r="T159" s="170"/>
      <c r="AT159" s="167" t="s">
        <v>123</v>
      </c>
      <c r="AU159" s="167" t="s">
        <v>81</v>
      </c>
      <c r="AV159" s="80" t="s">
        <v>79</v>
      </c>
      <c r="AW159" s="80" t="s">
        <v>31</v>
      </c>
      <c r="AX159" s="80" t="s">
        <v>74</v>
      </c>
      <c r="AY159" s="167" t="s">
        <v>114</v>
      </c>
    </row>
    <row r="160" spans="2:51" s="79" customFormat="1" ht="12">
      <c r="B160" s="161"/>
      <c r="C160" s="219"/>
      <c r="D160" s="220" t="s">
        <v>123</v>
      </c>
      <c r="E160" s="221" t="s">
        <v>1</v>
      </c>
      <c r="F160" s="222" t="s">
        <v>81</v>
      </c>
      <c r="G160" s="219"/>
      <c r="H160" s="223">
        <v>2</v>
      </c>
      <c r="J160" s="219"/>
      <c r="K160" s="219"/>
      <c r="L160" s="161"/>
      <c r="M160" s="163"/>
      <c r="N160" s="164"/>
      <c r="O160" s="164"/>
      <c r="P160" s="164"/>
      <c r="Q160" s="164"/>
      <c r="R160" s="164"/>
      <c r="S160" s="164"/>
      <c r="T160" s="165"/>
      <c r="AT160" s="162" t="s">
        <v>123</v>
      </c>
      <c r="AU160" s="162" t="s">
        <v>81</v>
      </c>
      <c r="AV160" s="79" t="s">
        <v>81</v>
      </c>
      <c r="AW160" s="79" t="s">
        <v>31</v>
      </c>
      <c r="AX160" s="79" t="s">
        <v>79</v>
      </c>
      <c r="AY160" s="162" t="s">
        <v>114</v>
      </c>
    </row>
    <row r="161" spans="1:65" s="97" customFormat="1" ht="21.75" customHeight="1">
      <c r="A161" s="94"/>
      <c r="B161" s="76"/>
      <c r="C161" s="235">
        <v>11</v>
      </c>
      <c r="D161" s="235" t="s">
        <v>146</v>
      </c>
      <c r="E161" s="236" t="s">
        <v>179</v>
      </c>
      <c r="F161" s="237" t="s">
        <v>180</v>
      </c>
      <c r="G161" s="238" t="s">
        <v>166</v>
      </c>
      <c r="H161" s="239">
        <v>2</v>
      </c>
      <c r="I161" s="83"/>
      <c r="J161" s="244">
        <f>ROUND(I161*H161,2)</f>
        <v>0</v>
      </c>
      <c r="K161" s="237" t="s">
        <v>120</v>
      </c>
      <c r="L161" s="181"/>
      <c r="M161" s="84" t="s">
        <v>1</v>
      </c>
      <c r="N161" s="182" t="s">
        <v>39</v>
      </c>
      <c r="O161" s="156"/>
      <c r="P161" s="157">
        <f>O161*H161</f>
        <v>0</v>
      </c>
      <c r="Q161" s="157">
        <v>0.0061</v>
      </c>
      <c r="R161" s="157">
        <f>Q161*H161</f>
        <v>0.0122</v>
      </c>
      <c r="S161" s="157">
        <v>0</v>
      </c>
      <c r="T161" s="158">
        <f>S161*H161</f>
        <v>0</v>
      </c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R161" s="159" t="s">
        <v>145</v>
      </c>
      <c r="AT161" s="159" t="s">
        <v>146</v>
      </c>
      <c r="AU161" s="159" t="s">
        <v>81</v>
      </c>
      <c r="AY161" s="88" t="s">
        <v>114</v>
      </c>
      <c r="BE161" s="160">
        <f>IF(N161="základní",J161,0)</f>
        <v>0</v>
      </c>
      <c r="BF161" s="160">
        <f>IF(N161="snížená",J161,0)</f>
        <v>0</v>
      </c>
      <c r="BG161" s="160">
        <f>IF(N161="zákl. přenesená",J161,0)</f>
        <v>0</v>
      </c>
      <c r="BH161" s="160">
        <f>IF(N161="sníž. přenesená",J161,0)</f>
        <v>0</v>
      </c>
      <c r="BI161" s="160">
        <f>IF(N161="nulová",J161,0)</f>
        <v>0</v>
      </c>
      <c r="BJ161" s="88" t="s">
        <v>79</v>
      </c>
      <c r="BK161" s="160">
        <f>ROUND(I161*H161,2)</f>
        <v>0</v>
      </c>
      <c r="BL161" s="88" t="s">
        <v>121</v>
      </c>
      <c r="BM161" s="159" t="s">
        <v>181</v>
      </c>
    </row>
    <row r="162" spans="1:65" s="97" customFormat="1" ht="21.75" customHeight="1">
      <c r="A162" s="94"/>
      <c r="B162" s="76"/>
      <c r="C162" s="235">
        <v>12</v>
      </c>
      <c r="D162" s="235" t="s">
        <v>146</v>
      </c>
      <c r="E162" s="236" t="s">
        <v>182</v>
      </c>
      <c r="F162" s="237" t="s">
        <v>183</v>
      </c>
      <c r="G162" s="238" t="s">
        <v>166</v>
      </c>
      <c r="H162" s="239">
        <v>2</v>
      </c>
      <c r="I162" s="83"/>
      <c r="J162" s="244">
        <f>ROUND(I162*H162,2)</f>
        <v>0</v>
      </c>
      <c r="K162" s="237" t="s">
        <v>120</v>
      </c>
      <c r="L162" s="181"/>
      <c r="M162" s="84" t="s">
        <v>1</v>
      </c>
      <c r="N162" s="182" t="s">
        <v>39</v>
      </c>
      <c r="O162" s="156"/>
      <c r="P162" s="157">
        <f>O162*H162</f>
        <v>0</v>
      </c>
      <c r="Q162" s="157">
        <v>0.00035</v>
      </c>
      <c r="R162" s="157">
        <f>Q162*H162</f>
        <v>0.0007</v>
      </c>
      <c r="S162" s="157">
        <v>0</v>
      </c>
      <c r="T162" s="158">
        <f>S162*H162</f>
        <v>0</v>
      </c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R162" s="159" t="s">
        <v>145</v>
      </c>
      <c r="AT162" s="159" t="s">
        <v>146</v>
      </c>
      <c r="AU162" s="159" t="s">
        <v>81</v>
      </c>
      <c r="AY162" s="88" t="s">
        <v>114</v>
      </c>
      <c r="BE162" s="160">
        <f>IF(N162="základní",J162,0)</f>
        <v>0</v>
      </c>
      <c r="BF162" s="160">
        <f>IF(N162="snížená",J162,0)</f>
        <v>0</v>
      </c>
      <c r="BG162" s="160">
        <f>IF(N162="zákl. přenesená",J162,0)</f>
        <v>0</v>
      </c>
      <c r="BH162" s="160">
        <f>IF(N162="sníž. přenesená",J162,0)</f>
        <v>0</v>
      </c>
      <c r="BI162" s="160">
        <f>IF(N162="nulová",J162,0)</f>
        <v>0</v>
      </c>
      <c r="BJ162" s="88" t="s">
        <v>79</v>
      </c>
      <c r="BK162" s="160">
        <f>ROUND(I162*H162,2)</f>
        <v>0</v>
      </c>
      <c r="BL162" s="88" t="s">
        <v>121</v>
      </c>
      <c r="BM162" s="159" t="s">
        <v>184</v>
      </c>
    </row>
    <row r="163" spans="1:65" s="97" customFormat="1" ht="16.5" customHeight="1">
      <c r="A163" s="94"/>
      <c r="B163" s="76"/>
      <c r="C163" s="235">
        <v>13</v>
      </c>
      <c r="D163" s="235" t="s">
        <v>146</v>
      </c>
      <c r="E163" s="236" t="s">
        <v>186</v>
      </c>
      <c r="F163" s="237" t="s">
        <v>187</v>
      </c>
      <c r="G163" s="238" t="s">
        <v>166</v>
      </c>
      <c r="H163" s="239">
        <v>2</v>
      </c>
      <c r="I163" s="83"/>
      <c r="J163" s="244">
        <f>ROUND(I163*H163,2)</f>
        <v>0</v>
      </c>
      <c r="K163" s="237" t="s">
        <v>120</v>
      </c>
      <c r="L163" s="181"/>
      <c r="M163" s="84" t="s">
        <v>1</v>
      </c>
      <c r="N163" s="182" t="s">
        <v>39</v>
      </c>
      <c r="O163" s="156"/>
      <c r="P163" s="157">
        <f>O163*H163</f>
        <v>0</v>
      </c>
      <c r="Q163" s="157">
        <v>0.0001</v>
      </c>
      <c r="R163" s="157">
        <f>Q163*H163</f>
        <v>0.0002</v>
      </c>
      <c r="S163" s="157">
        <v>0</v>
      </c>
      <c r="T163" s="158">
        <f>S163*H163</f>
        <v>0</v>
      </c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R163" s="159" t="s">
        <v>145</v>
      </c>
      <c r="AT163" s="159" t="s">
        <v>146</v>
      </c>
      <c r="AU163" s="159" t="s">
        <v>81</v>
      </c>
      <c r="AY163" s="88" t="s">
        <v>114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88" t="s">
        <v>79</v>
      </c>
      <c r="BK163" s="160">
        <f>ROUND(I163*H163,2)</f>
        <v>0</v>
      </c>
      <c r="BL163" s="88" t="s">
        <v>121</v>
      </c>
      <c r="BM163" s="159" t="s">
        <v>188</v>
      </c>
    </row>
    <row r="164" spans="1:65" s="97" customFormat="1" ht="24.2" customHeight="1">
      <c r="A164" s="94"/>
      <c r="B164" s="76"/>
      <c r="C164" s="214">
        <v>14</v>
      </c>
      <c r="D164" s="214" t="s">
        <v>116</v>
      </c>
      <c r="E164" s="215" t="s">
        <v>189</v>
      </c>
      <c r="F164" s="216" t="s">
        <v>190</v>
      </c>
      <c r="G164" s="217" t="s">
        <v>119</v>
      </c>
      <c r="H164" s="218">
        <v>26</v>
      </c>
      <c r="I164" s="77"/>
      <c r="J164" s="243">
        <f>ROUND(I164*H164,2)</f>
        <v>0</v>
      </c>
      <c r="K164" s="216" t="s">
        <v>120</v>
      </c>
      <c r="L164" s="76"/>
      <c r="M164" s="78" t="s">
        <v>1</v>
      </c>
      <c r="N164" s="155" t="s">
        <v>39</v>
      </c>
      <c r="O164" s="156"/>
      <c r="P164" s="157">
        <f>O164*H164</f>
        <v>0</v>
      </c>
      <c r="Q164" s="157">
        <v>0.0026</v>
      </c>
      <c r="R164" s="157">
        <f>Q164*H164</f>
        <v>0.0676</v>
      </c>
      <c r="S164" s="157">
        <v>0</v>
      </c>
      <c r="T164" s="158">
        <f>S164*H164</f>
        <v>0</v>
      </c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R164" s="159" t="s">
        <v>121</v>
      </c>
      <c r="AT164" s="159" t="s">
        <v>116</v>
      </c>
      <c r="AU164" s="159" t="s">
        <v>81</v>
      </c>
      <c r="AY164" s="88" t="s">
        <v>114</v>
      </c>
      <c r="BE164" s="160">
        <f>IF(N164="základní",J164,0)</f>
        <v>0</v>
      </c>
      <c r="BF164" s="160">
        <f>IF(N164="snížená",J164,0)</f>
        <v>0</v>
      </c>
      <c r="BG164" s="160">
        <f>IF(N164="zákl. přenesená",J164,0)</f>
        <v>0</v>
      </c>
      <c r="BH164" s="160">
        <f>IF(N164="sníž. přenesená",J164,0)</f>
        <v>0</v>
      </c>
      <c r="BI164" s="160">
        <f>IF(N164="nulová",J164,0)</f>
        <v>0</v>
      </c>
      <c r="BJ164" s="88" t="s">
        <v>79</v>
      </c>
      <c r="BK164" s="160">
        <f>ROUND(I164*H164,2)</f>
        <v>0</v>
      </c>
      <c r="BL164" s="88" t="s">
        <v>121</v>
      </c>
      <c r="BM164" s="159" t="s">
        <v>191</v>
      </c>
    </row>
    <row r="165" spans="2:51" s="80" customFormat="1" ht="12">
      <c r="B165" s="166"/>
      <c r="C165" s="224"/>
      <c r="D165" s="220" t="s">
        <v>123</v>
      </c>
      <c r="E165" s="225" t="s">
        <v>1</v>
      </c>
      <c r="F165" s="226" t="s">
        <v>192</v>
      </c>
      <c r="G165" s="224"/>
      <c r="H165" s="225" t="s">
        <v>1</v>
      </c>
      <c r="J165" s="224"/>
      <c r="K165" s="224"/>
      <c r="L165" s="166"/>
      <c r="M165" s="168"/>
      <c r="N165" s="169"/>
      <c r="O165" s="169"/>
      <c r="P165" s="169"/>
      <c r="Q165" s="169"/>
      <c r="R165" s="169"/>
      <c r="S165" s="169"/>
      <c r="T165" s="170"/>
      <c r="AT165" s="167" t="s">
        <v>123</v>
      </c>
      <c r="AU165" s="167" t="s">
        <v>81</v>
      </c>
      <c r="AV165" s="80" t="s">
        <v>79</v>
      </c>
      <c r="AW165" s="80" t="s">
        <v>31</v>
      </c>
      <c r="AX165" s="80" t="s">
        <v>74</v>
      </c>
      <c r="AY165" s="167" t="s">
        <v>114</v>
      </c>
    </row>
    <row r="166" spans="2:51" s="79" customFormat="1" ht="12">
      <c r="B166" s="161"/>
      <c r="C166" s="219"/>
      <c r="D166" s="220" t="s">
        <v>123</v>
      </c>
      <c r="E166" s="221" t="s">
        <v>1</v>
      </c>
      <c r="F166" s="222" t="s">
        <v>193</v>
      </c>
      <c r="G166" s="219"/>
      <c r="H166" s="223">
        <v>26</v>
      </c>
      <c r="J166" s="219"/>
      <c r="K166" s="219"/>
      <c r="L166" s="161"/>
      <c r="M166" s="163"/>
      <c r="N166" s="164"/>
      <c r="O166" s="164"/>
      <c r="P166" s="164"/>
      <c r="Q166" s="164"/>
      <c r="R166" s="164"/>
      <c r="S166" s="164"/>
      <c r="T166" s="165"/>
      <c r="AT166" s="162" t="s">
        <v>123</v>
      </c>
      <c r="AU166" s="162" t="s">
        <v>81</v>
      </c>
      <c r="AV166" s="79" t="s">
        <v>81</v>
      </c>
      <c r="AW166" s="79" t="s">
        <v>31</v>
      </c>
      <c r="AX166" s="79" t="s">
        <v>79</v>
      </c>
      <c r="AY166" s="162" t="s">
        <v>114</v>
      </c>
    </row>
    <row r="167" spans="1:65" s="97" customFormat="1" ht="16.5" customHeight="1">
      <c r="A167" s="94"/>
      <c r="B167" s="76"/>
      <c r="C167" s="214">
        <v>15</v>
      </c>
      <c r="D167" s="214" t="s">
        <v>116</v>
      </c>
      <c r="E167" s="215" t="s">
        <v>194</v>
      </c>
      <c r="F167" s="216" t="s">
        <v>195</v>
      </c>
      <c r="G167" s="217" t="s">
        <v>119</v>
      </c>
      <c r="H167" s="218">
        <v>26</v>
      </c>
      <c r="I167" s="77"/>
      <c r="J167" s="243">
        <f>ROUND(I167*H167,2)</f>
        <v>0</v>
      </c>
      <c r="K167" s="216" t="s">
        <v>120</v>
      </c>
      <c r="L167" s="76"/>
      <c r="M167" s="78" t="s">
        <v>1</v>
      </c>
      <c r="N167" s="155" t="s">
        <v>39</v>
      </c>
      <c r="O167" s="156"/>
      <c r="P167" s="157">
        <f>O167*H167</f>
        <v>0</v>
      </c>
      <c r="Q167" s="157">
        <v>1E-05</v>
      </c>
      <c r="R167" s="157">
        <f>Q167*H167</f>
        <v>0.00026000000000000003</v>
      </c>
      <c r="S167" s="157">
        <v>0</v>
      </c>
      <c r="T167" s="158">
        <f>S167*H167</f>
        <v>0</v>
      </c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R167" s="159" t="s">
        <v>121</v>
      </c>
      <c r="AT167" s="159" t="s">
        <v>116</v>
      </c>
      <c r="AU167" s="159" t="s">
        <v>81</v>
      </c>
      <c r="AY167" s="88" t="s">
        <v>114</v>
      </c>
      <c r="BE167" s="160">
        <f>IF(N167="základní",J167,0)</f>
        <v>0</v>
      </c>
      <c r="BF167" s="160">
        <f>IF(N167="snížená",J167,0)</f>
        <v>0</v>
      </c>
      <c r="BG167" s="160">
        <f>IF(N167="zákl. přenesená",J167,0)</f>
        <v>0</v>
      </c>
      <c r="BH167" s="160">
        <f>IF(N167="sníž. přenesená",J167,0)</f>
        <v>0</v>
      </c>
      <c r="BI167" s="160">
        <f>IF(N167="nulová",J167,0)</f>
        <v>0</v>
      </c>
      <c r="BJ167" s="88" t="s">
        <v>79</v>
      </c>
      <c r="BK167" s="160">
        <f>ROUND(I167*H167,2)</f>
        <v>0</v>
      </c>
      <c r="BL167" s="88" t="s">
        <v>121</v>
      </c>
      <c r="BM167" s="159" t="s">
        <v>196</v>
      </c>
    </row>
    <row r="168" spans="2:63" s="75" customFormat="1" ht="22.9" customHeight="1">
      <c r="B168" s="147"/>
      <c r="C168" s="210"/>
      <c r="D168" s="211" t="s">
        <v>73</v>
      </c>
      <c r="E168" s="213" t="s">
        <v>197</v>
      </c>
      <c r="F168" s="213" t="s">
        <v>198</v>
      </c>
      <c r="G168" s="210"/>
      <c r="H168" s="210"/>
      <c r="J168" s="242">
        <f>BK168</f>
        <v>0</v>
      </c>
      <c r="K168" s="210"/>
      <c r="L168" s="147"/>
      <c r="M168" s="149"/>
      <c r="N168" s="150"/>
      <c r="O168" s="150"/>
      <c r="P168" s="151">
        <f>SUM(P169:P176)</f>
        <v>0</v>
      </c>
      <c r="Q168" s="150"/>
      <c r="R168" s="151">
        <f>SUM(R169:R176)</f>
        <v>0</v>
      </c>
      <c r="S168" s="150"/>
      <c r="T168" s="152">
        <f>SUM(T169:T176)</f>
        <v>0</v>
      </c>
      <c r="AR168" s="148" t="s">
        <v>79</v>
      </c>
      <c r="AT168" s="153" t="s">
        <v>73</v>
      </c>
      <c r="AU168" s="153" t="s">
        <v>79</v>
      </c>
      <c r="AY168" s="148" t="s">
        <v>114</v>
      </c>
      <c r="BK168" s="154">
        <f>SUM(BK169:BK176)</f>
        <v>0</v>
      </c>
    </row>
    <row r="169" spans="1:65" s="97" customFormat="1" ht="24.2" customHeight="1">
      <c r="A169" s="94"/>
      <c r="B169" s="76"/>
      <c r="C169" s="214">
        <v>16</v>
      </c>
      <c r="D169" s="214" t="s">
        <v>116</v>
      </c>
      <c r="E169" s="215" t="s">
        <v>199</v>
      </c>
      <c r="F169" s="216" t="s">
        <v>200</v>
      </c>
      <c r="G169" s="217" t="s">
        <v>201</v>
      </c>
      <c r="H169" s="218">
        <v>8.736</v>
      </c>
      <c r="I169" s="77"/>
      <c r="J169" s="243">
        <f>ROUND(I169*H169,2)</f>
        <v>0</v>
      </c>
      <c r="K169" s="216" t="s">
        <v>120</v>
      </c>
      <c r="L169" s="76"/>
      <c r="M169" s="78" t="s">
        <v>1</v>
      </c>
      <c r="N169" s="155" t="s">
        <v>39</v>
      </c>
      <c r="O169" s="156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R169" s="159" t="s">
        <v>121</v>
      </c>
      <c r="AT169" s="159" t="s">
        <v>116</v>
      </c>
      <c r="AU169" s="159" t="s">
        <v>81</v>
      </c>
      <c r="AY169" s="88" t="s">
        <v>114</v>
      </c>
      <c r="BE169" s="160">
        <f>IF(N169="základní",J169,0)</f>
        <v>0</v>
      </c>
      <c r="BF169" s="160">
        <f>IF(N169="snížená",J169,0)</f>
        <v>0</v>
      </c>
      <c r="BG169" s="160">
        <f>IF(N169="zákl. přenesená",J169,0)</f>
        <v>0</v>
      </c>
      <c r="BH169" s="160">
        <f>IF(N169="sníž. přenesená",J169,0)</f>
        <v>0</v>
      </c>
      <c r="BI169" s="160">
        <f>IF(N169="nulová",J169,0)</f>
        <v>0</v>
      </c>
      <c r="BJ169" s="88" t="s">
        <v>79</v>
      </c>
      <c r="BK169" s="160">
        <f>ROUND(I169*H169,2)</f>
        <v>0</v>
      </c>
      <c r="BL169" s="88" t="s">
        <v>121</v>
      </c>
      <c r="BM169" s="159" t="s">
        <v>202</v>
      </c>
    </row>
    <row r="170" spans="2:51" s="80" customFormat="1" ht="12">
      <c r="B170" s="166"/>
      <c r="C170" s="224"/>
      <c r="D170" s="220" t="s">
        <v>123</v>
      </c>
      <c r="E170" s="225" t="s">
        <v>1</v>
      </c>
      <c r="F170" s="226" t="s">
        <v>203</v>
      </c>
      <c r="G170" s="224"/>
      <c r="H170" s="225" t="s">
        <v>1</v>
      </c>
      <c r="J170" s="224"/>
      <c r="K170" s="224"/>
      <c r="L170" s="166"/>
      <c r="M170" s="168"/>
      <c r="N170" s="169"/>
      <c r="O170" s="169"/>
      <c r="P170" s="169"/>
      <c r="Q170" s="169"/>
      <c r="R170" s="169"/>
      <c r="S170" s="169"/>
      <c r="T170" s="170"/>
      <c r="AT170" s="167" t="s">
        <v>123</v>
      </c>
      <c r="AU170" s="167" t="s">
        <v>81</v>
      </c>
      <c r="AV170" s="80" t="s">
        <v>79</v>
      </c>
      <c r="AW170" s="80" t="s">
        <v>31</v>
      </c>
      <c r="AX170" s="80" t="s">
        <v>74</v>
      </c>
      <c r="AY170" s="167" t="s">
        <v>114</v>
      </c>
    </row>
    <row r="171" spans="2:51" s="79" customFormat="1" ht="12">
      <c r="B171" s="161"/>
      <c r="C171" s="219"/>
      <c r="D171" s="220" t="s">
        <v>123</v>
      </c>
      <c r="E171" s="221" t="s">
        <v>1</v>
      </c>
      <c r="F171" s="222" t="s">
        <v>204</v>
      </c>
      <c r="G171" s="219"/>
      <c r="H171" s="223">
        <v>8.736</v>
      </c>
      <c r="J171" s="219"/>
      <c r="K171" s="219"/>
      <c r="L171" s="161"/>
      <c r="M171" s="163"/>
      <c r="N171" s="164"/>
      <c r="O171" s="164"/>
      <c r="P171" s="164"/>
      <c r="Q171" s="164"/>
      <c r="R171" s="164"/>
      <c r="S171" s="164"/>
      <c r="T171" s="165"/>
      <c r="AT171" s="162" t="s">
        <v>123</v>
      </c>
      <c r="AU171" s="162" t="s">
        <v>81</v>
      </c>
      <c r="AV171" s="79" t="s">
        <v>81</v>
      </c>
      <c r="AW171" s="79" t="s">
        <v>31</v>
      </c>
      <c r="AX171" s="79" t="s">
        <v>79</v>
      </c>
      <c r="AY171" s="162" t="s">
        <v>114</v>
      </c>
    </row>
    <row r="172" spans="1:65" s="97" customFormat="1" ht="21.75" customHeight="1">
      <c r="A172" s="94"/>
      <c r="B172" s="76"/>
      <c r="C172" s="214">
        <v>17</v>
      </c>
      <c r="D172" s="214" t="s">
        <v>116</v>
      </c>
      <c r="E172" s="215" t="s">
        <v>205</v>
      </c>
      <c r="F172" s="216" t="s">
        <v>206</v>
      </c>
      <c r="G172" s="217" t="s">
        <v>201</v>
      </c>
      <c r="H172" s="218">
        <v>1.5</v>
      </c>
      <c r="I172" s="77"/>
      <c r="J172" s="243">
        <f>ROUND(I172*H172,2)</f>
        <v>0</v>
      </c>
      <c r="K172" s="216" t="s">
        <v>120</v>
      </c>
      <c r="L172" s="76"/>
      <c r="M172" s="78" t="s">
        <v>1</v>
      </c>
      <c r="N172" s="155" t="s">
        <v>39</v>
      </c>
      <c r="O172" s="156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R172" s="159" t="s">
        <v>121</v>
      </c>
      <c r="AT172" s="159" t="s">
        <v>116</v>
      </c>
      <c r="AU172" s="159" t="s">
        <v>81</v>
      </c>
      <c r="AY172" s="88" t="s">
        <v>114</v>
      </c>
      <c r="BE172" s="160">
        <f>IF(N172="základní",J172,0)</f>
        <v>0</v>
      </c>
      <c r="BF172" s="160">
        <f>IF(N172="snížená",J172,0)</f>
        <v>0</v>
      </c>
      <c r="BG172" s="160">
        <f>IF(N172="zákl. přenesená",J172,0)</f>
        <v>0</v>
      </c>
      <c r="BH172" s="160">
        <f>IF(N172="sníž. přenesená",J172,0)</f>
        <v>0</v>
      </c>
      <c r="BI172" s="160">
        <f>IF(N172="nulová",J172,0)</f>
        <v>0</v>
      </c>
      <c r="BJ172" s="88" t="s">
        <v>79</v>
      </c>
      <c r="BK172" s="160">
        <f>ROUND(I172*H172,2)</f>
        <v>0</v>
      </c>
      <c r="BL172" s="88" t="s">
        <v>121</v>
      </c>
      <c r="BM172" s="159" t="s">
        <v>207</v>
      </c>
    </row>
    <row r="173" spans="2:51" s="79" customFormat="1" ht="12">
      <c r="B173" s="161"/>
      <c r="C173" s="219"/>
      <c r="D173" s="220" t="s">
        <v>123</v>
      </c>
      <c r="E173" s="221" t="s">
        <v>1</v>
      </c>
      <c r="F173" s="222"/>
      <c r="G173" s="219"/>
      <c r="H173" s="223">
        <v>1.5</v>
      </c>
      <c r="J173" s="219"/>
      <c r="K173" s="219"/>
      <c r="L173" s="161"/>
      <c r="M173" s="163"/>
      <c r="N173" s="164"/>
      <c r="O173" s="164"/>
      <c r="P173" s="164"/>
      <c r="Q173" s="164"/>
      <c r="R173" s="164"/>
      <c r="S173" s="164"/>
      <c r="T173" s="165"/>
      <c r="AT173" s="162" t="s">
        <v>123</v>
      </c>
      <c r="AU173" s="162" t="s">
        <v>81</v>
      </c>
      <c r="AV173" s="79" t="s">
        <v>81</v>
      </c>
      <c r="AW173" s="79" t="s">
        <v>31</v>
      </c>
      <c r="AX173" s="79" t="s">
        <v>79</v>
      </c>
      <c r="AY173" s="162" t="s">
        <v>114</v>
      </c>
    </row>
    <row r="174" spans="1:65" s="97" customFormat="1" ht="24.2" customHeight="1">
      <c r="A174" s="94"/>
      <c r="B174" s="76"/>
      <c r="C174" s="214">
        <v>18</v>
      </c>
      <c r="D174" s="214" t="s">
        <v>116</v>
      </c>
      <c r="E174" s="215" t="s">
        <v>208</v>
      </c>
      <c r="F174" s="216" t="s">
        <v>209</v>
      </c>
      <c r="G174" s="217" t="s">
        <v>201</v>
      </c>
      <c r="H174" s="218">
        <v>28.5</v>
      </c>
      <c r="I174" s="77"/>
      <c r="J174" s="243">
        <f>ROUND(I174*H174,2)</f>
        <v>0</v>
      </c>
      <c r="K174" s="216" t="s">
        <v>120</v>
      </c>
      <c r="L174" s="76"/>
      <c r="M174" s="78" t="s">
        <v>1</v>
      </c>
      <c r="N174" s="155" t="s">
        <v>39</v>
      </c>
      <c r="O174" s="156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R174" s="159" t="s">
        <v>121</v>
      </c>
      <c r="AT174" s="159" t="s">
        <v>116</v>
      </c>
      <c r="AU174" s="159" t="s">
        <v>81</v>
      </c>
      <c r="AY174" s="88" t="s">
        <v>114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88" t="s">
        <v>79</v>
      </c>
      <c r="BK174" s="160">
        <f>ROUND(I174*H174,2)</f>
        <v>0</v>
      </c>
      <c r="BL174" s="88" t="s">
        <v>121</v>
      </c>
      <c r="BM174" s="159" t="s">
        <v>210</v>
      </c>
    </row>
    <row r="175" spans="2:51" s="79" customFormat="1" ht="12">
      <c r="B175" s="161"/>
      <c r="C175" s="219"/>
      <c r="D175" s="220" t="s">
        <v>123</v>
      </c>
      <c r="E175" s="221" t="s">
        <v>1</v>
      </c>
      <c r="F175" s="222" t="s">
        <v>241</v>
      </c>
      <c r="G175" s="219"/>
      <c r="H175" s="223">
        <v>28.5</v>
      </c>
      <c r="J175" s="219"/>
      <c r="K175" s="219"/>
      <c r="L175" s="161"/>
      <c r="M175" s="163"/>
      <c r="N175" s="164"/>
      <c r="O175" s="164"/>
      <c r="P175" s="164"/>
      <c r="Q175" s="164"/>
      <c r="R175" s="164"/>
      <c r="S175" s="164"/>
      <c r="T175" s="165"/>
      <c r="AT175" s="162" t="s">
        <v>123</v>
      </c>
      <c r="AU175" s="162" t="s">
        <v>81</v>
      </c>
      <c r="AV175" s="79" t="s">
        <v>81</v>
      </c>
      <c r="AW175" s="79" t="s">
        <v>31</v>
      </c>
      <c r="AX175" s="79" t="s">
        <v>79</v>
      </c>
      <c r="AY175" s="162" t="s">
        <v>114</v>
      </c>
    </row>
    <row r="176" spans="1:65" s="97" customFormat="1" ht="33" customHeight="1">
      <c r="A176" s="94"/>
      <c r="B176" s="76"/>
      <c r="C176" s="214">
        <v>19</v>
      </c>
      <c r="D176" s="214" t="s">
        <v>116</v>
      </c>
      <c r="E176" s="215" t="s">
        <v>211</v>
      </c>
      <c r="F176" s="216" t="s">
        <v>212</v>
      </c>
      <c r="G176" s="217" t="s">
        <v>201</v>
      </c>
      <c r="H176" s="218">
        <v>1.5</v>
      </c>
      <c r="I176" s="77"/>
      <c r="J176" s="243">
        <f>ROUND(I176*H176,2)</f>
        <v>0</v>
      </c>
      <c r="K176" s="216" t="s">
        <v>120</v>
      </c>
      <c r="L176" s="76"/>
      <c r="M176" s="78" t="s">
        <v>1</v>
      </c>
      <c r="N176" s="155" t="s">
        <v>39</v>
      </c>
      <c r="O176" s="156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R176" s="159" t="s">
        <v>121</v>
      </c>
      <c r="AT176" s="159" t="s">
        <v>116</v>
      </c>
      <c r="AU176" s="159" t="s">
        <v>81</v>
      </c>
      <c r="AY176" s="88" t="s">
        <v>114</v>
      </c>
      <c r="BE176" s="160">
        <f>IF(N176="základní",J176,0)</f>
        <v>0</v>
      </c>
      <c r="BF176" s="160">
        <f>IF(N176="snížená",J176,0)</f>
        <v>0</v>
      </c>
      <c r="BG176" s="160">
        <f>IF(N176="zákl. přenesená",J176,0)</f>
        <v>0</v>
      </c>
      <c r="BH176" s="160">
        <f>IF(N176="sníž. přenesená",J176,0)</f>
        <v>0</v>
      </c>
      <c r="BI176" s="160">
        <f>IF(N176="nulová",J176,0)</f>
        <v>0</v>
      </c>
      <c r="BJ176" s="88" t="s">
        <v>79</v>
      </c>
      <c r="BK176" s="160">
        <f>ROUND(I176*H176,2)</f>
        <v>0</v>
      </c>
      <c r="BL176" s="88" t="s">
        <v>121</v>
      </c>
      <c r="BM176" s="159" t="s">
        <v>213</v>
      </c>
    </row>
    <row r="177" spans="2:63" s="75" customFormat="1" ht="22.9" customHeight="1">
      <c r="B177" s="147"/>
      <c r="C177" s="210"/>
      <c r="D177" s="211" t="s">
        <v>73</v>
      </c>
      <c r="E177" s="213" t="s">
        <v>214</v>
      </c>
      <c r="F177" s="213" t="s">
        <v>215</v>
      </c>
      <c r="G177" s="210"/>
      <c r="H177" s="210"/>
      <c r="J177" s="242">
        <f>BK177</f>
        <v>0</v>
      </c>
      <c r="K177" s="210"/>
      <c r="L177" s="147"/>
      <c r="M177" s="149"/>
      <c r="N177" s="150"/>
      <c r="O177" s="150"/>
      <c r="P177" s="151">
        <f>P178</f>
        <v>0</v>
      </c>
      <c r="Q177" s="150"/>
      <c r="R177" s="151">
        <f>R178</f>
        <v>0</v>
      </c>
      <c r="S177" s="150"/>
      <c r="T177" s="152">
        <f>T178</f>
        <v>0</v>
      </c>
      <c r="AR177" s="148" t="s">
        <v>79</v>
      </c>
      <c r="AT177" s="153" t="s">
        <v>73</v>
      </c>
      <c r="AU177" s="153" t="s">
        <v>79</v>
      </c>
      <c r="AY177" s="148" t="s">
        <v>114</v>
      </c>
      <c r="BK177" s="154">
        <f>BK178</f>
        <v>0</v>
      </c>
    </row>
    <row r="178" spans="1:65" s="97" customFormat="1" ht="24.2" customHeight="1">
      <c r="A178" s="94"/>
      <c r="B178" s="76"/>
      <c r="C178" s="214">
        <v>20</v>
      </c>
      <c r="D178" s="214" t="s">
        <v>116</v>
      </c>
      <c r="E178" s="215" t="s">
        <v>216</v>
      </c>
      <c r="F178" s="216" t="s">
        <v>217</v>
      </c>
      <c r="G178" s="217" t="s">
        <v>201</v>
      </c>
      <c r="H178" s="218">
        <v>21.616</v>
      </c>
      <c r="I178" s="77"/>
      <c r="J178" s="243">
        <f>ROUND(I178*H178,2)</f>
        <v>0</v>
      </c>
      <c r="K178" s="216" t="s">
        <v>120</v>
      </c>
      <c r="L178" s="76"/>
      <c r="M178" s="78" t="s">
        <v>1</v>
      </c>
      <c r="N178" s="155" t="s">
        <v>39</v>
      </c>
      <c r="O178" s="156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R178" s="159" t="s">
        <v>121</v>
      </c>
      <c r="AT178" s="159" t="s">
        <v>116</v>
      </c>
      <c r="AU178" s="159" t="s">
        <v>81</v>
      </c>
      <c r="AY178" s="88" t="s">
        <v>114</v>
      </c>
      <c r="BE178" s="160">
        <f>IF(N178="základní",J178,0)</f>
        <v>0</v>
      </c>
      <c r="BF178" s="160">
        <f>IF(N178="snížená",J178,0)</f>
        <v>0</v>
      </c>
      <c r="BG178" s="160">
        <f>IF(N178="zákl. přenesená",J178,0)</f>
        <v>0</v>
      </c>
      <c r="BH178" s="160">
        <f>IF(N178="sníž. přenesená",J178,0)</f>
        <v>0</v>
      </c>
      <c r="BI178" s="160">
        <f>IF(N178="nulová",J178,0)</f>
        <v>0</v>
      </c>
      <c r="BJ178" s="88" t="s">
        <v>79</v>
      </c>
      <c r="BK178" s="160">
        <f>ROUND(I178*H178,2)</f>
        <v>0</v>
      </c>
      <c r="BL178" s="88" t="s">
        <v>121</v>
      </c>
      <c r="BM178" s="159" t="s">
        <v>218</v>
      </c>
    </row>
    <row r="179" spans="2:63" s="75" customFormat="1" ht="25.9" customHeight="1">
      <c r="B179" s="147"/>
      <c r="C179" s="210"/>
      <c r="D179" s="211" t="s">
        <v>73</v>
      </c>
      <c r="E179" s="212" t="s">
        <v>219</v>
      </c>
      <c r="F179" s="212" t="s">
        <v>220</v>
      </c>
      <c r="G179" s="210"/>
      <c r="H179" s="210"/>
      <c r="J179" s="241">
        <f>BK179</f>
        <v>0</v>
      </c>
      <c r="K179" s="210"/>
      <c r="L179" s="147"/>
      <c r="M179" s="149"/>
      <c r="N179" s="150"/>
      <c r="O179" s="150"/>
      <c r="P179" s="151">
        <f>P180</f>
        <v>0</v>
      </c>
      <c r="Q179" s="150"/>
      <c r="R179" s="151">
        <f>R180</f>
        <v>0</v>
      </c>
      <c r="S179" s="150"/>
      <c r="T179" s="152">
        <f>T180</f>
        <v>0</v>
      </c>
      <c r="AR179" s="148" t="s">
        <v>81</v>
      </c>
      <c r="AT179" s="153" t="s">
        <v>73</v>
      </c>
      <c r="AU179" s="153" t="s">
        <v>74</v>
      </c>
      <c r="AY179" s="148" t="s">
        <v>114</v>
      </c>
      <c r="BK179" s="154">
        <f>BK180</f>
        <v>0</v>
      </c>
    </row>
    <row r="180" spans="2:63" s="75" customFormat="1" ht="22.9" customHeight="1">
      <c r="B180" s="147"/>
      <c r="C180" s="210"/>
      <c r="D180" s="211" t="s">
        <v>73</v>
      </c>
      <c r="E180" s="213" t="s">
        <v>221</v>
      </c>
      <c r="F180" s="213" t="s">
        <v>222</v>
      </c>
      <c r="G180" s="210"/>
      <c r="H180" s="210"/>
      <c r="J180" s="242">
        <f>BK180</f>
        <v>0</v>
      </c>
      <c r="K180" s="210"/>
      <c r="L180" s="147"/>
      <c r="M180" s="149"/>
      <c r="N180" s="150"/>
      <c r="O180" s="150"/>
      <c r="P180" s="151">
        <f>SUM(P181:P182)</f>
        <v>0</v>
      </c>
      <c r="Q180" s="150"/>
      <c r="R180" s="151">
        <f>SUM(R181:R182)</f>
        <v>0</v>
      </c>
      <c r="S180" s="150"/>
      <c r="T180" s="152">
        <f>SUM(T181:T182)</f>
        <v>0</v>
      </c>
      <c r="AR180" s="148" t="s">
        <v>81</v>
      </c>
      <c r="AT180" s="153" t="s">
        <v>73</v>
      </c>
      <c r="AU180" s="153" t="s">
        <v>79</v>
      </c>
      <c r="AY180" s="148" t="s">
        <v>114</v>
      </c>
      <c r="BK180" s="154">
        <f>SUM(BK181:BK182)</f>
        <v>0</v>
      </c>
    </row>
    <row r="181" spans="1:65" s="97" customFormat="1" ht="44.25" customHeight="1">
      <c r="A181" s="94"/>
      <c r="B181" s="76"/>
      <c r="C181" s="214">
        <v>21</v>
      </c>
      <c r="D181" s="214" t="s">
        <v>116</v>
      </c>
      <c r="E181" s="215" t="s">
        <v>223</v>
      </c>
      <c r="F181" s="216" t="s">
        <v>224</v>
      </c>
      <c r="G181" s="217" t="s">
        <v>166</v>
      </c>
      <c r="H181" s="218">
        <v>2</v>
      </c>
      <c r="I181" s="77"/>
      <c r="J181" s="243">
        <f>ROUND(I181*H181,2)</f>
        <v>0</v>
      </c>
      <c r="K181" s="216" t="s">
        <v>1</v>
      </c>
      <c r="L181" s="76"/>
      <c r="M181" s="78" t="s">
        <v>1</v>
      </c>
      <c r="N181" s="155" t="s">
        <v>39</v>
      </c>
      <c r="O181" s="156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R181" s="159" t="s">
        <v>185</v>
      </c>
      <c r="AT181" s="159" t="s">
        <v>116</v>
      </c>
      <c r="AU181" s="159" t="s">
        <v>81</v>
      </c>
      <c r="AY181" s="88" t="s">
        <v>114</v>
      </c>
      <c r="BE181" s="160">
        <f>IF(N181="základní",J181,0)</f>
        <v>0</v>
      </c>
      <c r="BF181" s="160">
        <f>IF(N181="snížená",J181,0)</f>
        <v>0</v>
      </c>
      <c r="BG181" s="160">
        <f>IF(N181="zákl. přenesená",J181,0)</f>
        <v>0</v>
      </c>
      <c r="BH181" s="160">
        <f>IF(N181="sníž. přenesená",J181,0)</f>
        <v>0</v>
      </c>
      <c r="BI181" s="160">
        <f>IF(N181="nulová",J181,0)</f>
        <v>0</v>
      </c>
      <c r="BJ181" s="88" t="s">
        <v>79</v>
      </c>
      <c r="BK181" s="160">
        <f>ROUND(I181*H181,2)</f>
        <v>0</v>
      </c>
      <c r="BL181" s="88" t="s">
        <v>185</v>
      </c>
      <c r="BM181" s="159" t="s">
        <v>225</v>
      </c>
    </row>
    <row r="182" spans="1:65" s="97" customFormat="1" ht="37.9" customHeight="1">
      <c r="A182" s="94"/>
      <c r="B182" s="76"/>
      <c r="C182" s="214">
        <v>22</v>
      </c>
      <c r="D182" s="214" t="s">
        <v>116</v>
      </c>
      <c r="E182" s="215" t="s">
        <v>226</v>
      </c>
      <c r="F182" s="216" t="s">
        <v>227</v>
      </c>
      <c r="G182" s="217" t="s">
        <v>166</v>
      </c>
      <c r="H182" s="218">
        <v>2</v>
      </c>
      <c r="I182" s="77"/>
      <c r="J182" s="243">
        <f>ROUND(I182*H182,2)</f>
        <v>0</v>
      </c>
      <c r="K182" s="216" t="s">
        <v>1</v>
      </c>
      <c r="L182" s="76"/>
      <c r="M182" s="78" t="s">
        <v>1</v>
      </c>
      <c r="N182" s="155" t="s">
        <v>39</v>
      </c>
      <c r="O182" s="156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R182" s="159" t="s">
        <v>185</v>
      </c>
      <c r="AT182" s="159" t="s">
        <v>116</v>
      </c>
      <c r="AU182" s="159" t="s">
        <v>81</v>
      </c>
      <c r="AY182" s="88" t="s">
        <v>114</v>
      </c>
      <c r="BE182" s="160">
        <f>IF(N182="základní",J182,0)</f>
        <v>0</v>
      </c>
      <c r="BF182" s="160">
        <f>IF(N182="snížená",J182,0)</f>
        <v>0</v>
      </c>
      <c r="BG182" s="160">
        <f>IF(N182="zákl. přenesená",J182,0)</f>
        <v>0</v>
      </c>
      <c r="BH182" s="160">
        <f>IF(N182="sníž. přenesená",J182,0)</f>
        <v>0</v>
      </c>
      <c r="BI182" s="160">
        <f>IF(N182="nulová",J182,0)</f>
        <v>0</v>
      </c>
      <c r="BJ182" s="88" t="s">
        <v>79</v>
      </c>
      <c r="BK182" s="160">
        <f>ROUND(I182*H182,2)</f>
        <v>0</v>
      </c>
      <c r="BL182" s="88" t="s">
        <v>185</v>
      </c>
      <c r="BM182" s="159" t="s">
        <v>228</v>
      </c>
    </row>
    <row r="183" spans="2:63" s="75" customFormat="1" ht="25.9" customHeight="1">
      <c r="B183" s="147"/>
      <c r="C183" s="210"/>
      <c r="D183" s="211" t="s">
        <v>73</v>
      </c>
      <c r="E183" s="212" t="s">
        <v>229</v>
      </c>
      <c r="F183" s="212" t="s">
        <v>230</v>
      </c>
      <c r="G183" s="210"/>
      <c r="H183" s="210"/>
      <c r="J183" s="241">
        <f>J184+J187</f>
        <v>0</v>
      </c>
      <c r="K183" s="210"/>
      <c r="L183" s="147"/>
      <c r="M183" s="149"/>
      <c r="N183" s="150"/>
      <c r="O183" s="150"/>
      <c r="P183" s="151">
        <f>P184+P187</f>
        <v>0</v>
      </c>
      <c r="Q183" s="150"/>
      <c r="R183" s="151">
        <f>R184+R187</f>
        <v>0</v>
      </c>
      <c r="S183" s="150"/>
      <c r="T183" s="152">
        <f>T184+T187</f>
        <v>0</v>
      </c>
      <c r="AR183" s="148" t="s">
        <v>131</v>
      </c>
      <c r="AT183" s="153" t="s">
        <v>73</v>
      </c>
      <c r="AU183" s="153" t="s">
        <v>74</v>
      </c>
      <c r="AY183" s="148" t="s">
        <v>114</v>
      </c>
      <c r="BK183" s="154">
        <f>BK184+BK187</f>
        <v>0</v>
      </c>
    </row>
    <row r="184" spans="2:63" s="75" customFormat="1" ht="22.9" customHeight="1">
      <c r="B184" s="147"/>
      <c r="C184" s="210"/>
      <c r="D184" s="211" t="s">
        <v>73</v>
      </c>
      <c r="E184" s="213"/>
      <c r="F184" s="213"/>
      <c r="G184" s="210"/>
      <c r="H184" s="210"/>
      <c r="J184" s="242">
        <f>J185+J186</f>
        <v>0</v>
      </c>
      <c r="K184" s="210"/>
      <c r="L184" s="147"/>
      <c r="M184" s="149"/>
      <c r="N184" s="150"/>
      <c r="O184" s="150"/>
      <c r="P184" s="151">
        <f>P185</f>
        <v>0</v>
      </c>
      <c r="Q184" s="150"/>
      <c r="R184" s="151">
        <f>R185</f>
        <v>0</v>
      </c>
      <c r="S184" s="150"/>
      <c r="T184" s="152">
        <f>T185</f>
        <v>0</v>
      </c>
      <c r="AR184" s="148" t="s">
        <v>131</v>
      </c>
      <c r="AT184" s="153" t="s">
        <v>73</v>
      </c>
      <c r="AU184" s="153" t="s">
        <v>79</v>
      </c>
      <c r="AY184" s="148" t="s">
        <v>114</v>
      </c>
      <c r="BK184" s="154">
        <f>BK185</f>
        <v>0</v>
      </c>
    </row>
    <row r="185" spans="1:65" s="97" customFormat="1" ht="16.5" customHeight="1">
      <c r="A185" s="94"/>
      <c r="B185" s="76"/>
      <c r="C185" s="214">
        <v>23</v>
      </c>
      <c r="D185" s="214" t="s">
        <v>116</v>
      </c>
      <c r="E185" s="215" t="s">
        <v>232</v>
      </c>
      <c r="F185" s="216" t="s">
        <v>231</v>
      </c>
      <c r="G185" s="217" t="s">
        <v>233</v>
      </c>
      <c r="H185" s="218">
        <v>1</v>
      </c>
      <c r="I185" s="77"/>
      <c r="J185" s="243">
        <f>ROUND(I185*H185,2)</f>
        <v>0</v>
      </c>
      <c r="K185" s="216" t="s">
        <v>120</v>
      </c>
      <c r="L185" s="76"/>
      <c r="M185" s="78" t="s">
        <v>1</v>
      </c>
      <c r="N185" s="155" t="s">
        <v>39</v>
      </c>
      <c r="O185" s="156"/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R185" s="159" t="s">
        <v>234</v>
      </c>
      <c r="AT185" s="159" t="s">
        <v>116</v>
      </c>
      <c r="AU185" s="159" t="s">
        <v>81</v>
      </c>
      <c r="AY185" s="88" t="s">
        <v>114</v>
      </c>
      <c r="BE185" s="160">
        <f>IF(N185="základní",J185,0)</f>
        <v>0</v>
      </c>
      <c r="BF185" s="160">
        <f>IF(N185="snížená",J185,0)</f>
        <v>0</v>
      </c>
      <c r="BG185" s="160">
        <f>IF(N185="zákl. přenesená",J185,0)</f>
        <v>0</v>
      </c>
      <c r="BH185" s="160">
        <f>IF(N185="sníž. přenesená",J185,0)</f>
        <v>0</v>
      </c>
      <c r="BI185" s="160">
        <f>IF(N185="nulová",J185,0)</f>
        <v>0</v>
      </c>
      <c r="BJ185" s="88" t="s">
        <v>79</v>
      </c>
      <c r="BK185" s="160">
        <f>ROUND(I185*H185,2)</f>
        <v>0</v>
      </c>
      <c r="BL185" s="88" t="s">
        <v>234</v>
      </c>
      <c r="BM185" s="159" t="s">
        <v>235</v>
      </c>
    </row>
    <row r="186" spans="1:65" s="97" customFormat="1" ht="16.5" customHeight="1">
      <c r="A186" s="98"/>
      <c r="B186" s="76"/>
      <c r="C186" s="214">
        <v>24</v>
      </c>
      <c r="D186" s="251" t="s">
        <v>116</v>
      </c>
      <c r="E186" s="252" t="s">
        <v>243</v>
      </c>
      <c r="F186" s="253" t="s">
        <v>244</v>
      </c>
      <c r="G186" s="254" t="s">
        <v>233</v>
      </c>
      <c r="H186" s="255">
        <v>1</v>
      </c>
      <c r="I186" s="77"/>
      <c r="J186" s="256">
        <f>ROUND(I186*H186,2)</f>
        <v>0</v>
      </c>
      <c r="K186" s="253" t="s">
        <v>120</v>
      </c>
      <c r="L186" s="76"/>
      <c r="M186" s="78"/>
      <c r="N186" s="155"/>
      <c r="O186" s="156"/>
      <c r="P186" s="157"/>
      <c r="Q186" s="157"/>
      <c r="R186" s="157"/>
      <c r="S186" s="157"/>
      <c r="T186" s="15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R186" s="159"/>
      <c r="AT186" s="159"/>
      <c r="AU186" s="159"/>
      <c r="AY186" s="88"/>
      <c r="BE186" s="160"/>
      <c r="BF186" s="160"/>
      <c r="BG186" s="160"/>
      <c r="BH186" s="160"/>
      <c r="BI186" s="160"/>
      <c r="BJ186" s="88"/>
      <c r="BK186" s="160"/>
      <c r="BL186" s="88"/>
      <c r="BM186" s="159"/>
    </row>
    <row r="187" spans="2:63" s="75" customFormat="1" ht="22.9" customHeight="1">
      <c r="B187" s="147"/>
      <c r="C187" s="210"/>
      <c r="D187" s="211" t="s">
        <v>73</v>
      </c>
      <c r="E187" s="213" t="s">
        <v>236</v>
      </c>
      <c r="F187" s="213" t="s">
        <v>237</v>
      </c>
      <c r="G187" s="210"/>
      <c r="H187" s="210"/>
      <c r="J187" s="242">
        <f>BK187</f>
        <v>0</v>
      </c>
      <c r="K187" s="210"/>
      <c r="L187" s="147"/>
      <c r="M187" s="149"/>
      <c r="N187" s="150"/>
      <c r="O187" s="150"/>
      <c r="P187" s="151">
        <f>P188</f>
        <v>0</v>
      </c>
      <c r="Q187" s="150"/>
      <c r="R187" s="151">
        <f>R188</f>
        <v>0</v>
      </c>
      <c r="S187" s="150"/>
      <c r="T187" s="152">
        <f>T188</f>
        <v>0</v>
      </c>
      <c r="AR187" s="148" t="s">
        <v>131</v>
      </c>
      <c r="AT187" s="153" t="s">
        <v>73</v>
      </c>
      <c r="AU187" s="153" t="s">
        <v>79</v>
      </c>
      <c r="AY187" s="148" t="s">
        <v>114</v>
      </c>
      <c r="BK187" s="154">
        <f>BK188</f>
        <v>0</v>
      </c>
    </row>
    <row r="188" spans="1:65" s="97" customFormat="1" ht="16.5" customHeight="1">
      <c r="A188" s="94"/>
      <c r="B188" s="76"/>
      <c r="C188" s="214">
        <v>25</v>
      </c>
      <c r="D188" s="214" t="s">
        <v>116</v>
      </c>
      <c r="E188" s="215" t="s">
        <v>238</v>
      </c>
      <c r="F188" s="216" t="s">
        <v>239</v>
      </c>
      <c r="G188" s="217" t="s">
        <v>233</v>
      </c>
      <c r="H188" s="218">
        <v>1</v>
      </c>
      <c r="I188" s="77"/>
      <c r="J188" s="243">
        <f>ROUND(I188*H188,2)</f>
        <v>0</v>
      </c>
      <c r="K188" s="216" t="s">
        <v>120</v>
      </c>
      <c r="L188" s="76"/>
      <c r="M188" s="85" t="s">
        <v>1</v>
      </c>
      <c r="N188" s="183" t="s">
        <v>39</v>
      </c>
      <c r="O188" s="184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R188" s="159" t="s">
        <v>234</v>
      </c>
      <c r="AT188" s="159" t="s">
        <v>116</v>
      </c>
      <c r="AU188" s="159" t="s">
        <v>81</v>
      </c>
      <c r="AY188" s="88" t="s">
        <v>114</v>
      </c>
      <c r="BE188" s="160">
        <f>IF(N188="základní",J188,0)</f>
        <v>0</v>
      </c>
      <c r="BF188" s="160">
        <f>IF(N188="snížená",J188,0)</f>
        <v>0</v>
      </c>
      <c r="BG188" s="160">
        <f>IF(N188="zákl. přenesená",J188,0)</f>
        <v>0</v>
      </c>
      <c r="BH188" s="160">
        <f>IF(N188="sníž. přenesená",J188,0)</f>
        <v>0</v>
      </c>
      <c r="BI188" s="160">
        <f>IF(N188="nulová",J188,0)</f>
        <v>0</v>
      </c>
      <c r="BJ188" s="88" t="s">
        <v>79</v>
      </c>
      <c r="BK188" s="160">
        <f>ROUND(I188*H188,2)</f>
        <v>0</v>
      </c>
      <c r="BL188" s="88" t="s">
        <v>234</v>
      </c>
      <c r="BM188" s="159" t="s">
        <v>240</v>
      </c>
    </row>
    <row r="189" spans="1:31" s="97" customFormat="1" ht="6.95" customHeight="1">
      <c r="A189" s="94"/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76"/>
      <c r="M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</row>
  </sheetData>
  <sheetProtection algorithmName="SHA-512" hashValue="qkEcqH2FIN/K7Eb6x7CSamFr/uVAY/7LhttgGvYQdlF3fCcvBNmn0re19+ebYW17WFFMKGAxwbxB9Ryn1xbZ9Q==" saltValue="lBLQQlWJ2kutJ56FtDzL1A==" spinCount="100000" sheet="1" objects="1" scenarios="1"/>
  <autoFilter ref="C122:K188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Hermannová Dagmar, Ing.</cp:lastModifiedBy>
  <dcterms:created xsi:type="dcterms:W3CDTF">2023-04-14T11:54:05Z</dcterms:created>
  <dcterms:modified xsi:type="dcterms:W3CDTF">2023-04-19T11:22:22Z</dcterms:modified>
  <cp:category/>
  <cp:version/>
  <cp:contentType/>
  <cp:contentStatus/>
</cp:coreProperties>
</file>