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460" activeTab="1"/>
  </bookViews>
  <sheets>
    <sheet name="Rekapitulace stavby" sheetId="1" r:id="rId1"/>
    <sheet name="Mesto1114 - Parkovací plo..." sheetId="2" r:id="rId2"/>
    <sheet name="Seznam figur" sheetId="3" r:id="rId3"/>
  </sheets>
  <definedNames>
    <definedName name="_xlnm._FilterDatabase" localSheetId="1" hidden="1">'Mesto1114 - Parkovací plo...'!$C$120:$L$173</definedName>
    <definedName name="_xlnm.Print_Area" localSheetId="1">'Mesto1114 - Parkovací plo...'!$C$4:$K$76,'Mesto1114 - Parkovací plo...'!$C$82:$K$104,'Mesto1114 - Parkovací plo...'!$C$110:$L$173</definedName>
    <definedName name="_xlnm.Print_Area" localSheetId="0">'Rekapitulace stavby'!$D$4:$AO$76,'Rekapitulace stavby'!$C$82:$AQ$96</definedName>
    <definedName name="_xlnm.Print_Area" localSheetId="2">'Seznam figur'!$C$4:$G$17</definedName>
    <definedName name="_xlnm.Print_Titles" localSheetId="0">'Rekapitulace stavby'!$92:$92</definedName>
    <definedName name="_xlnm.Print_Titles" localSheetId="1">'Mesto1114 - Parkovací plo...'!$120:$120</definedName>
    <definedName name="_xlnm.Print_Titles" localSheetId="2">'Seznam figur'!$9:$9</definedName>
  </definedNames>
  <calcPr calcId="162913"/>
</workbook>
</file>

<file path=xl/sharedStrings.xml><?xml version="1.0" encoding="utf-8"?>
<sst xmlns="http://schemas.openxmlformats.org/spreadsheetml/2006/main" count="914" uniqueCount="274">
  <si>
    <t>Export Komplet</t>
  </si>
  <si>
    <t/>
  </si>
  <si>
    <t>2.0</t>
  </si>
  <si>
    <t>False</t>
  </si>
  <si>
    <t>True</t>
  </si>
  <si>
    <t>{13e995b0-c145-42f8-b2ca-70f3159982d9}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</si>
  <si>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</si>
  <si>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</si>
  <si>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</si>
  <si>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</si>
  <si>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</si>
  <si>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</si>
  <si>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</si>
  <si>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</si>
  <si>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</si>
  <si>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Mesto1114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</si>
  <si>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</si>
  <si>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</si>
  <si>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Parkovací plocha Železničního vojska</t>
  </si>
  <si>
    <t>KSO:</t>
  </si>
  <si>
    <t>CC-CZ:</t>
  </si>
  <si>
    <t>Místo:</t>
  </si>
  <si>
    <t>Valašské Meziříčí</t>
  </si>
  <si>
    <t>Datum:</t>
  </si>
  <si>
    <t>16. 4. 2023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</si>
  <si>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</si>
  <si>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</si>
  <si>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</si>
  <si>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</si>
  <si>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</si>
  <si>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</si>
  <si>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</si>
  <si>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 xml:space="preserve"> 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</si>
  <si>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</si>
  <si>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</si>
  <si>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</si>
  <si>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</si>
  <si>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</si>
  <si>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</si>
  <si>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</si>
  <si>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</si>
  <si>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</si>
  <si>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</si>
  <si>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</si>
  <si>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</si>
  <si>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</si>
  <si>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</si>
  <si>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</si>
  <si>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</si>
  <si>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</si>
  <si>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</si>
  <si>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</si>
  <si>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</si>
  <si>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</si>
  <si>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</si>
  <si>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</si>
  <si>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</si>
  <si>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</si>
  <si>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</si>
  <si>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</si>
  <si>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</si>
  <si>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</si>
  <si>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</si>
  <si>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</si>
  <si>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</si>
  <si>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</si>
  <si>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</si>
  <si>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</si>
  <si>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</si>
  <si>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</si>
  <si>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</si>
  <si>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</si>
  <si>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</si>
  <si>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</si>
  <si>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</si>
  <si>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</si>
  <si>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</si>
  <si>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</si>
  <si>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</si>
  <si>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</si>
  <si>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</si>
  <si>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</si>
  <si>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</si>
  <si>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</si>
  <si>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</si>
  <si>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or</t>
  </si>
  <si>
    <t>55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</si>
  <si>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</si>
  <si>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</si>
  <si>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</si>
  <si>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</si>
  <si>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</si>
  <si>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</si>
  <si>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</si>
  <si>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</si>
  <si>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</si>
  <si>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</si>
  <si>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</si>
  <si>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</si>
  <si>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</si>
  <si>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</si>
  <si>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</si>
  <si>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</si>
  <si>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</si>
  <si>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</si>
  <si>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</si>
  <si>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</si>
  <si>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</si>
  <si>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</si>
  <si>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</si>
  <si>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</si>
  <si>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</si>
  <si>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</si>
  <si>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</si>
  <si>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</si>
  <si>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</si>
  <si>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</si>
  <si>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</si>
  <si>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</si>
  <si>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</si>
  <si>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</si>
  <si>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</si>
  <si>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</si>
  <si>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</si>
  <si>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</si>
  <si>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</si>
  <si>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</si>
  <si>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</si>
  <si>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</si>
  <si>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</si>
  <si>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</si>
  <si>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</si>
  <si>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CS ÚRS 2023 01</t>
  </si>
  <si>
    <t>4</t>
  </si>
  <si>
    <t>1569353435</t>
  </si>
  <si>
    <t>111301111</t>
  </si>
  <si>
    <t>Sejmutí drnu tl do 100 mm s přemístěním do 50 m nebo naložením na dopravní prostředek</t>
  </si>
  <si>
    <t>m2</t>
  </si>
  <si>
    <t>192965586</t>
  </si>
  <si>
    <t>3</t>
  </si>
  <si>
    <t>162751117</t>
  </si>
  <si>
    <t>Vodorovné přemístění přes 9 000 do 10000 m výkopku/sypaniny z horniny třídy těžitelnosti I skupiny 1 až 3</t>
  </si>
  <si>
    <t>m3</t>
  </si>
  <si>
    <t>-1012866241</t>
  </si>
  <si>
    <t>VV</t>
  </si>
  <si>
    <t>1100*00,05</t>
  </si>
  <si>
    <t>162751119</t>
  </si>
  <si>
    <t>Příplatek k vodorovnému přemístění výkopku/sypaniny z horniny třídy těžitelnosti I skupiny 1 až 3 ZKD 1000 m přes 10000 m</t>
  </si>
  <si>
    <t>2058073432</t>
  </si>
  <si>
    <t>or*10</t>
  </si>
  <si>
    <t>5</t>
  </si>
  <si>
    <t>171201231</t>
  </si>
  <si>
    <t>Poplatek za uložení zeminy a kamení na recyklační skládce (skládkovné) kód odpadu 17 05 04</t>
  </si>
  <si>
    <t>t</t>
  </si>
  <si>
    <t>-476097650</t>
  </si>
  <si>
    <t>or*2,0</t>
  </si>
  <si>
    <t>6</t>
  </si>
  <si>
    <t>171251201</t>
  </si>
  <si>
    <t>Uložení sypaniny na skládky nebo meziskládky</t>
  </si>
  <si>
    <t>1000600575</t>
  </si>
  <si>
    <t>7</t>
  </si>
  <si>
    <t>181152302</t>
  </si>
  <si>
    <t>Úprava pláně pro silnice a dálnice v zářezech se zhutněním</t>
  </si>
  <si>
    <t>790498250</t>
  </si>
  <si>
    <t>Komunikace pozemní</t>
  </si>
  <si>
    <t>8</t>
  </si>
  <si>
    <t>564231011</t>
  </si>
  <si>
    <t>Podklad nebo podsyp ze štěrkopísku ŠP plochy do 100 m2 tl 100 mm</t>
  </si>
  <si>
    <t>-1220382353</t>
  </si>
  <si>
    <t>pod obrubníky</t>
  </si>
  <si>
    <t>8,000*0,4</t>
  </si>
  <si>
    <t>9</t>
  </si>
  <si>
    <t>564911411</t>
  </si>
  <si>
    <t>Podklad z asfaltového recyklátu plochy přes 100 m2 tl 50 mm</t>
  </si>
  <si>
    <t>115369975</t>
  </si>
  <si>
    <t>Ostatní konstrukce a práce, bourání</t>
  </si>
  <si>
    <t>10</t>
  </si>
  <si>
    <t>914111111</t>
  </si>
  <si>
    <t>Montáž svislé dopravní značky do velikosti 1 m2 objímkami na sloupek nebo konzolu</t>
  </si>
  <si>
    <t>kus</t>
  </si>
  <si>
    <t>1406283827</t>
  </si>
  <si>
    <t>11</t>
  </si>
  <si>
    <t>M</t>
  </si>
  <si>
    <t>40445625</t>
  </si>
  <si>
    <t>informativní značky provozní IP8, IP9, IP11-IP13 500x700mm</t>
  </si>
  <si>
    <t>635298609</t>
  </si>
  <si>
    <t>12</t>
  </si>
  <si>
    <t>914511112</t>
  </si>
  <si>
    <t>Montáž sloupku dopravních značek délky do 3,5 m s betonovým základem a patkou D 60 mm</t>
  </si>
  <si>
    <t>-1059020743</t>
  </si>
  <si>
    <t xml:space="preserve"> V cenách jsou započteny i náklady na:
</t>
  </si>
  <si>
    <t xml:space="preserve">a) vykopání jamek s odhozem výkopku na vzdálenost do 3 m,
</t>
  </si>
  <si>
    <t>b) osazení sloupku včetně montáže a dodávky plastového víčka,</t>
  </si>
  <si>
    <t>2. V cenách -1111 jsou započteny i náklady na betonový základ.</t>
  </si>
  <si>
    <t>13</t>
  </si>
  <si>
    <t>40445225</t>
  </si>
  <si>
    <t>sloupek pro dopravní značku Zn D 60mm v 3,5m</t>
  </si>
  <si>
    <t>1454464851</t>
  </si>
  <si>
    <t>14</t>
  </si>
  <si>
    <t>40445256</t>
  </si>
  <si>
    <t>svorka upínací na sloupek dopravní značky D 60mm</t>
  </si>
  <si>
    <t>1061122569</t>
  </si>
  <si>
    <t>40445253</t>
  </si>
  <si>
    <t>víčko plastové na sloupek D 60mm</t>
  </si>
  <si>
    <t>-128026711</t>
  </si>
  <si>
    <t>16</t>
  </si>
  <si>
    <t>916131213</t>
  </si>
  <si>
    <t>Osazení silničního obrubníku betonového stojatého s boční opěrou do lože z betonu prostého</t>
  </si>
  <si>
    <t>2145209964</t>
  </si>
  <si>
    <t>17</t>
  </si>
  <si>
    <t>59217029</t>
  </si>
  <si>
    <t>obrubník betonový silniční nájezdový 1000x150x150mm</t>
  </si>
  <si>
    <t>-61098126</t>
  </si>
  <si>
    <t>6*1,02 'Přepočtené koeficientem množství</t>
  </si>
  <si>
    <t>18</t>
  </si>
  <si>
    <t>59217030</t>
  </si>
  <si>
    <t>obrubník betonový silniční přechodový 1000x150x150-250mm</t>
  </si>
  <si>
    <t>1561321973</t>
  </si>
  <si>
    <t>2*1,02 'Přepočtené koeficientem množství</t>
  </si>
  <si>
    <t>19</t>
  </si>
  <si>
    <t>916991121</t>
  </si>
  <si>
    <t>Lože pod obrubníky, krajníky nebo obruby z dlažebních kostek z betonu prostého</t>
  </si>
  <si>
    <t>-1036588321</t>
  </si>
  <si>
    <t>8,000*0,4*0,1</t>
  </si>
  <si>
    <t>997</t>
  </si>
  <si>
    <t>Přesun sutě</t>
  </si>
  <si>
    <t>20</t>
  </si>
  <si>
    <t>997221561</t>
  </si>
  <si>
    <t>Vodorovná doprava suti z kusových materiálů do 1 km</t>
  </si>
  <si>
    <t>-1394983581</t>
  </si>
  <si>
    <t>997221569</t>
  </si>
  <si>
    <t>Příplatek ZKD 1 km u vodorovné dopravy suti z kusových materiálů</t>
  </si>
  <si>
    <t>1065089816</t>
  </si>
  <si>
    <t>1,64*19 'Přepočtené koeficientem množství</t>
  </si>
  <si>
    <t>22</t>
  </si>
  <si>
    <t>997221611</t>
  </si>
  <si>
    <t>Nakládání suti na dopravní prostředky pro vodorovnou dopravu</t>
  </si>
  <si>
    <t>-848755631</t>
  </si>
  <si>
    <t>23</t>
  </si>
  <si>
    <t>997221615</t>
  </si>
  <si>
    <t>Poplatek za uložení na skládce (skládkovné) stavebního odpadu betonového kód odpadu 17 01 01</t>
  </si>
  <si>
    <t>-1339417493</t>
  </si>
  <si>
    <t>998</t>
  </si>
  <si>
    <t>Přesun hmot</t>
  </si>
  <si>
    <t>24</t>
  </si>
  <si>
    <t>998225111</t>
  </si>
  <si>
    <t>Přesun hmot pro pozemní komunikace s krytem z kamene, monolitickým betonovým nebo živičným</t>
  </si>
  <si>
    <t>1389226884</t>
  </si>
  <si>
    <t>VRN</t>
  </si>
  <si>
    <t>Vedlejší rozpočtové náklady</t>
  </si>
  <si>
    <t>VRN1</t>
  </si>
  <si>
    <t>Průzkumné, geodetické a projektové práce</t>
  </si>
  <si>
    <t>25</t>
  </si>
  <si>
    <t>012103000</t>
  </si>
  <si>
    <t>Geodetické práce před výstavbou</t>
  </si>
  <si>
    <t>kpl</t>
  </si>
  <si>
    <t>1024</t>
  </si>
  <si>
    <t>-1972039748</t>
  </si>
  <si>
    <t>26</t>
  </si>
  <si>
    <t>012203000</t>
  </si>
  <si>
    <t>Geodetické práce při provádění stavby</t>
  </si>
  <si>
    <t>-1105498813</t>
  </si>
  <si>
    <t>27</t>
  </si>
  <si>
    <t>012303000</t>
  </si>
  <si>
    <t>Geodetické práce po výstavbě</t>
  </si>
  <si>
    <t>1254044520</t>
  </si>
  <si>
    <t>VRN3</t>
  </si>
  <si>
    <t>Zařízení staveniště</t>
  </si>
  <si>
    <t>28</t>
  </si>
  <si>
    <t>030001000</t>
  </si>
  <si>
    <t>-888987233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</si>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</sst>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4" fontId="22" fillId="2" borderId="21" xfId="0" applyNumberFormat="1" applyFont="1" applyFill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" fontId="35" fillId="2" borderId="21" xfId="0" applyNumberFormat="1" applyFont="1" applyFill="1" applyBorder="1" applyAlignment="1" applyProtection="1">
      <alignment vertical="center"/>
      <protection locked="0"/>
    </xf>
    <xf numFmtId="0" fontId="36" fillId="0" borderId="21" xfId="0" applyFont="1" applyBorder="1" applyAlignment="1" applyProtection="1">
      <alignment vertical="center"/>
      <protection locked="0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/>
    </xf>
    <xf numFmtId="167" fontId="37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horizontal="right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4" fontId="5" fillId="4" borderId="7" xfId="0" applyNumberFormat="1" applyFont="1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4" fontId="32" fillId="0" borderId="10" xfId="0" applyNumberFormat="1" applyFont="1" applyBorder="1" applyProtection="1">
      <protection locked="0"/>
    </xf>
    <xf numFmtId="166" fontId="32" fillId="0" borderId="10" xfId="0" applyNumberFormat="1" applyFont="1" applyBorder="1" applyProtection="1">
      <protection locked="0"/>
    </xf>
    <xf numFmtId="166" fontId="32" fillId="0" borderId="11" xfId="0" applyNumberFormat="1" applyFont="1" applyBorder="1" applyProtection="1">
      <protection locked="0"/>
    </xf>
    <xf numFmtId="4" fontId="33" fillId="0" borderId="0" xfId="0" applyNumberFormat="1" applyFont="1" applyAlignment="1" applyProtection="1">
      <alignment vertical="center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7" xfId="0" applyFont="1" applyBorder="1" applyProtection="1">
      <protection locked="0"/>
    </xf>
    <xf numFmtId="4" fontId="9" fillId="0" borderId="0" xfId="0" applyNumberFormat="1" applyFont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12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" fontId="23" fillId="0" borderId="0" xfId="0" applyNumberFormat="1" applyFont="1" applyAlignment="1" applyProtection="1">
      <alignment vertical="center"/>
      <protection locked="0"/>
    </xf>
    <xf numFmtId="166" fontId="23" fillId="0" borderId="0" xfId="0" applyNumberFormat="1" applyFont="1" applyAlignment="1" applyProtection="1">
      <alignment vertical="center"/>
      <protection locked="0"/>
    </xf>
    <xf numFmtId="166" fontId="23" fillId="0" borderId="12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36" fillId="0" borderId="3" xfId="0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4" fontId="23" fillId="0" borderId="19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66" fontId="23" fillId="0" borderId="19" xfId="0" applyNumberFormat="1" applyFont="1" applyBorder="1" applyAlignment="1" applyProtection="1">
      <alignment vertical="center"/>
      <protection locked="0"/>
    </xf>
    <xf numFmtId="166" fontId="23" fillId="0" borderId="2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2" xfId="0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2" fillId="0" borderId="21" xfId="0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167" fontId="22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center" vertical="center"/>
      <protection/>
    </xf>
    <xf numFmtId="49" fontId="35" fillId="0" borderId="21" xfId="0" applyNumberFormat="1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center" vertical="center" wrapText="1"/>
      <protection/>
    </xf>
    <xf numFmtId="167" fontId="35" fillId="0" borderId="21" xfId="0" applyNumberFormat="1" applyFont="1" applyBorder="1" applyAlignment="1" applyProtection="1">
      <alignment vertical="center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Protection="1">
      <protection/>
    </xf>
    <xf numFmtId="4" fontId="7" fillId="0" borderId="0" xfId="0" applyNumberFormat="1" applyFont="1" applyProtection="1">
      <protection/>
    </xf>
    <xf numFmtId="4" fontId="8" fillId="0" borderId="0" xfId="0" applyNumberFormat="1" applyFont="1" applyProtection="1"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35" fillId="0" borderId="21" xfId="0" applyNumberFormat="1" applyFont="1" applyBorder="1" applyAlignment="1" applyProtection="1">
      <alignment vertical="center"/>
      <protection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13" fillId="5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70">
      <selection activeCell="X101" sqref="X1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4</v>
      </c>
      <c r="BV1" s="8" t="s">
        <v>5</v>
      </c>
    </row>
    <row r="2" spans="44:72" ht="36.95" customHeight="1">
      <c r="AR2" s="229" t="s">
        <v>6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S2" s="9" t="s">
        <v>7</v>
      </c>
      <c r="BT2" s="9" t="s">
        <v>8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7</v>
      </c>
      <c r="BT3" s="9" t="s">
        <v>9</v>
      </c>
    </row>
    <row r="4" spans="2:71" ht="24.95" customHeight="1">
      <c r="B4" s="12"/>
      <c r="D4" s="13" t="s">
        <v>10</v>
      </c>
      <c r="AR4" s="12"/>
      <c r="AS4" s="14" t="s">
        <v>11</v>
      </c>
      <c r="BG4" s="15" t="s">
        <v>12</v>
      </c>
      <c r="BS4" s="9" t="s">
        <v>13</v>
      </c>
    </row>
    <row r="5" spans="2:71" ht="12" customHeight="1">
      <c r="B5" s="12"/>
      <c r="D5" s="16" t="s">
        <v>14</v>
      </c>
      <c r="K5" s="26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R5" s="12"/>
      <c r="BG5" s="257" t="s">
        <v>16</v>
      </c>
      <c r="BS5" s="9" t="s">
        <v>7</v>
      </c>
    </row>
    <row r="6" spans="2:71" ht="36.95" customHeight="1">
      <c r="B6" s="12"/>
      <c r="D6" s="18" t="s">
        <v>17</v>
      </c>
      <c r="K6" s="261" t="s">
        <v>18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R6" s="12"/>
      <c r="BG6" s="258"/>
      <c r="BS6" s="9" t="s">
        <v>7</v>
      </c>
    </row>
    <row r="7" spans="2:71" ht="12" customHeight="1">
      <c r="B7" s="12"/>
      <c r="D7" s="19" t="s">
        <v>19</v>
      </c>
      <c r="K7" s="17" t="s">
        <v>1</v>
      </c>
      <c r="AK7" s="19" t="s">
        <v>20</v>
      </c>
      <c r="AN7" s="17" t="s">
        <v>1</v>
      </c>
      <c r="AR7" s="12"/>
      <c r="BG7" s="258"/>
      <c r="BS7" s="9" t="s">
        <v>7</v>
      </c>
    </row>
    <row r="8" spans="2:71" ht="12" customHeight="1">
      <c r="B8" s="12"/>
      <c r="D8" s="19" t="s">
        <v>21</v>
      </c>
      <c r="K8" s="17" t="s">
        <v>22</v>
      </c>
      <c r="AK8" s="19" t="s">
        <v>23</v>
      </c>
      <c r="AN8" s="20" t="s">
        <v>24</v>
      </c>
      <c r="AR8" s="12"/>
      <c r="BG8" s="258"/>
      <c r="BS8" s="9" t="s">
        <v>7</v>
      </c>
    </row>
    <row r="9" spans="2:71" ht="14.45" customHeight="1">
      <c r="B9" s="12"/>
      <c r="AR9" s="12"/>
      <c r="BG9" s="258"/>
      <c r="BS9" s="9" t="s">
        <v>7</v>
      </c>
    </row>
    <row r="10" spans="2:71" ht="12" customHeight="1">
      <c r="B10" s="12"/>
      <c r="D10" s="19" t="s">
        <v>25</v>
      </c>
      <c r="AK10" s="19" t="s">
        <v>26</v>
      </c>
      <c r="AN10" s="17" t="s">
        <v>1</v>
      </c>
      <c r="AR10" s="12"/>
      <c r="BG10" s="258"/>
      <c r="BS10" s="9" t="s">
        <v>7</v>
      </c>
    </row>
    <row r="11" spans="2:71" ht="18.4" customHeight="1">
      <c r="B11" s="12"/>
      <c r="E11" s="17" t="s">
        <v>27</v>
      </c>
      <c r="AK11" s="19" t="s">
        <v>28</v>
      </c>
      <c r="AN11" s="17" t="s">
        <v>1</v>
      </c>
      <c r="AR11" s="12"/>
      <c r="BG11" s="258"/>
      <c r="BS11" s="9" t="s">
        <v>7</v>
      </c>
    </row>
    <row r="12" spans="2:71" ht="6.95" customHeight="1">
      <c r="B12" s="12"/>
      <c r="AR12" s="12"/>
      <c r="BG12" s="258"/>
      <c r="BS12" s="9" t="s">
        <v>7</v>
      </c>
    </row>
    <row r="13" spans="2:71" ht="12" customHeight="1">
      <c r="B13" s="12"/>
      <c r="D13" s="19" t="s">
        <v>29</v>
      </c>
      <c r="AK13" s="19" t="s">
        <v>26</v>
      </c>
      <c r="AN13" s="21" t="s">
        <v>30</v>
      </c>
      <c r="AR13" s="12"/>
      <c r="BG13" s="258"/>
      <c r="BS13" s="9" t="s">
        <v>7</v>
      </c>
    </row>
    <row r="14" spans="2:71" ht="12.75">
      <c r="B14" s="12"/>
      <c r="E14" s="262" t="s">
        <v>30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19" t="s">
        <v>28</v>
      </c>
      <c r="AN14" s="21" t="s">
        <v>30</v>
      </c>
      <c r="AR14" s="12"/>
      <c r="BG14" s="258"/>
      <c r="BS14" s="9" t="s">
        <v>7</v>
      </c>
    </row>
    <row r="15" spans="2:71" ht="6.95" customHeight="1">
      <c r="B15" s="12"/>
      <c r="AR15" s="12"/>
      <c r="BG15" s="258"/>
      <c r="BS15" s="9" t="s">
        <v>3</v>
      </c>
    </row>
    <row r="16" spans="2:71" ht="12" customHeight="1">
      <c r="B16" s="12"/>
      <c r="D16" s="19" t="s">
        <v>31</v>
      </c>
      <c r="AK16" s="19" t="s">
        <v>26</v>
      </c>
      <c r="AN16" s="17" t="s">
        <v>1</v>
      </c>
      <c r="AR16" s="12"/>
      <c r="BG16" s="258"/>
      <c r="BS16" s="9" t="s">
        <v>3</v>
      </c>
    </row>
    <row r="17" spans="2:71" ht="18.4" customHeight="1">
      <c r="B17" s="12"/>
      <c r="E17" s="17" t="s">
        <v>32</v>
      </c>
      <c r="AK17" s="19" t="s">
        <v>28</v>
      </c>
      <c r="AN17" s="17" t="s">
        <v>1</v>
      </c>
      <c r="AR17" s="12"/>
      <c r="BG17" s="258"/>
      <c r="BS17" s="9" t="s">
        <v>4</v>
      </c>
    </row>
    <row r="18" spans="2:71" ht="6.95" customHeight="1">
      <c r="B18" s="12"/>
      <c r="AR18" s="12"/>
      <c r="BG18" s="258"/>
      <c r="BS18" s="9" t="s">
        <v>7</v>
      </c>
    </row>
    <row r="19" spans="2:71" ht="12" customHeight="1">
      <c r="B19" s="12"/>
      <c r="D19" s="19" t="s">
        <v>33</v>
      </c>
      <c r="AK19" s="19" t="s">
        <v>26</v>
      </c>
      <c r="AN19" s="17" t="s">
        <v>1</v>
      </c>
      <c r="AR19" s="12"/>
      <c r="BG19" s="258"/>
      <c r="BS19" s="9" t="s">
        <v>7</v>
      </c>
    </row>
    <row r="20" spans="2:71" ht="18.4" customHeight="1">
      <c r="B20" s="12"/>
      <c r="E20" s="17" t="s">
        <v>34</v>
      </c>
      <c r="AK20" s="19" t="s">
        <v>28</v>
      </c>
      <c r="AN20" s="17" t="s">
        <v>1</v>
      </c>
      <c r="AR20" s="12"/>
      <c r="BG20" s="258"/>
      <c r="BS20" s="9" t="s">
        <v>4</v>
      </c>
    </row>
    <row r="21" spans="2:59" ht="6.95" customHeight="1">
      <c r="B21" s="12"/>
      <c r="AR21" s="12"/>
      <c r="BG21" s="258"/>
    </row>
    <row r="22" spans="2:59" ht="12" customHeight="1">
      <c r="B22" s="12"/>
      <c r="D22" s="19" t="s">
        <v>35</v>
      </c>
      <c r="AR22" s="12"/>
      <c r="BG22" s="258"/>
    </row>
    <row r="23" spans="2:59" ht="16.5" customHeight="1">
      <c r="B23" s="12"/>
      <c r="E23" s="264" t="s">
        <v>1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R23" s="12"/>
      <c r="BG23" s="258"/>
    </row>
    <row r="24" spans="2:59" ht="6.95" customHeight="1">
      <c r="B24" s="12"/>
      <c r="AR24" s="12"/>
      <c r="BG24" s="258"/>
    </row>
    <row r="25" spans="2:59" ht="6.95" customHeight="1">
      <c r="B25" s="1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2"/>
      <c r="BG25" s="258"/>
    </row>
    <row r="26" spans="2:59" s="1" customFormat="1" ht="25.9" customHeight="1">
      <c r="B26" s="23"/>
      <c r="D26" s="24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5">
        <f>ROUND(AG94,2)</f>
        <v>0</v>
      </c>
      <c r="AL26" s="266"/>
      <c r="AM26" s="266"/>
      <c r="AN26" s="266"/>
      <c r="AO26" s="266"/>
      <c r="AR26" s="23"/>
      <c r="BG26" s="258"/>
    </row>
    <row r="27" spans="2:59" s="1" customFormat="1" ht="6.95" customHeight="1">
      <c r="B27" s="23"/>
      <c r="AR27" s="23"/>
      <c r="BG27" s="258"/>
    </row>
    <row r="28" spans="2:59" s="1" customFormat="1" ht="12.75">
      <c r="B28" s="23"/>
      <c r="L28" s="267" t="s">
        <v>37</v>
      </c>
      <c r="M28" s="267"/>
      <c r="N28" s="267"/>
      <c r="O28" s="267"/>
      <c r="P28" s="267"/>
      <c r="W28" s="267" t="s">
        <v>38</v>
      </c>
      <c r="X28" s="267"/>
      <c r="Y28" s="267"/>
      <c r="Z28" s="267"/>
      <c r="AA28" s="267"/>
      <c r="AB28" s="267"/>
      <c r="AC28" s="267"/>
      <c r="AD28" s="267"/>
      <c r="AE28" s="267"/>
      <c r="AK28" s="267" t="s">
        <v>39</v>
      </c>
      <c r="AL28" s="267"/>
      <c r="AM28" s="267"/>
      <c r="AN28" s="267"/>
      <c r="AO28" s="267"/>
      <c r="AR28" s="23"/>
      <c r="BG28" s="258"/>
    </row>
    <row r="29" spans="2:59" s="2" customFormat="1" ht="14.45" customHeight="1">
      <c r="B29" s="26"/>
      <c r="D29" s="19" t="s">
        <v>40</v>
      </c>
      <c r="F29" s="19" t="s">
        <v>41</v>
      </c>
      <c r="L29" s="247">
        <v>0.21</v>
      </c>
      <c r="M29" s="246"/>
      <c r="N29" s="246"/>
      <c r="O29" s="246"/>
      <c r="P29" s="246"/>
      <c r="W29" s="245">
        <f>ROUND(BB94,2)</f>
        <v>0</v>
      </c>
      <c r="X29" s="246"/>
      <c r="Y29" s="246"/>
      <c r="Z29" s="246"/>
      <c r="AA29" s="246"/>
      <c r="AB29" s="246"/>
      <c r="AC29" s="246"/>
      <c r="AD29" s="246"/>
      <c r="AE29" s="246"/>
      <c r="AK29" s="245">
        <f>ROUND(AX94,2)</f>
        <v>0</v>
      </c>
      <c r="AL29" s="246"/>
      <c r="AM29" s="246"/>
      <c r="AN29" s="246"/>
      <c r="AO29" s="246"/>
      <c r="AR29" s="26"/>
      <c r="BG29" s="259"/>
    </row>
    <row r="30" spans="2:59" s="2" customFormat="1" ht="14.45" customHeight="1">
      <c r="B30" s="26"/>
      <c r="F30" s="19" t="s">
        <v>42</v>
      </c>
      <c r="L30" s="247">
        <v>0.15</v>
      </c>
      <c r="M30" s="246"/>
      <c r="N30" s="246"/>
      <c r="O30" s="246"/>
      <c r="P30" s="246"/>
      <c r="W30" s="245">
        <f>ROUND(BC94,2)</f>
        <v>0</v>
      </c>
      <c r="X30" s="246"/>
      <c r="Y30" s="246"/>
      <c r="Z30" s="246"/>
      <c r="AA30" s="246"/>
      <c r="AB30" s="246"/>
      <c r="AC30" s="246"/>
      <c r="AD30" s="246"/>
      <c r="AE30" s="246"/>
      <c r="AK30" s="245">
        <f>ROUND(AY94,2)</f>
        <v>0</v>
      </c>
      <c r="AL30" s="246"/>
      <c r="AM30" s="246"/>
      <c r="AN30" s="246"/>
      <c r="AO30" s="246"/>
      <c r="AR30" s="26"/>
      <c r="BG30" s="259"/>
    </row>
    <row r="31" spans="2:59" s="2" customFormat="1" ht="14.45" customHeight="1" hidden="1">
      <c r="B31" s="26"/>
      <c r="F31" s="19" t="s">
        <v>43</v>
      </c>
      <c r="L31" s="247">
        <v>0.21</v>
      </c>
      <c r="M31" s="246"/>
      <c r="N31" s="246"/>
      <c r="O31" s="246"/>
      <c r="P31" s="246"/>
      <c r="W31" s="245">
        <f>ROUND(BD94,2)</f>
        <v>0</v>
      </c>
      <c r="X31" s="246"/>
      <c r="Y31" s="246"/>
      <c r="Z31" s="246"/>
      <c r="AA31" s="246"/>
      <c r="AB31" s="246"/>
      <c r="AC31" s="246"/>
      <c r="AD31" s="246"/>
      <c r="AE31" s="246"/>
      <c r="AK31" s="245">
        <v>0</v>
      </c>
      <c r="AL31" s="246"/>
      <c r="AM31" s="246"/>
      <c r="AN31" s="246"/>
      <c r="AO31" s="246"/>
      <c r="AR31" s="26"/>
      <c r="BG31" s="259"/>
    </row>
    <row r="32" spans="2:59" s="2" customFormat="1" ht="14.45" customHeight="1" hidden="1">
      <c r="B32" s="26"/>
      <c r="F32" s="19" t="s">
        <v>44</v>
      </c>
      <c r="L32" s="247">
        <v>0.15</v>
      </c>
      <c r="M32" s="246"/>
      <c r="N32" s="246"/>
      <c r="O32" s="246"/>
      <c r="P32" s="246"/>
      <c r="W32" s="245">
        <f>ROUND(BE94,2)</f>
        <v>0</v>
      </c>
      <c r="X32" s="246"/>
      <c r="Y32" s="246"/>
      <c r="Z32" s="246"/>
      <c r="AA32" s="246"/>
      <c r="AB32" s="246"/>
      <c r="AC32" s="246"/>
      <c r="AD32" s="246"/>
      <c r="AE32" s="246"/>
      <c r="AK32" s="245">
        <v>0</v>
      </c>
      <c r="AL32" s="246"/>
      <c r="AM32" s="246"/>
      <c r="AN32" s="246"/>
      <c r="AO32" s="246"/>
      <c r="AR32" s="26"/>
      <c r="BG32" s="259"/>
    </row>
    <row r="33" spans="2:59" s="2" customFormat="1" ht="14.45" customHeight="1" hidden="1">
      <c r="B33" s="26"/>
      <c r="F33" s="19" t="s">
        <v>45</v>
      </c>
      <c r="L33" s="247">
        <v>0</v>
      </c>
      <c r="M33" s="246"/>
      <c r="N33" s="246"/>
      <c r="O33" s="246"/>
      <c r="P33" s="246"/>
      <c r="W33" s="245">
        <f>ROUND(BF94,2)</f>
        <v>0</v>
      </c>
      <c r="X33" s="246"/>
      <c r="Y33" s="246"/>
      <c r="Z33" s="246"/>
      <c r="AA33" s="246"/>
      <c r="AB33" s="246"/>
      <c r="AC33" s="246"/>
      <c r="AD33" s="246"/>
      <c r="AE33" s="246"/>
      <c r="AK33" s="245">
        <v>0</v>
      </c>
      <c r="AL33" s="246"/>
      <c r="AM33" s="246"/>
      <c r="AN33" s="246"/>
      <c r="AO33" s="246"/>
      <c r="AR33" s="26"/>
      <c r="BG33" s="259"/>
    </row>
    <row r="34" spans="2:59" s="1" customFormat="1" ht="6.95" customHeight="1">
      <c r="B34" s="23"/>
      <c r="AR34" s="23"/>
      <c r="BG34" s="258"/>
    </row>
    <row r="35" spans="2:44" s="1" customFormat="1" ht="25.9" customHeight="1">
      <c r="B35" s="23"/>
      <c r="C35" s="27"/>
      <c r="D35" s="28" t="s">
        <v>46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 t="s">
        <v>47</v>
      </c>
      <c r="U35" s="29"/>
      <c r="V35" s="29"/>
      <c r="W35" s="29"/>
      <c r="X35" s="248" t="s">
        <v>48</v>
      </c>
      <c r="Y35" s="249"/>
      <c r="Z35" s="249"/>
      <c r="AA35" s="249"/>
      <c r="AB35" s="249"/>
      <c r="AC35" s="29"/>
      <c r="AD35" s="29"/>
      <c r="AE35" s="29"/>
      <c r="AF35" s="29"/>
      <c r="AG35" s="29"/>
      <c r="AH35" s="29"/>
      <c r="AI35" s="29"/>
      <c r="AJ35" s="29"/>
      <c r="AK35" s="250">
        <f>SUM(AK26:AK33)</f>
        <v>0</v>
      </c>
      <c r="AL35" s="249"/>
      <c r="AM35" s="249"/>
      <c r="AN35" s="249"/>
      <c r="AO35" s="251"/>
      <c r="AP35" s="27"/>
      <c r="AQ35" s="27"/>
      <c r="AR35" s="23"/>
    </row>
    <row r="36" spans="2:44" s="1" customFormat="1" ht="6.95" customHeight="1">
      <c r="B36" s="23"/>
      <c r="AR36" s="23"/>
    </row>
    <row r="37" spans="2:44" s="1" customFormat="1" ht="14.45" customHeight="1">
      <c r="B37" s="23"/>
      <c r="AR37" s="23"/>
    </row>
    <row r="38" spans="2:44" ht="14.45" customHeight="1">
      <c r="B38" s="12"/>
      <c r="AR38" s="12"/>
    </row>
    <row r="39" spans="2:44" ht="14.45" customHeight="1">
      <c r="B39" s="12"/>
      <c r="AR39" s="12"/>
    </row>
    <row r="40" spans="2:44" ht="14.45" customHeight="1">
      <c r="B40" s="12"/>
      <c r="AR40" s="12"/>
    </row>
    <row r="41" spans="2:44" ht="14.45" customHeight="1">
      <c r="B41" s="12"/>
      <c r="AR41" s="12"/>
    </row>
    <row r="42" spans="2:44" ht="14.45" customHeight="1">
      <c r="B42" s="12"/>
      <c r="AR42" s="12"/>
    </row>
    <row r="43" spans="2:44" ht="14.45" customHeight="1">
      <c r="B43" s="12"/>
      <c r="AR43" s="12"/>
    </row>
    <row r="44" spans="2:44" ht="14.45" customHeight="1">
      <c r="B44" s="12"/>
      <c r="AR44" s="12"/>
    </row>
    <row r="45" spans="2:44" ht="14.45" customHeight="1">
      <c r="B45" s="12"/>
      <c r="AR45" s="12"/>
    </row>
    <row r="46" spans="2:44" ht="14.45" customHeight="1">
      <c r="B46" s="12"/>
      <c r="AR46" s="12"/>
    </row>
    <row r="47" spans="2:44" ht="14.45" customHeight="1">
      <c r="B47" s="12"/>
      <c r="AR47" s="12"/>
    </row>
    <row r="48" spans="2:44" ht="14.45" customHeight="1">
      <c r="B48" s="12"/>
      <c r="AR48" s="12"/>
    </row>
    <row r="49" spans="2:44" s="1" customFormat="1" ht="14.45" customHeight="1">
      <c r="B49" s="23"/>
      <c r="D49" s="31" t="s">
        <v>49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50</v>
      </c>
      <c r="AI49" s="32"/>
      <c r="AJ49" s="32"/>
      <c r="AK49" s="32"/>
      <c r="AL49" s="32"/>
      <c r="AM49" s="32"/>
      <c r="AN49" s="32"/>
      <c r="AO49" s="32"/>
      <c r="AR49" s="23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2:44" s="1" customFormat="1" ht="12.75">
      <c r="B60" s="23"/>
      <c r="D60" s="33" t="s">
        <v>51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33" t="s">
        <v>52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3" t="s">
        <v>51</v>
      </c>
      <c r="AI60" s="25"/>
      <c r="AJ60" s="25"/>
      <c r="AK60" s="25"/>
      <c r="AL60" s="25"/>
      <c r="AM60" s="33" t="s">
        <v>52</v>
      </c>
      <c r="AN60" s="25"/>
      <c r="AO60" s="25"/>
      <c r="AR60" s="23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2:44" s="1" customFormat="1" ht="12.75">
      <c r="B64" s="23"/>
      <c r="D64" s="31" t="s">
        <v>53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1" t="s">
        <v>54</v>
      </c>
      <c r="AI64" s="32"/>
      <c r="AJ64" s="32"/>
      <c r="AK64" s="32"/>
      <c r="AL64" s="32"/>
      <c r="AM64" s="32"/>
      <c r="AN64" s="32"/>
      <c r="AO64" s="32"/>
      <c r="AR64" s="23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2:44" s="1" customFormat="1" ht="12.75">
      <c r="B75" s="23"/>
      <c r="D75" s="33" t="s">
        <v>51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3" t="s">
        <v>52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33" t="s">
        <v>51</v>
      </c>
      <c r="AI75" s="25"/>
      <c r="AJ75" s="25"/>
      <c r="AK75" s="25"/>
      <c r="AL75" s="25"/>
      <c r="AM75" s="33" t="s">
        <v>52</v>
      </c>
      <c r="AN75" s="25"/>
      <c r="AO75" s="25"/>
      <c r="AR75" s="23"/>
    </row>
    <row r="76" spans="2:44" s="1" customFormat="1" ht="12">
      <c r="B76" s="23"/>
      <c r="AR76" s="23"/>
    </row>
    <row r="77" spans="2:44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3"/>
    </row>
    <row r="81" spans="2:44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3"/>
    </row>
    <row r="82" spans="2:44" s="1" customFormat="1" ht="24.95" customHeight="1">
      <c r="B82" s="23"/>
      <c r="C82" s="13" t="s">
        <v>55</v>
      </c>
      <c r="AR82" s="23"/>
    </row>
    <row r="83" spans="2:44" s="1" customFormat="1" ht="6.95" customHeight="1">
      <c r="B83" s="23"/>
      <c r="AR83" s="23"/>
    </row>
    <row r="84" spans="2:44" s="3" customFormat="1" ht="12" customHeight="1">
      <c r="B84" s="38"/>
      <c r="C84" s="19" t="s">
        <v>14</v>
      </c>
      <c r="L84" s="3">
        <f>K5</f>
        <v>0</v>
      </c>
      <c r="AR84" s="38"/>
    </row>
    <row r="85" spans="2:44" s="4" customFormat="1" ht="36.95" customHeight="1">
      <c r="B85" s="39"/>
      <c r="C85" s="40" t="s">
        <v>17</v>
      </c>
      <c r="L85" s="236" t="str">
        <f>K6</f>
        <v>Parkovací plocha Železničního vojska</v>
      </c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R85" s="39"/>
    </row>
    <row r="86" spans="2:44" s="1" customFormat="1" ht="6.95" customHeight="1">
      <c r="B86" s="23"/>
      <c r="AR86" s="23"/>
    </row>
    <row r="87" spans="2:44" s="1" customFormat="1" ht="12" customHeight="1">
      <c r="B87" s="23"/>
      <c r="C87" s="19" t="s">
        <v>21</v>
      </c>
      <c r="L87" s="41" t="str">
        <f>IF(K8="","",K8)</f>
        <v>Valašské Meziříčí</v>
      </c>
      <c r="AI87" s="19" t="s">
        <v>23</v>
      </c>
      <c r="AM87" s="238" t="str">
        <f>IF(AN8="","",AN8)</f>
        <v>16. 4. 2023</v>
      </c>
      <c r="AN87" s="238"/>
      <c r="AR87" s="23"/>
    </row>
    <row r="88" spans="2:44" s="1" customFormat="1" ht="6.95" customHeight="1">
      <c r="B88" s="23"/>
      <c r="AR88" s="23"/>
    </row>
    <row r="89" spans="2:58" s="1" customFormat="1" ht="15.2" customHeight="1">
      <c r="B89" s="23"/>
      <c r="C89" s="19" t="s">
        <v>25</v>
      </c>
      <c r="L89" s="3" t="str">
        <f>IF(E11="","",E11)</f>
        <v>Město Valašské Meziříčí</v>
      </c>
      <c r="AI89" s="19" t="s">
        <v>31</v>
      </c>
      <c r="AM89" s="239" t="str">
        <f>IF(E17="","",E17)</f>
        <v xml:space="preserve"> </v>
      </c>
      <c r="AN89" s="240"/>
      <c r="AO89" s="240"/>
      <c r="AP89" s="240"/>
      <c r="AR89" s="23"/>
      <c r="AS89" s="241" t="s">
        <v>56</v>
      </c>
      <c r="AT89" s="242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4"/>
    </row>
    <row r="90" spans="2:58" s="1" customFormat="1" ht="15.2" customHeight="1">
      <c r="B90" s="23"/>
      <c r="C90" s="19" t="s">
        <v>29</v>
      </c>
      <c r="L90" s="3" t="str">
        <f>IF(E14="Vyplň údaj","",E14)</f>
        <v/>
      </c>
      <c r="AI90" s="19" t="s">
        <v>33</v>
      </c>
      <c r="AM90" s="239" t="str">
        <f>IF(E20="","",E20)</f>
        <v>Fajfrová Irena</v>
      </c>
      <c r="AN90" s="240"/>
      <c r="AO90" s="240"/>
      <c r="AP90" s="240"/>
      <c r="AR90" s="23"/>
      <c r="AS90" s="243"/>
      <c r="AT90" s="244"/>
      <c r="BF90" s="45"/>
    </row>
    <row r="91" spans="2:58" s="1" customFormat="1" ht="10.9" customHeight="1">
      <c r="B91" s="23"/>
      <c r="AR91" s="23"/>
      <c r="AS91" s="243"/>
      <c r="AT91" s="244"/>
      <c r="BF91" s="45"/>
    </row>
    <row r="92" spans="2:58" s="1" customFormat="1" ht="29.25" customHeight="1">
      <c r="B92" s="23"/>
      <c r="C92" s="231" t="s">
        <v>57</v>
      </c>
      <c r="D92" s="232"/>
      <c r="E92" s="232"/>
      <c r="F92" s="232"/>
      <c r="G92" s="232"/>
      <c r="H92" s="46"/>
      <c r="I92" s="233" t="s">
        <v>58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4" t="s">
        <v>59</v>
      </c>
      <c r="AH92" s="232"/>
      <c r="AI92" s="232"/>
      <c r="AJ92" s="232"/>
      <c r="AK92" s="232"/>
      <c r="AL92" s="232"/>
      <c r="AM92" s="232"/>
      <c r="AN92" s="233" t="s">
        <v>60</v>
      </c>
      <c r="AO92" s="232"/>
      <c r="AP92" s="235"/>
      <c r="AQ92" s="47" t="s">
        <v>61</v>
      </c>
      <c r="AR92" s="23"/>
      <c r="AS92" s="48" t="s">
        <v>62</v>
      </c>
      <c r="AT92" s="49" t="s">
        <v>63</v>
      </c>
      <c r="AU92" s="49" t="s">
        <v>64</v>
      </c>
      <c r="AV92" s="49" t="s">
        <v>65</v>
      </c>
      <c r="AW92" s="49" t="s">
        <v>66</v>
      </c>
      <c r="AX92" s="49" t="s">
        <v>67</v>
      </c>
      <c r="AY92" s="49" t="s">
        <v>68</v>
      </c>
      <c r="AZ92" s="49" t="s">
        <v>69</v>
      </c>
      <c r="BA92" s="49" t="s">
        <v>70</v>
      </c>
      <c r="BB92" s="49" t="s">
        <v>71</v>
      </c>
      <c r="BC92" s="49" t="s">
        <v>72</v>
      </c>
      <c r="BD92" s="49" t="s">
        <v>73</v>
      </c>
      <c r="BE92" s="49" t="s">
        <v>74</v>
      </c>
      <c r="BF92" s="50" t="s">
        <v>75</v>
      </c>
    </row>
    <row r="93" spans="2:58" s="1" customFormat="1" ht="10.9" customHeight="1">
      <c r="B93" s="23"/>
      <c r="AR93" s="23"/>
      <c r="AS93" s="51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4"/>
    </row>
    <row r="94" spans="2:90" s="5" customFormat="1" ht="32.45" customHeight="1">
      <c r="B94" s="52"/>
      <c r="C94" s="53" t="s">
        <v>76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SUM(AG94,AV94)</f>
        <v>0</v>
      </c>
      <c r="AO94" s="256"/>
      <c r="AP94" s="256"/>
      <c r="AQ94" s="55" t="s">
        <v>1</v>
      </c>
      <c r="AR94" s="52"/>
      <c r="AS94" s="56">
        <f>ROUND(AS95,2)</f>
        <v>0</v>
      </c>
      <c r="AT94" s="57">
        <f>ROUND(AT95,2)</f>
        <v>0</v>
      </c>
      <c r="AU94" s="58">
        <f>ROUND(AU95,2)</f>
        <v>0</v>
      </c>
      <c r="AV94" s="58">
        <f>ROUND(SUM(AX94:AY94),2)</f>
        <v>0</v>
      </c>
      <c r="AW94" s="59">
        <f>ROUND(AW95,5)</f>
        <v>0</v>
      </c>
      <c r="AX94" s="58">
        <f>ROUND(BB94*L29,2)</f>
        <v>0</v>
      </c>
      <c r="AY94" s="58">
        <f>ROUND(BC94*L30,2)</f>
        <v>0</v>
      </c>
      <c r="AZ94" s="58">
        <f>ROUND(BD94*L29,2)</f>
        <v>0</v>
      </c>
      <c r="BA94" s="58">
        <f>ROUND(BE94*L30,2)</f>
        <v>0</v>
      </c>
      <c r="BB94" s="58">
        <f>ROUND(BB95,2)</f>
        <v>0</v>
      </c>
      <c r="BC94" s="58">
        <f>ROUND(BC95,2)</f>
        <v>0</v>
      </c>
      <c r="BD94" s="58">
        <f>ROUND(BD95,2)</f>
        <v>0</v>
      </c>
      <c r="BE94" s="58">
        <f>ROUND(BE95,2)</f>
        <v>0</v>
      </c>
      <c r="BF94" s="60">
        <f>ROUND(BF95,2)</f>
        <v>0</v>
      </c>
      <c r="BS94" s="61" t="s">
        <v>77</v>
      </c>
      <c r="BT94" s="61" t="s">
        <v>78</v>
      </c>
      <c r="BV94" s="61" t="s">
        <v>79</v>
      </c>
      <c r="BW94" s="61" t="s">
        <v>5</v>
      </c>
      <c r="BX94" s="61" t="s">
        <v>80</v>
      </c>
      <c r="CL94" s="61" t="s">
        <v>1</v>
      </c>
    </row>
    <row r="95" spans="1:90" s="6" customFormat="1" ht="24.75" customHeight="1">
      <c r="A95" s="62" t="s">
        <v>81</v>
      </c>
      <c r="B95" s="63"/>
      <c r="C95" s="64"/>
      <c r="D95" s="254"/>
      <c r="E95" s="254"/>
      <c r="F95" s="254"/>
      <c r="G95" s="254"/>
      <c r="H95" s="254"/>
      <c r="I95" s="65"/>
      <c r="J95" s="254" t="s">
        <v>18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'Mesto1114 - Parkovací plo...'!K30</f>
        <v>0</v>
      </c>
      <c r="AH95" s="253"/>
      <c r="AI95" s="253"/>
      <c r="AJ95" s="253"/>
      <c r="AK95" s="253"/>
      <c r="AL95" s="253"/>
      <c r="AM95" s="253"/>
      <c r="AN95" s="252">
        <f>SUM(AG95,AV95)</f>
        <v>0</v>
      </c>
      <c r="AO95" s="253"/>
      <c r="AP95" s="253"/>
      <c r="AQ95" s="66" t="s">
        <v>82</v>
      </c>
      <c r="AR95" s="63"/>
      <c r="AS95" s="67">
        <f>'Mesto1114 - Parkovací plo...'!K28</f>
        <v>0</v>
      </c>
      <c r="AT95" s="68">
        <f>'Mesto1114 - Parkovací plo...'!K29</f>
        <v>0</v>
      </c>
      <c r="AU95" s="68">
        <v>0</v>
      </c>
      <c r="AV95" s="68">
        <f>ROUND(SUM(AX95:AY95),2)</f>
        <v>0</v>
      </c>
      <c r="AW95" s="69">
        <f>'Mesto1114 - Parkovací plo...'!T121</f>
        <v>0</v>
      </c>
      <c r="AX95" s="68">
        <f>'Mesto1114 - Parkovací plo...'!K33</f>
        <v>0</v>
      </c>
      <c r="AY95" s="68">
        <f>'Mesto1114 - Parkovací plo...'!K34</f>
        <v>0</v>
      </c>
      <c r="AZ95" s="68">
        <f>'Mesto1114 - Parkovací plo...'!K35</f>
        <v>0</v>
      </c>
      <c r="BA95" s="68">
        <f>'Mesto1114 - Parkovací plo...'!K36</f>
        <v>0</v>
      </c>
      <c r="BB95" s="68">
        <f>'Mesto1114 - Parkovací plo...'!F33</f>
        <v>0</v>
      </c>
      <c r="BC95" s="68">
        <f>'Mesto1114 - Parkovací plo...'!F34</f>
        <v>0</v>
      </c>
      <c r="BD95" s="68">
        <f>'Mesto1114 - Parkovací plo...'!F35</f>
        <v>0</v>
      </c>
      <c r="BE95" s="68">
        <f>'Mesto1114 - Parkovací plo...'!F36</f>
        <v>0</v>
      </c>
      <c r="BF95" s="70">
        <f>'Mesto1114 - Parkovací plo...'!F37</f>
        <v>0</v>
      </c>
      <c r="BT95" s="71" t="s">
        <v>83</v>
      </c>
      <c r="BU95" s="71" t="s">
        <v>84</v>
      </c>
      <c r="BV95" s="71" t="s">
        <v>79</v>
      </c>
      <c r="BW95" s="71" t="s">
        <v>5</v>
      </c>
      <c r="BX95" s="71" t="s">
        <v>80</v>
      </c>
      <c r="CL95" s="71" t="s">
        <v>1</v>
      </c>
    </row>
    <row r="96" spans="2:44" s="1" customFormat="1" ht="30" customHeight="1">
      <c r="B96" s="23"/>
      <c r="AR96" s="23"/>
    </row>
    <row r="97" spans="2:44" s="1" customFormat="1" ht="6.9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23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G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Mesto1114 - Parkovací pl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4"/>
  <sheetViews>
    <sheetView showGridLines="0" tabSelected="1" workbookViewId="0" topLeftCell="A152">
      <selection activeCell="AC171" sqref="AC171"/>
    </sheetView>
  </sheetViews>
  <sheetFormatPr defaultColWidth="9.140625" defaultRowHeight="12"/>
  <cols>
    <col min="1" max="1" width="8.28125" style="95" customWidth="1"/>
    <col min="2" max="2" width="1.1484375" style="95" customWidth="1"/>
    <col min="3" max="3" width="4.140625" style="95" customWidth="1"/>
    <col min="4" max="4" width="4.28125" style="95" customWidth="1"/>
    <col min="5" max="5" width="17.140625" style="95" customWidth="1"/>
    <col min="6" max="6" width="50.8515625" style="95" customWidth="1"/>
    <col min="7" max="7" width="7.421875" style="95" customWidth="1"/>
    <col min="8" max="8" width="14.00390625" style="95" customWidth="1"/>
    <col min="9" max="9" width="15.8515625" style="95" customWidth="1"/>
    <col min="10" max="11" width="22.28125" style="95" customWidth="1"/>
    <col min="12" max="12" width="15.421875" style="95" customWidth="1"/>
    <col min="13" max="13" width="9.28125" style="95" customWidth="1"/>
    <col min="14" max="14" width="10.8515625" style="95" hidden="1" customWidth="1"/>
    <col min="15" max="15" width="9.28125" style="95" hidden="1" customWidth="1"/>
    <col min="16" max="24" width="14.140625" style="95" hidden="1" customWidth="1"/>
    <col min="25" max="25" width="12.28125" style="95" hidden="1" customWidth="1"/>
    <col min="26" max="26" width="16.28125" style="95" customWidth="1"/>
    <col min="27" max="27" width="12.28125" style="95" customWidth="1"/>
    <col min="28" max="28" width="15.00390625" style="95" customWidth="1"/>
    <col min="29" max="29" width="11.00390625" style="95" customWidth="1"/>
    <col min="30" max="30" width="15.00390625" style="95" customWidth="1"/>
    <col min="31" max="31" width="16.28125" style="95" customWidth="1"/>
    <col min="32" max="43" width="9.28125" style="95" customWidth="1"/>
    <col min="44" max="65" width="9.28125" style="95" hidden="1" customWidth="1"/>
    <col min="66" max="16384" width="9.28125" style="95" customWidth="1"/>
  </cols>
  <sheetData>
    <row r="1" ht="12"/>
    <row r="2" spans="13:56" ht="36.95" customHeight="1">
      <c r="M2" s="270" t="s">
        <v>6</v>
      </c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T2" s="96" t="s">
        <v>5</v>
      </c>
      <c r="AZ2" s="97" t="s">
        <v>85</v>
      </c>
      <c r="BA2" s="97" t="s">
        <v>1</v>
      </c>
      <c r="BB2" s="97" t="s">
        <v>1</v>
      </c>
      <c r="BC2" s="97" t="s">
        <v>86</v>
      </c>
      <c r="BD2" s="97" t="s">
        <v>87</v>
      </c>
    </row>
    <row r="3" spans="2:46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AT3" s="96" t="s">
        <v>87</v>
      </c>
    </row>
    <row r="4" spans="2:46" ht="24.95" customHeight="1">
      <c r="B4" s="100"/>
      <c r="D4" s="101" t="s">
        <v>88</v>
      </c>
      <c r="M4" s="100"/>
      <c r="N4" s="102" t="s">
        <v>11</v>
      </c>
      <c r="AT4" s="96" t="s">
        <v>3</v>
      </c>
    </row>
    <row r="5" spans="2:13" ht="6.95" customHeight="1">
      <c r="B5" s="100"/>
      <c r="M5" s="100"/>
    </row>
    <row r="6" spans="2:13" s="103" customFormat="1" ht="12" customHeight="1">
      <c r="B6" s="77"/>
      <c r="D6" s="104" t="s">
        <v>17</v>
      </c>
      <c r="M6" s="77"/>
    </row>
    <row r="7" spans="2:13" s="103" customFormat="1" ht="16.5" customHeight="1">
      <c r="B7" s="77"/>
      <c r="E7" s="272" t="s">
        <v>18</v>
      </c>
      <c r="F7" s="273"/>
      <c r="G7" s="273"/>
      <c r="H7" s="273"/>
      <c r="M7" s="77"/>
    </row>
    <row r="8" spans="2:13" s="103" customFormat="1" ht="12">
      <c r="B8" s="77"/>
      <c r="M8" s="77"/>
    </row>
    <row r="9" spans="2:13" s="103" customFormat="1" ht="12" customHeight="1">
      <c r="B9" s="77"/>
      <c r="D9" s="104" t="s">
        <v>19</v>
      </c>
      <c r="F9" s="105" t="s">
        <v>1</v>
      </c>
      <c r="I9" s="104" t="s">
        <v>20</v>
      </c>
      <c r="J9" s="105" t="s">
        <v>1</v>
      </c>
      <c r="M9" s="77"/>
    </row>
    <row r="10" spans="2:13" s="103" customFormat="1" ht="12" customHeight="1">
      <c r="B10" s="77"/>
      <c r="D10" s="104" t="s">
        <v>21</v>
      </c>
      <c r="F10" s="105" t="s">
        <v>22</v>
      </c>
      <c r="I10" s="104" t="s">
        <v>23</v>
      </c>
      <c r="J10" s="106" t="str">
        <f>'Rekapitulace stavby'!AN8</f>
        <v>16. 4. 2023</v>
      </c>
      <c r="M10" s="77"/>
    </row>
    <row r="11" spans="2:13" s="103" customFormat="1" ht="10.9" customHeight="1">
      <c r="B11" s="77"/>
      <c r="M11" s="77"/>
    </row>
    <row r="12" spans="2:13" s="103" customFormat="1" ht="12" customHeight="1">
      <c r="B12" s="77"/>
      <c r="D12" s="104" t="s">
        <v>25</v>
      </c>
      <c r="I12" s="104" t="s">
        <v>26</v>
      </c>
      <c r="J12" s="105" t="s">
        <v>1</v>
      </c>
      <c r="M12" s="77"/>
    </row>
    <row r="13" spans="2:13" s="103" customFormat="1" ht="18" customHeight="1">
      <c r="B13" s="77"/>
      <c r="E13" s="105" t="s">
        <v>27</v>
      </c>
      <c r="I13" s="104" t="s">
        <v>28</v>
      </c>
      <c r="J13" s="105" t="s">
        <v>1</v>
      </c>
      <c r="M13" s="77"/>
    </row>
    <row r="14" spans="2:13" s="103" customFormat="1" ht="6.95" customHeight="1">
      <c r="B14" s="77"/>
      <c r="M14" s="77"/>
    </row>
    <row r="15" spans="2:13" s="103" customFormat="1" ht="12" customHeight="1">
      <c r="B15" s="77"/>
      <c r="D15" s="104" t="s">
        <v>29</v>
      </c>
      <c r="I15" s="104" t="s">
        <v>26</v>
      </c>
      <c r="J15" s="94" t="str">
        <f>'Rekapitulace stavby'!AN13</f>
        <v>Vyplň údaj</v>
      </c>
      <c r="M15" s="77"/>
    </row>
    <row r="16" spans="2:13" s="103" customFormat="1" ht="18" customHeight="1">
      <c r="B16" s="77"/>
      <c r="E16" s="274" t="str">
        <f>'Rekapitulace stavby'!E14</f>
        <v>Vyplň údaj</v>
      </c>
      <c r="F16" s="275"/>
      <c r="G16" s="275"/>
      <c r="H16" s="275"/>
      <c r="I16" s="104" t="s">
        <v>28</v>
      </c>
      <c r="J16" s="94" t="str">
        <f>'Rekapitulace stavby'!AN14</f>
        <v>Vyplň údaj</v>
      </c>
      <c r="M16" s="77"/>
    </row>
    <row r="17" spans="2:13" s="103" customFormat="1" ht="6.95" customHeight="1">
      <c r="B17" s="77"/>
      <c r="M17" s="77"/>
    </row>
    <row r="18" spans="2:13" s="103" customFormat="1" ht="12" customHeight="1">
      <c r="B18" s="77"/>
      <c r="D18" s="104" t="s">
        <v>31</v>
      </c>
      <c r="I18" s="104" t="s">
        <v>26</v>
      </c>
      <c r="J18" s="105" t="str">
        <f>IF('Rekapitulace stavby'!AN16="","",'Rekapitulace stavby'!AN16)</f>
        <v/>
      </c>
      <c r="M18" s="77"/>
    </row>
    <row r="19" spans="2:13" s="103" customFormat="1" ht="18" customHeight="1">
      <c r="B19" s="77"/>
      <c r="E19" s="105" t="str">
        <f>IF('Rekapitulace stavby'!E17="","",'Rekapitulace stavby'!E17)</f>
        <v xml:space="preserve"> </v>
      </c>
      <c r="I19" s="104" t="s">
        <v>28</v>
      </c>
      <c r="J19" s="105" t="str">
        <f>IF('Rekapitulace stavby'!AN17="","",'Rekapitulace stavby'!AN17)</f>
        <v/>
      </c>
      <c r="M19" s="77"/>
    </row>
    <row r="20" spans="2:13" s="103" customFormat="1" ht="6.95" customHeight="1">
      <c r="B20" s="77"/>
      <c r="M20" s="77"/>
    </row>
    <row r="21" spans="2:13" s="103" customFormat="1" ht="12" customHeight="1">
      <c r="B21" s="77"/>
      <c r="D21" s="104" t="s">
        <v>33</v>
      </c>
      <c r="I21" s="104" t="s">
        <v>26</v>
      </c>
      <c r="J21" s="105" t="s">
        <v>1</v>
      </c>
      <c r="M21" s="77"/>
    </row>
    <row r="22" spans="2:13" s="103" customFormat="1" ht="18" customHeight="1">
      <c r="B22" s="77"/>
      <c r="E22" s="105" t="s">
        <v>34</v>
      </c>
      <c r="I22" s="104" t="s">
        <v>28</v>
      </c>
      <c r="J22" s="105" t="s">
        <v>1</v>
      </c>
      <c r="M22" s="77"/>
    </row>
    <row r="23" spans="2:13" s="103" customFormat="1" ht="6.95" customHeight="1">
      <c r="B23" s="77"/>
      <c r="M23" s="77"/>
    </row>
    <row r="24" spans="2:13" s="103" customFormat="1" ht="12" customHeight="1">
      <c r="B24" s="77"/>
      <c r="D24" s="104" t="s">
        <v>35</v>
      </c>
      <c r="M24" s="77"/>
    </row>
    <row r="25" spans="2:13" s="108" customFormat="1" ht="16.5" customHeight="1">
      <c r="B25" s="107"/>
      <c r="E25" s="276" t="s">
        <v>1</v>
      </c>
      <c r="F25" s="276"/>
      <c r="G25" s="276"/>
      <c r="H25" s="276"/>
      <c r="M25" s="107"/>
    </row>
    <row r="26" spans="2:13" s="103" customFormat="1" ht="6.95" customHeight="1">
      <c r="B26" s="77"/>
      <c r="M26" s="77"/>
    </row>
    <row r="27" spans="2:13" s="103" customFormat="1" ht="6.95" customHeight="1">
      <c r="B27" s="77"/>
      <c r="D27" s="109"/>
      <c r="E27" s="109"/>
      <c r="F27" s="109"/>
      <c r="G27" s="109"/>
      <c r="H27" s="109"/>
      <c r="I27" s="109"/>
      <c r="J27" s="109"/>
      <c r="K27" s="109"/>
      <c r="L27" s="109"/>
      <c r="M27" s="77"/>
    </row>
    <row r="28" spans="2:13" s="103" customFormat="1" ht="12.75">
      <c r="B28" s="77"/>
      <c r="E28" s="104" t="s">
        <v>89</v>
      </c>
      <c r="K28" s="110">
        <f>I94</f>
        <v>0</v>
      </c>
      <c r="M28" s="77"/>
    </row>
    <row r="29" spans="2:13" s="103" customFormat="1" ht="12.75">
      <c r="B29" s="77"/>
      <c r="E29" s="104" t="s">
        <v>90</v>
      </c>
      <c r="K29" s="110">
        <f>J94</f>
        <v>0</v>
      </c>
      <c r="M29" s="77"/>
    </row>
    <row r="30" spans="2:13" s="103" customFormat="1" ht="25.35" customHeight="1">
      <c r="B30" s="77"/>
      <c r="D30" s="111" t="s">
        <v>36</v>
      </c>
      <c r="K30" s="112">
        <f>ROUND(K121,2)</f>
        <v>0</v>
      </c>
      <c r="M30" s="77"/>
    </row>
    <row r="31" spans="2:13" s="103" customFormat="1" ht="6.95" customHeight="1">
      <c r="B31" s="77"/>
      <c r="D31" s="109"/>
      <c r="E31" s="109"/>
      <c r="F31" s="109"/>
      <c r="G31" s="109"/>
      <c r="H31" s="109"/>
      <c r="I31" s="109"/>
      <c r="J31" s="109"/>
      <c r="K31" s="109"/>
      <c r="L31" s="109"/>
      <c r="M31" s="77"/>
    </row>
    <row r="32" spans="2:13" s="103" customFormat="1" ht="14.45" customHeight="1">
      <c r="B32" s="77"/>
      <c r="F32" s="113" t="s">
        <v>38</v>
      </c>
      <c r="I32" s="113" t="s">
        <v>37</v>
      </c>
      <c r="K32" s="113" t="s">
        <v>39</v>
      </c>
      <c r="M32" s="77"/>
    </row>
    <row r="33" spans="2:13" s="103" customFormat="1" ht="14.45" customHeight="1">
      <c r="B33" s="77"/>
      <c r="D33" s="114" t="s">
        <v>40</v>
      </c>
      <c r="E33" s="104" t="s">
        <v>41</v>
      </c>
      <c r="F33" s="110">
        <f>ROUND((SUM(BE121:BE173)),2)</f>
        <v>0</v>
      </c>
      <c r="I33" s="115">
        <v>0.21</v>
      </c>
      <c r="K33" s="110">
        <f>ROUND(((SUM(BE121:BE173))*I33),2)</f>
        <v>0</v>
      </c>
      <c r="M33" s="77"/>
    </row>
    <row r="34" spans="2:13" s="103" customFormat="1" ht="14.45" customHeight="1">
      <c r="B34" s="77"/>
      <c r="E34" s="104" t="s">
        <v>42</v>
      </c>
      <c r="F34" s="110">
        <f>ROUND((SUM(BF121:BF173)),2)</f>
        <v>0</v>
      </c>
      <c r="I34" s="115">
        <v>0.15</v>
      </c>
      <c r="K34" s="110">
        <f>ROUND(((SUM(BF121:BF173))*I34),2)</f>
        <v>0</v>
      </c>
      <c r="M34" s="77"/>
    </row>
    <row r="35" spans="2:13" s="103" customFormat="1" ht="14.45" customHeight="1" hidden="1">
      <c r="B35" s="77"/>
      <c r="E35" s="104" t="s">
        <v>43</v>
      </c>
      <c r="F35" s="110">
        <f>ROUND((SUM(BG121:BG173)),2)</f>
        <v>0</v>
      </c>
      <c r="I35" s="115">
        <v>0.21</v>
      </c>
      <c r="K35" s="110">
        <f>0</f>
        <v>0</v>
      </c>
      <c r="M35" s="77"/>
    </row>
    <row r="36" spans="2:13" s="103" customFormat="1" ht="14.45" customHeight="1" hidden="1">
      <c r="B36" s="77"/>
      <c r="E36" s="104" t="s">
        <v>44</v>
      </c>
      <c r="F36" s="110">
        <f>ROUND((SUM(BH121:BH173)),2)</f>
        <v>0</v>
      </c>
      <c r="I36" s="115">
        <v>0.15</v>
      </c>
      <c r="K36" s="110">
        <f>0</f>
        <v>0</v>
      </c>
      <c r="M36" s="77"/>
    </row>
    <row r="37" spans="2:13" s="103" customFormat="1" ht="14.45" customHeight="1" hidden="1">
      <c r="B37" s="77"/>
      <c r="E37" s="104" t="s">
        <v>45</v>
      </c>
      <c r="F37" s="110">
        <f>ROUND((SUM(BI121:BI173)),2)</f>
        <v>0</v>
      </c>
      <c r="I37" s="115">
        <v>0</v>
      </c>
      <c r="K37" s="110">
        <f>0</f>
        <v>0</v>
      </c>
      <c r="M37" s="77"/>
    </row>
    <row r="38" spans="2:13" s="103" customFormat="1" ht="6.95" customHeight="1">
      <c r="B38" s="77"/>
      <c r="M38" s="77"/>
    </row>
    <row r="39" spans="2:13" s="103" customFormat="1" ht="25.35" customHeight="1">
      <c r="B39" s="77"/>
      <c r="C39" s="116"/>
      <c r="D39" s="117" t="s">
        <v>46</v>
      </c>
      <c r="E39" s="118"/>
      <c r="F39" s="118"/>
      <c r="G39" s="119" t="s">
        <v>47</v>
      </c>
      <c r="H39" s="120" t="s">
        <v>48</v>
      </c>
      <c r="I39" s="118"/>
      <c r="J39" s="118"/>
      <c r="K39" s="121">
        <f>SUM(K30:K37)</f>
        <v>0</v>
      </c>
      <c r="L39" s="122"/>
      <c r="M39" s="77"/>
    </row>
    <row r="40" spans="2:13" s="103" customFormat="1" ht="14.45" customHeight="1">
      <c r="B40" s="77"/>
      <c r="M40" s="77"/>
    </row>
    <row r="41" spans="2:13" ht="14.45" customHeight="1">
      <c r="B41" s="100"/>
      <c r="M41" s="100"/>
    </row>
    <row r="42" spans="2:13" ht="14.45" customHeight="1">
      <c r="B42" s="100"/>
      <c r="M42" s="100"/>
    </row>
    <row r="43" spans="2:13" ht="14.45" customHeight="1">
      <c r="B43" s="100"/>
      <c r="M43" s="100"/>
    </row>
    <row r="44" spans="2:13" ht="14.45" customHeight="1">
      <c r="B44" s="100"/>
      <c r="M44" s="100"/>
    </row>
    <row r="45" spans="2:13" ht="14.45" customHeight="1">
      <c r="B45" s="100"/>
      <c r="M45" s="100"/>
    </row>
    <row r="46" spans="2:13" ht="14.45" customHeight="1">
      <c r="B46" s="100"/>
      <c r="M46" s="100"/>
    </row>
    <row r="47" spans="2:13" ht="14.45" customHeight="1">
      <c r="B47" s="100"/>
      <c r="M47" s="100"/>
    </row>
    <row r="48" spans="2:13" ht="14.45" customHeight="1">
      <c r="B48" s="100"/>
      <c r="M48" s="100"/>
    </row>
    <row r="49" spans="2:13" ht="14.45" customHeight="1">
      <c r="B49" s="100"/>
      <c r="M49" s="100"/>
    </row>
    <row r="50" spans="2:13" s="103" customFormat="1" ht="14.45" customHeight="1">
      <c r="B50" s="77"/>
      <c r="D50" s="123" t="s">
        <v>49</v>
      </c>
      <c r="E50" s="124"/>
      <c r="F50" s="124"/>
      <c r="G50" s="123" t="s">
        <v>50</v>
      </c>
      <c r="H50" s="124"/>
      <c r="I50" s="124"/>
      <c r="J50" s="124"/>
      <c r="K50" s="124"/>
      <c r="L50" s="124"/>
      <c r="M50" s="77"/>
    </row>
    <row r="51" spans="2:13" ht="12">
      <c r="B51" s="100"/>
      <c r="M51" s="100"/>
    </row>
    <row r="52" spans="2:13" ht="12">
      <c r="B52" s="100"/>
      <c r="M52" s="100"/>
    </row>
    <row r="53" spans="2:13" ht="12">
      <c r="B53" s="100"/>
      <c r="M53" s="100"/>
    </row>
    <row r="54" spans="2:13" ht="12">
      <c r="B54" s="100"/>
      <c r="M54" s="100"/>
    </row>
    <row r="55" spans="2:13" ht="12">
      <c r="B55" s="100"/>
      <c r="M55" s="100"/>
    </row>
    <row r="56" spans="2:13" ht="12">
      <c r="B56" s="100"/>
      <c r="M56" s="100"/>
    </row>
    <row r="57" spans="2:13" ht="12">
      <c r="B57" s="100"/>
      <c r="M57" s="100"/>
    </row>
    <row r="58" spans="2:13" ht="12">
      <c r="B58" s="100"/>
      <c r="M58" s="100"/>
    </row>
    <row r="59" spans="2:13" ht="12">
      <c r="B59" s="100"/>
      <c r="M59" s="100"/>
    </row>
    <row r="60" spans="2:13" ht="12">
      <c r="B60" s="100"/>
      <c r="M60" s="100"/>
    </row>
    <row r="61" spans="2:13" s="103" customFormat="1" ht="12.75">
      <c r="B61" s="77"/>
      <c r="D61" s="125" t="s">
        <v>51</v>
      </c>
      <c r="E61" s="126"/>
      <c r="F61" s="127" t="s">
        <v>52</v>
      </c>
      <c r="G61" s="125" t="s">
        <v>51</v>
      </c>
      <c r="H61" s="126"/>
      <c r="I61" s="126"/>
      <c r="J61" s="128" t="s">
        <v>52</v>
      </c>
      <c r="K61" s="126"/>
      <c r="L61" s="126"/>
      <c r="M61" s="77"/>
    </row>
    <row r="62" spans="2:13" ht="12">
      <c r="B62" s="100"/>
      <c r="M62" s="100"/>
    </row>
    <row r="63" spans="2:13" ht="12">
      <c r="B63" s="100"/>
      <c r="M63" s="100"/>
    </row>
    <row r="64" spans="2:13" ht="12">
      <c r="B64" s="100"/>
      <c r="M64" s="100"/>
    </row>
    <row r="65" spans="2:13" s="103" customFormat="1" ht="12.75">
      <c r="B65" s="77"/>
      <c r="D65" s="123" t="s">
        <v>53</v>
      </c>
      <c r="E65" s="124"/>
      <c r="F65" s="124"/>
      <c r="G65" s="123" t="s">
        <v>54</v>
      </c>
      <c r="H65" s="124"/>
      <c r="I65" s="124"/>
      <c r="J65" s="124"/>
      <c r="K65" s="124"/>
      <c r="L65" s="124"/>
      <c r="M65" s="77"/>
    </row>
    <row r="66" spans="2:13" ht="12">
      <c r="B66" s="100"/>
      <c r="M66" s="100"/>
    </row>
    <row r="67" spans="2:13" ht="12">
      <c r="B67" s="100"/>
      <c r="M67" s="100"/>
    </row>
    <row r="68" spans="2:13" ht="12">
      <c r="B68" s="100"/>
      <c r="M68" s="100"/>
    </row>
    <row r="69" spans="2:13" ht="12">
      <c r="B69" s="100"/>
      <c r="M69" s="100"/>
    </row>
    <row r="70" spans="2:13" ht="12">
      <c r="B70" s="100"/>
      <c r="M70" s="100"/>
    </row>
    <row r="71" spans="2:13" ht="12">
      <c r="B71" s="100"/>
      <c r="M71" s="100"/>
    </row>
    <row r="72" spans="2:13" ht="12">
      <c r="B72" s="100"/>
      <c r="M72" s="100"/>
    </row>
    <row r="73" spans="2:13" ht="12">
      <c r="B73" s="100"/>
      <c r="M73" s="100"/>
    </row>
    <row r="74" spans="2:13" ht="12">
      <c r="B74" s="100"/>
      <c r="M74" s="100"/>
    </row>
    <row r="75" spans="2:13" ht="12">
      <c r="B75" s="100"/>
      <c r="M75" s="100"/>
    </row>
    <row r="76" spans="2:13" s="103" customFormat="1" ht="12.75">
      <c r="B76" s="77"/>
      <c r="D76" s="125" t="s">
        <v>51</v>
      </c>
      <c r="E76" s="126"/>
      <c r="F76" s="127" t="s">
        <v>52</v>
      </c>
      <c r="G76" s="125" t="s">
        <v>51</v>
      </c>
      <c r="H76" s="126"/>
      <c r="I76" s="126"/>
      <c r="J76" s="128" t="s">
        <v>52</v>
      </c>
      <c r="K76" s="126"/>
      <c r="L76" s="126"/>
      <c r="M76" s="77"/>
    </row>
    <row r="77" spans="2:13" s="103" customFormat="1" ht="14.45" customHeight="1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77"/>
    </row>
    <row r="81" spans="2:13" s="103" customFormat="1" ht="6.9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77"/>
    </row>
    <row r="82" spans="2:13" s="103" customFormat="1" ht="24.95" customHeight="1">
      <c r="B82" s="77"/>
      <c r="C82" s="176" t="s">
        <v>91</v>
      </c>
      <c r="D82" s="177"/>
      <c r="E82" s="177"/>
      <c r="F82" s="177"/>
      <c r="G82" s="177"/>
      <c r="H82" s="177"/>
      <c r="I82" s="177"/>
      <c r="J82" s="177"/>
      <c r="K82" s="177"/>
      <c r="L82" s="177"/>
      <c r="M82" s="77"/>
    </row>
    <row r="83" spans="2:13" s="103" customFormat="1" ht="6.95" customHeight="1">
      <c r="B83" s="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77"/>
    </row>
    <row r="84" spans="2:13" s="103" customFormat="1" ht="12" customHeight="1">
      <c r="B84" s="77"/>
      <c r="C84" s="178" t="s">
        <v>17</v>
      </c>
      <c r="D84" s="177"/>
      <c r="E84" s="177"/>
      <c r="F84" s="177"/>
      <c r="G84" s="177"/>
      <c r="H84" s="177"/>
      <c r="I84" s="177"/>
      <c r="J84" s="177"/>
      <c r="K84" s="177"/>
      <c r="L84" s="177"/>
      <c r="M84" s="77"/>
    </row>
    <row r="85" spans="2:13" s="103" customFormat="1" ht="16.5" customHeight="1">
      <c r="B85" s="77"/>
      <c r="C85" s="177"/>
      <c r="D85" s="177"/>
      <c r="E85" s="268" t="str">
        <f>E7</f>
        <v>Parkovací plocha Železničního vojska</v>
      </c>
      <c r="F85" s="269"/>
      <c r="G85" s="269"/>
      <c r="H85" s="269"/>
      <c r="I85" s="177"/>
      <c r="J85" s="177"/>
      <c r="K85" s="177"/>
      <c r="L85" s="177"/>
      <c r="M85" s="77"/>
    </row>
    <row r="86" spans="2:13" s="103" customFormat="1" ht="6.95" customHeight="1">
      <c r="B86" s="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77"/>
    </row>
    <row r="87" spans="2:13" s="103" customFormat="1" ht="12" customHeight="1">
      <c r="B87" s="77"/>
      <c r="C87" s="178" t="s">
        <v>21</v>
      </c>
      <c r="D87" s="177"/>
      <c r="E87" s="177"/>
      <c r="F87" s="179" t="str">
        <f>F10</f>
        <v>Valašské Meziříčí</v>
      </c>
      <c r="G87" s="177"/>
      <c r="H87" s="177"/>
      <c r="I87" s="178" t="s">
        <v>23</v>
      </c>
      <c r="J87" s="180" t="str">
        <f>IF(J10="","",J10)</f>
        <v>16. 4. 2023</v>
      </c>
      <c r="K87" s="177"/>
      <c r="L87" s="177"/>
      <c r="M87" s="77"/>
    </row>
    <row r="88" spans="2:13" s="103" customFormat="1" ht="6.95" customHeight="1">
      <c r="B88" s="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77"/>
    </row>
    <row r="89" spans="2:13" s="103" customFormat="1" ht="15.2" customHeight="1">
      <c r="B89" s="77"/>
      <c r="C89" s="178" t="s">
        <v>25</v>
      </c>
      <c r="D89" s="177"/>
      <c r="E89" s="177"/>
      <c r="F89" s="179" t="str">
        <f>E13</f>
        <v>Město Valašské Meziříčí</v>
      </c>
      <c r="G89" s="177"/>
      <c r="H89" s="177"/>
      <c r="I89" s="178" t="s">
        <v>31</v>
      </c>
      <c r="J89" s="181" t="str">
        <f>E19</f>
        <v xml:space="preserve"> </v>
      </c>
      <c r="K89" s="177"/>
      <c r="L89" s="177"/>
      <c r="M89" s="77"/>
    </row>
    <row r="90" spans="2:13" s="103" customFormat="1" ht="15.2" customHeight="1">
      <c r="B90" s="77"/>
      <c r="C90" s="178" t="s">
        <v>29</v>
      </c>
      <c r="D90" s="177"/>
      <c r="E90" s="177"/>
      <c r="F90" s="179" t="str">
        <f>IF(E16="","",E16)</f>
        <v>Vyplň údaj</v>
      </c>
      <c r="G90" s="177"/>
      <c r="H90" s="177"/>
      <c r="I90" s="178" t="s">
        <v>33</v>
      </c>
      <c r="J90" s="181" t="str">
        <f>E22</f>
        <v>Fajfrová Irena</v>
      </c>
      <c r="K90" s="177"/>
      <c r="L90" s="177"/>
      <c r="M90" s="77"/>
    </row>
    <row r="91" spans="2:13" s="103" customFormat="1" ht="10.35" customHeight="1">
      <c r="B91" s="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77"/>
    </row>
    <row r="92" spans="2:13" s="103" customFormat="1" ht="29.25" customHeight="1">
      <c r="B92" s="77"/>
      <c r="C92" s="182" t="s">
        <v>92</v>
      </c>
      <c r="D92" s="183"/>
      <c r="E92" s="183"/>
      <c r="F92" s="183"/>
      <c r="G92" s="183"/>
      <c r="H92" s="183"/>
      <c r="I92" s="184" t="s">
        <v>93</v>
      </c>
      <c r="J92" s="184" t="s">
        <v>94</v>
      </c>
      <c r="K92" s="184" t="s">
        <v>95</v>
      </c>
      <c r="L92" s="183"/>
      <c r="M92" s="77"/>
    </row>
    <row r="93" spans="2:13" s="103" customFormat="1" ht="10.35" customHeight="1">
      <c r="B93" s="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77"/>
    </row>
    <row r="94" spans="2:47" s="103" customFormat="1" ht="22.9" customHeight="1">
      <c r="B94" s="77"/>
      <c r="C94" s="185" t="s">
        <v>96</v>
      </c>
      <c r="D94" s="177"/>
      <c r="E94" s="177"/>
      <c r="F94" s="177"/>
      <c r="G94" s="177"/>
      <c r="H94" s="177"/>
      <c r="I94" s="186">
        <f aca="true" t="shared" si="0" ref="I94:J96">Q121</f>
        <v>0</v>
      </c>
      <c r="J94" s="186">
        <f t="shared" si="0"/>
        <v>0</v>
      </c>
      <c r="K94" s="186">
        <f>K121</f>
        <v>0</v>
      </c>
      <c r="L94" s="177"/>
      <c r="M94" s="77"/>
      <c r="AU94" s="96" t="s">
        <v>97</v>
      </c>
    </row>
    <row r="95" spans="2:13" s="134" customFormat="1" ht="24.95" customHeight="1">
      <c r="B95" s="133"/>
      <c r="C95" s="187"/>
      <c r="D95" s="188" t="s">
        <v>98</v>
      </c>
      <c r="E95" s="189"/>
      <c r="F95" s="189"/>
      <c r="G95" s="189"/>
      <c r="H95" s="189"/>
      <c r="I95" s="190">
        <f t="shared" si="0"/>
        <v>0</v>
      </c>
      <c r="J95" s="190">
        <f t="shared" si="0"/>
        <v>0</v>
      </c>
      <c r="K95" s="190">
        <f>K122</f>
        <v>0</v>
      </c>
      <c r="L95" s="187"/>
      <c r="M95" s="133"/>
    </row>
    <row r="96" spans="2:13" s="136" customFormat="1" ht="19.9" customHeight="1">
      <c r="B96" s="135"/>
      <c r="C96" s="191"/>
      <c r="D96" s="192" t="s">
        <v>99</v>
      </c>
      <c r="E96" s="193"/>
      <c r="F96" s="193"/>
      <c r="G96" s="193"/>
      <c r="H96" s="193"/>
      <c r="I96" s="194">
        <f t="shared" si="0"/>
        <v>0</v>
      </c>
      <c r="J96" s="194">
        <f t="shared" si="0"/>
        <v>0</v>
      </c>
      <c r="K96" s="194">
        <f>K123</f>
        <v>0</v>
      </c>
      <c r="L96" s="191"/>
      <c r="M96" s="135"/>
    </row>
    <row r="97" spans="2:13" s="136" customFormat="1" ht="19.9" customHeight="1">
      <c r="B97" s="135"/>
      <c r="C97" s="191"/>
      <c r="D97" s="192" t="s">
        <v>100</v>
      </c>
      <c r="E97" s="193"/>
      <c r="F97" s="193"/>
      <c r="G97" s="193"/>
      <c r="H97" s="193"/>
      <c r="I97" s="194">
        <f>Q135</f>
        <v>0</v>
      </c>
      <c r="J97" s="194">
        <f>R135</f>
        <v>0</v>
      </c>
      <c r="K97" s="194">
        <f>K135</f>
        <v>0</v>
      </c>
      <c r="L97" s="191"/>
      <c r="M97" s="135"/>
    </row>
    <row r="98" spans="2:13" s="136" customFormat="1" ht="19.9" customHeight="1">
      <c r="B98" s="135"/>
      <c r="C98" s="191"/>
      <c r="D98" s="192" t="s">
        <v>101</v>
      </c>
      <c r="E98" s="193"/>
      <c r="F98" s="193"/>
      <c r="G98" s="193"/>
      <c r="H98" s="193"/>
      <c r="I98" s="194">
        <f>Q140</f>
        <v>0</v>
      </c>
      <c r="J98" s="194">
        <f>R140</f>
        <v>0</v>
      </c>
      <c r="K98" s="194">
        <f>K140</f>
        <v>0</v>
      </c>
      <c r="L98" s="191"/>
      <c r="M98" s="135"/>
    </row>
    <row r="99" spans="2:13" s="136" customFormat="1" ht="19.9" customHeight="1">
      <c r="B99" s="135"/>
      <c r="C99" s="191"/>
      <c r="D99" s="192" t="s">
        <v>102</v>
      </c>
      <c r="E99" s="193"/>
      <c r="F99" s="193"/>
      <c r="G99" s="193"/>
      <c r="H99" s="193"/>
      <c r="I99" s="194">
        <f>Q159</f>
        <v>0</v>
      </c>
      <c r="J99" s="194">
        <f>R159</f>
        <v>0</v>
      </c>
      <c r="K99" s="194">
        <f>K159</f>
        <v>0</v>
      </c>
      <c r="L99" s="191"/>
      <c r="M99" s="135"/>
    </row>
    <row r="100" spans="2:13" s="136" customFormat="1" ht="19.9" customHeight="1">
      <c r="B100" s="135"/>
      <c r="C100" s="191"/>
      <c r="D100" s="192" t="s">
        <v>103</v>
      </c>
      <c r="E100" s="193"/>
      <c r="F100" s="193"/>
      <c r="G100" s="193"/>
      <c r="H100" s="193"/>
      <c r="I100" s="194">
        <f>Q165</f>
        <v>0</v>
      </c>
      <c r="J100" s="194">
        <f>R165</f>
        <v>0</v>
      </c>
      <c r="K100" s="194">
        <f>K165</f>
        <v>0</v>
      </c>
      <c r="L100" s="191"/>
      <c r="M100" s="135"/>
    </row>
    <row r="101" spans="2:13" s="134" customFormat="1" ht="24.95" customHeight="1">
      <c r="B101" s="133"/>
      <c r="C101" s="187"/>
      <c r="D101" s="188" t="s">
        <v>104</v>
      </c>
      <c r="E101" s="189"/>
      <c r="F101" s="189"/>
      <c r="G101" s="189"/>
      <c r="H101" s="189"/>
      <c r="I101" s="190">
        <f>Q167</f>
        <v>0</v>
      </c>
      <c r="J101" s="190">
        <f>R167</f>
        <v>0</v>
      </c>
      <c r="K101" s="190">
        <f>K167</f>
        <v>0</v>
      </c>
      <c r="L101" s="187"/>
      <c r="M101" s="133"/>
    </row>
    <row r="102" spans="2:13" s="136" customFormat="1" ht="19.9" customHeight="1">
      <c r="B102" s="135"/>
      <c r="C102" s="191"/>
      <c r="D102" s="192" t="s">
        <v>105</v>
      </c>
      <c r="E102" s="193"/>
      <c r="F102" s="193"/>
      <c r="G102" s="193"/>
      <c r="H102" s="193"/>
      <c r="I102" s="194">
        <f>Q168</f>
        <v>0</v>
      </c>
      <c r="J102" s="194">
        <f>R168</f>
        <v>0</v>
      </c>
      <c r="K102" s="194">
        <f>K168</f>
        <v>0</v>
      </c>
      <c r="L102" s="191"/>
      <c r="M102" s="135"/>
    </row>
    <row r="103" spans="2:13" s="136" customFormat="1" ht="19.9" customHeight="1">
      <c r="B103" s="135"/>
      <c r="C103" s="191"/>
      <c r="D103" s="192" t="s">
        <v>106</v>
      </c>
      <c r="E103" s="193"/>
      <c r="F103" s="193"/>
      <c r="G103" s="193"/>
      <c r="H103" s="193"/>
      <c r="I103" s="194">
        <f>Q172</f>
        <v>0</v>
      </c>
      <c r="J103" s="194">
        <f>R172</f>
        <v>0</v>
      </c>
      <c r="K103" s="194">
        <f>K172</f>
        <v>0</v>
      </c>
      <c r="L103" s="191"/>
      <c r="M103" s="135"/>
    </row>
    <row r="104" spans="2:13" s="103" customFormat="1" ht="21.75" customHeight="1">
      <c r="B104" s="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77"/>
    </row>
    <row r="105" spans="2:13" s="103" customFormat="1" ht="6.95" customHeight="1">
      <c r="B105" s="129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77"/>
    </row>
    <row r="106" spans="3:12" ht="12"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</row>
    <row r="107" spans="3:12" ht="12"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</row>
    <row r="108" spans="3:12" ht="12"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</row>
    <row r="109" spans="2:13" s="103" customFormat="1" ht="6.95" customHeight="1">
      <c r="B109" s="131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77"/>
    </row>
    <row r="110" spans="2:13" s="103" customFormat="1" ht="24.95" customHeight="1">
      <c r="B110" s="77"/>
      <c r="C110" s="176" t="s">
        <v>107</v>
      </c>
      <c r="D110" s="177"/>
      <c r="E110" s="177"/>
      <c r="F110" s="177"/>
      <c r="G110" s="177"/>
      <c r="H110" s="177"/>
      <c r="I110" s="177"/>
      <c r="J110" s="177"/>
      <c r="K110" s="177"/>
      <c r="L110" s="177"/>
      <c r="M110" s="77"/>
    </row>
    <row r="111" spans="2:13" s="103" customFormat="1" ht="6.95" customHeight="1">
      <c r="B111" s="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77"/>
    </row>
    <row r="112" spans="2:13" s="103" customFormat="1" ht="12" customHeight="1">
      <c r="B112" s="77"/>
      <c r="C112" s="178" t="s">
        <v>17</v>
      </c>
      <c r="D112" s="177"/>
      <c r="E112" s="177"/>
      <c r="F112" s="177"/>
      <c r="G112" s="177"/>
      <c r="H112" s="177"/>
      <c r="I112" s="177"/>
      <c r="J112" s="177"/>
      <c r="K112" s="177"/>
      <c r="L112" s="177"/>
      <c r="M112" s="77"/>
    </row>
    <row r="113" spans="2:13" s="103" customFormat="1" ht="16.5" customHeight="1">
      <c r="B113" s="77"/>
      <c r="C113" s="177"/>
      <c r="D113" s="177"/>
      <c r="E113" s="268" t="str">
        <f>E7</f>
        <v>Parkovací plocha Železničního vojska</v>
      </c>
      <c r="F113" s="269"/>
      <c r="G113" s="269"/>
      <c r="H113" s="269"/>
      <c r="I113" s="177"/>
      <c r="J113" s="177"/>
      <c r="K113" s="177"/>
      <c r="L113" s="177"/>
      <c r="M113" s="77"/>
    </row>
    <row r="114" spans="2:13" s="103" customFormat="1" ht="6.95" customHeight="1">
      <c r="B114" s="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77"/>
    </row>
    <row r="115" spans="2:13" s="103" customFormat="1" ht="12" customHeight="1">
      <c r="B115" s="77"/>
      <c r="C115" s="178" t="s">
        <v>21</v>
      </c>
      <c r="D115" s="177"/>
      <c r="E115" s="177"/>
      <c r="F115" s="179" t="str">
        <f>F10</f>
        <v>Valašské Meziříčí</v>
      </c>
      <c r="G115" s="177"/>
      <c r="H115" s="177"/>
      <c r="I115" s="178" t="s">
        <v>23</v>
      </c>
      <c r="J115" s="180" t="str">
        <f>IF(J10="","",J10)</f>
        <v>16. 4. 2023</v>
      </c>
      <c r="K115" s="177"/>
      <c r="L115" s="177"/>
      <c r="M115" s="77"/>
    </row>
    <row r="116" spans="2:13" s="103" customFormat="1" ht="6.95" customHeight="1">
      <c r="B116" s="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77"/>
    </row>
    <row r="117" spans="2:13" s="103" customFormat="1" ht="15.2" customHeight="1">
      <c r="B117" s="77"/>
      <c r="C117" s="178" t="s">
        <v>25</v>
      </c>
      <c r="D117" s="177"/>
      <c r="E117" s="177"/>
      <c r="F117" s="179" t="str">
        <f>E13</f>
        <v>Město Valašské Meziříčí</v>
      </c>
      <c r="G117" s="177"/>
      <c r="H117" s="177"/>
      <c r="I117" s="178" t="s">
        <v>31</v>
      </c>
      <c r="J117" s="181" t="str">
        <f>E19</f>
        <v xml:space="preserve"> </v>
      </c>
      <c r="K117" s="177"/>
      <c r="L117" s="177"/>
      <c r="M117" s="77"/>
    </row>
    <row r="118" spans="2:13" s="103" customFormat="1" ht="15.2" customHeight="1">
      <c r="B118" s="77"/>
      <c r="C118" s="178" t="s">
        <v>29</v>
      </c>
      <c r="D118" s="177"/>
      <c r="E118" s="177"/>
      <c r="F118" s="179" t="str">
        <f>IF(E16="","",E16)</f>
        <v>Vyplň údaj</v>
      </c>
      <c r="G118" s="177"/>
      <c r="H118" s="177"/>
      <c r="I118" s="178" t="s">
        <v>33</v>
      </c>
      <c r="J118" s="181" t="str">
        <f>E22</f>
        <v>Fajfrová Irena</v>
      </c>
      <c r="K118" s="177"/>
      <c r="L118" s="177"/>
      <c r="M118" s="77"/>
    </row>
    <row r="119" spans="2:13" s="103" customFormat="1" ht="10.35" customHeight="1">
      <c r="B119" s="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77"/>
    </row>
    <row r="120" spans="2:24" s="142" customFormat="1" ht="29.25" customHeight="1">
      <c r="B120" s="137"/>
      <c r="C120" s="198" t="s">
        <v>108</v>
      </c>
      <c r="D120" s="199" t="s">
        <v>61</v>
      </c>
      <c r="E120" s="199" t="s">
        <v>57</v>
      </c>
      <c r="F120" s="199" t="s">
        <v>58</v>
      </c>
      <c r="G120" s="199" t="s">
        <v>109</v>
      </c>
      <c r="H120" s="199" t="s">
        <v>110</v>
      </c>
      <c r="I120" s="138" t="s">
        <v>111</v>
      </c>
      <c r="J120" s="138" t="s">
        <v>112</v>
      </c>
      <c r="K120" s="199" t="s">
        <v>95</v>
      </c>
      <c r="L120" s="223" t="s">
        <v>113</v>
      </c>
      <c r="M120" s="137"/>
      <c r="N120" s="139" t="s">
        <v>1</v>
      </c>
      <c r="O120" s="140" t="s">
        <v>40</v>
      </c>
      <c r="P120" s="140" t="s">
        <v>114</v>
      </c>
      <c r="Q120" s="140" t="s">
        <v>115</v>
      </c>
      <c r="R120" s="140" t="s">
        <v>116</v>
      </c>
      <c r="S120" s="140" t="s">
        <v>117</v>
      </c>
      <c r="T120" s="140" t="s">
        <v>118</v>
      </c>
      <c r="U120" s="140" t="s">
        <v>119</v>
      </c>
      <c r="V120" s="140" t="s">
        <v>120</v>
      </c>
      <c r="W120" s="140" t="s">
        <v>121</v>
      </c>
      <c r="X120" s="141" t="s">
        <v>122</v>
      </c>
    </row>
    <row r="121" spans="2:63" s="103" customFormat="1" ht="22.9" customHeight="1">
      <c r="B121" s="77"/>
      <c r="C121" s="200" t="s">
        <v>123</v>
      </c>
      <c r="D121" s="177"/>
      <c r="E121" s="177"/>
      <c r="F121" s="177"/>
      <c r="G121" s="177"/>
      <c r="H121" s="177"/>
      <c r="K121" s="224">
        <f>BK121</f>
        <v>0</v>
      </c>
      <c r="L121" s="177"/>
      <c r="M121" s="77"/>
      <c r="N121" s="143"/>
      <c r="O121" s="109"/>
      <c r="P121" s="109"/>
      <c r="Q121" s="144">
        <f>Q122+Q167</f>
        <v>0</v>
      </c>
      <c r="R121" s="144">
        <f>R122+R167</f>
        <v>0</v>
      </c>
      <c r="S121" s="109"/>
      <c r="T121" s="145">
        <f>T122+T167</f>
        <v>0</v>
      </c>
      <c r="U121" s="109"/>
      <c r="V121" s="145">
        <f>V122+V167</f>
        <v>122.0539516</v>
      </c>
      <c r="W121" s="109"/>
      <c r="X121" s="146">
        <f>X122+X167</f>
        <v>1.64</v>
      </c>
      <c r="AT121" s="96" t="s">
        <v>77</v>
      </c>
      <c r="AU121" s="96" t="s">
        <v>97</v>
      </c>
      <c r="BK121" s="147">
        <f>BK122+BK167</f>
        <v>0</v>
      </c>
    </row>
    <row r="122" spans="2:63" s="76" customFormat="1" ht="25.9" customHeight="1">
      <c r="B122" s="148"/>
      <c r="C122" s="201"/>
      <c r="D122" s="202" t="s">
        <v>77</v>
      </c>
      <c r="E122" s="203" t="s">
        <v>124</v>
      </c>
      <c r="F122" s="203" t="s">
        <v>125</v>
      </c>
      <c r="G122" s="201"/>
      <c r="H122" s="201"/>
      <c r="K122" s="225">
        <f>BK122</f>
        <v>0</v>
      </c>
      <c r="L122" s="201"/>
      <c r="M122" s="148"/>
      <c r="N122" s="150"/>
      <c r="Q122" s="151">
        <f>Q123+Q135+Q140+Q159+Q165</f>
        <v>0</v>
      </c>
      <c r="R122" s="151">
        <f>R123+R135+R140+R159+R165</f>
        <v>0</v>
      </c>
      <c r="T122" s="152">
        <f>T123+T135+T140+T159+T165</f>
        <v>0</v>
      </c>
      <c r="V122" s="152">
        <f>V123+V135+V140+V159+V165</f>
        <v>122.0539516</v>
      </c>
      <c r="X122" s="153">
        <f>X123+X135+X140+X159+X165</f>
        <v>1.64</v>
      </c>
      <c r="AR122" s="149" t="s">
        <v>83</v>
      </c>
      <c r="AT122" s="154" t="s">
        <v>77</v>
      </c>
      <c r="AU122" s="154" t="s">
        <v>78</v>
      </c>
      <c r="AY122" s="149" t="s">
        <v>126</v>
      </c>
      <c r="BK122" s="155">
        <f>BK123+BK135+BK140+BK159+BK165</f>
        <v>0</v>
      </c>
    </row>
    <row r="123" spans="2:63" s="76" customFormat="1" ht="22.9" customHeight="1">
      <c r="B123" s="148"/>
      <c r="C123" s="201"/>
      <c r="D123" s="202" t="s">
        <v>77</v>
      </c>
      <c r="E123" s="204" t="s">
        <v>83</v>
      </c>
      <c r="F123" s="204" t="s">
        <v>127</v>
      </c>
      <c r="G123" s="201"/>
      <c r="H123" s="201"/>
      <c r="K123" s="226">
        <f>BK123</f>
        <v>0</v>
      </c>
      <c r="L123" s="201"/>
      <c r="M123" s="148"/>
      <c r="N123" s="150"/>
      <c r="Q123" s="151">
        <f>SUM(Q124:Q134)</f>
        <v>0</v>
      </c>
      <c r="R123" s="151">
        <f>SUM(R124:R134)</f>
        <v>0</v>
      </c>
      <c r="T123" s="152">
        <f>SUM(T124:T134)</f>
        <v>0</v>
      </c>
      <c r="V123" s="152">
        <f>SUM(V124:V134)</f>
        <v>0</v>
      </c>
      <c r="X123" s="153">
        <f>SUM(X124:X134)</f>
        <v>1.64</v>
      </c>
      <c r="AR123" s="149" t="s">
        <v>83</v>
      </c>
      <c r="AT123" s="154" t="s">
        <v>77</v>
      </c>
      <c r="AU123" s="154" t="s">
        <v>83</v>
      </c>
      <c r="AY123" s="149" t="s">
        <v>126</v>
      </c>
      <c r="BK123" s="155">
        <f>SUM(BK124:BK134)</f>
        <v>0</v>
      </c>
    </row>
    <row r="124" spans="2:65" s="103" customFormat="1" ht="24.2" customHeight="1">
      <c r="B124" s="77"/>
      <c r="C124" s="205" t="s">
        <v>83</v>
      </c>
      <c r="D124" s="205" t="s">
        <v>128</v>
      </c>
      <c r="E124" s="206" t="s">
        <v>129</v>
      </c>
      <c r="F124" s="207" t="s">
        <v>130</v>
      </c>
      <c r="G124" s="208" t="s">
        <v>131</v>
      </c>
      <c r="H124" s="209">
        <v>8</v>
      </c>
      <c r="I124" s="78"/>
      <c r="J124" s="78"/>
      <c r="K124" s="227">
        <f>ROUND(P124*H124,2)</f>
        <v>0</v>
      </c>
      <c r="L124" s="207" t="s">
        <v>132</v>
      </c>
      <c r="M124" s="77"/>
      <c r="N124" s="79" t="s">
        <v>1</v>
      </c>
      <c r="O124" s="156" t="s">
        <v>41</v>
      </c>
      <c r="P124" s="157">
        <f>I124+J124</f>
        <v>0</v>
      </c>
      <c r="Q124" s="157">
        <f>ROUND(I124*H124,2)</f>
        <v>0</v>
      </c>
      <c r="R124" s="157">
        <f>ROUND(J124*H124,2)</f>
        <v>0</v>
      </c>
      <c r="T124" s="158">
        <f>S124*H124</f>
        <v>0</v>
      </c>
      <c r="U124" s="158">
        <v>0</v>
      </c>
      <c r="V124" s="158">
        <f>U124*H124</f>
        <v>0</v>
      </c>
      <c r="W124" s="158">
        <v>0.205</v>
      </c>
      <c r="X124" s="159">
        <f>W124*H124</f>
        <v>1.64</v>
      </c>
      <c r="AR124" s="160" t="s">
        <v>133</v>
      </c>
      <c r="AT124" s="160" t="s">
        <v>128</v>
      </c>
      <c r="AU124" s="160" t="s">
        <v>87</v>
      </c>
      <c r="AY124" s="96" t="s">
        <v>126</v>
      </c>
      <c r="BE124" s="161">
        <f>IF(O124="základní",K124,0)</f>
        <v>0</v>
      </c>
      <c r="BF124" s="161">
        <f>IF(O124="snížená",K124,0)</f>
        <v>0</v>
      </c>
      <c r="BG124" s="161">
        <f>IF(O124="zákl. přenesená",K124,0)</f>
        <v>0</v>
      </c>
      <c r="BH124" s="161">
        <f>IF(O124="sníž. přenesená",K124,0)</f>
        <v>0</v>
      </c>
      <c r="BI124" s="161">
        <f>IF(O124="nulová",K124,0)</f>
        <v>0</v>
      </c>
      <c r="BJ124" s="96" t="s">
        <v>83</v>
      </c>
      <c r="BK124" s="161">
        <f>ROUND(P124*H124,2)</f>
        <v>0</v>
      </c>
      <c r="BL124" s="96" t="s">
        <v>133</v>
      </c>
      <c r="BM124" s="160" t="s">
        <v>134</v>
      </c>
    </row>
    <row r="125" spans="2:65" s="103" customFormat="1" ht="24.2" customHeight="1">
      <c r="B125" s="77"/>
      <c r="C125" s="205" t="s">
        <v>87</v>
      </c>
      <c r="D125" s="205" t="s">
        <v>128</v>
      </c>
      <c r="E125" s="206" t="s">
        <v>135</v>
      </c>
      <c r="F125" s="207" t="s">
        <v>136</v>
      </c>
      <c r="G125" s="208" t="s">
        <v>137</v>
      </c>
      <c r="H125" s="209">
        <v>1100</v>
      </c>
      <c r="I125" s="78"/>
      <c r="J125" s="78"/>
      <c r="K125" s="227">
        <f>ROUND(P125*H125,2)</f>
        <v>0</v>
      </c>
      <c r="L125" s="207" t="s">
        <v>132</v>
      </c>
      <c r="M125" s="77"/>
      <c r="N125" s="79" t="s">
        <v>1</v>
      </c>
      <c r="O125" s="156" t="s">
        <v>41</v>
      </c>
      <c r="P125" s="157">
        <f>I125+J125</f>
        <v>0</v>
      </c>
      <c r="Q125" s="157">
        <f>ROUND(I125*H125,2)</f>
        <v>0</v>
      </c>
      <c r="R125" s="157">
        <f>ROUND(J125*H125,2)</f>
        <v>0</v>
      </c>
      <c r="T125" s="158">
        <f>S125*H125</f>
        <v>0</v>
      </c>
      <c r="U125" s="158">
        <v>0</v>
      </c>
      <c r="V125" s="158">
        <f>U125*H125</f>
        <v>0</v>
      </c>
      <c r="W125" s="158">
        <v>0</v>
      </c>
      <c r="X125" s="159">
        <f>W125*H125</f>
        <v>0</v>
      </c>
      <c r="AR125" s="160" t="s">
        <v>133</v>
      </c>
      <c r="AT125" s="160" t="s">
        <v>128</v>
      </c>
      <c r="AU125" s="160" t="s">
        <v>87</v>
      </c>
      <c r="AY125" s="96" t="s">
        <v>126</v>
      </c>
      <c r="BE125" s="161">
        <f>IF(O125="základní",K125,0)</f>
        <v>0</v>
      </c>
      <c r="BF125" s="161">
        <f>IF(O125="snížená",K125,0)</f>
        <v>0</v>
      </c>
      <c r="BG125" s="161">
        <f>IF(O125="zákl. přenesená",K125,0)</f>
        <v>0</v>
      </c>
      <c r="BH125" s="161">
        <f>IF(O125="sníž. přenesená",K125,0)</f>
        <v>0</v>
      </c>
      <c r="BI125" s="161">
        <f>IF(O125="nulová",K125,0)</f>
        <v>0</v>
      </c>
      <c r="BJ125" s="96" t="s">
        <v>83</v>
      </c>
      <c r="BK125" s="161">
        <f>ROUND(P125*H125,2)</f>
        <v>0</v>
      </c>
      <c r="BL125" s="96" t="s">
        <v>133</v>
      </c>
      <c r="BM125" s="160" t="s">
        <v>138</v>
      </c>
    </row>
    <row r="126" spans="2:65" s="103" customFormat="1" ht="37.9" customHeight="1">
      <c r="B126" s="77"/>
      <c r="C126" s="205" t="s">
        <v>139</v>
      </c>
      <c r="D126" s="205" t="s">
        <v>128</v>
      </c>
      <c r="E126" s="206" t="s">
        <v>140</v>
      </c>
      <c r="F126" s="207" t="s">
        <v>141</v>
      </c>
      <c r="G126" s="208" t="s">
        <v>142</v>
      </c>
      <c r="H126" s="209">
        <v>55</v>
      </c>
      <c r="I126" s="78"/>
      <c r="J126" s="78"/>
      <c r="K126" s="227">
        <f>ROUND(P126*H126,2)</f>
        <v>0</v>
      </c>
      <c r="L126" s="207" t="s">
        <v>132</v>
      </c>
      <c r="M126" s="77"/>
      <c r="N126" s="79" t="s">
        <v>1</v>
      </c>
      <c r="O126" s="156" t="s">
        <v>41</v>
      </c>
      <c r="P126" s="157">
        <f>I126+J126</f>
        <v>0</v>
      </c>
      <c r="Q126" s="157">
        <f>ROUND(I126*H126,2)</f>
        <v>0</v>
      </c>
      <c r="R126" s="157">
        <f>ROUND(J126*H126,2)</f>
        <v>0</v>
      </c>
      <c r="T126" s="158">
        <f>S126*H126</f>
        <v>0</v>
      </c>
      <c r="U126" s="158">
        <v>0</v>
      </c>
      <c r="V126" s="158">
        <f>U126*H126</f>
        <v>0</v>
      </c>
      <c r="W126" s="158">
        <v>0</v>
      </c>
      <c r="X126" s="159">
        <f>W126*H126</f>
        <v>0</v>
      </c>
      <c r="AR126" s="160" t="s">
        <v>133</v>
      </c>
      <c r="AT126" s="160" t="s">
        <v>128</v>
      </c>
      <c r="AU126" s="160" t="s">
        <v>87</v>
      </c>
      <c r="AY126" s="96" t="s">
        <v>126</v>
      </c>
      <c r="BE126" s="161">
        <f>IF(O126="základní",K126,0)</f>
        <v>0</v>
      </c>
      <c r="BF126" s="161">
        <f>IF(O126="snížená",K126,0)</f>
        <v>0</v>
      </c>
      <c r="BG126" s="161">
        <f>IF(O126="zákl. přenesená",K126,0)</f>
        <v>0</v>
      </c>
      <c r="BH126" s="161">
        <f>IF(O126="sníž. přenesená",K126,0)</f>
        <v>0</v>
      </c>
      <c r="BI126" s="161">
        <f>IF(O126="nulová",K126,0)</f>
        <v>0</v>
      </c>
      <c r="BJ126" s="96" t="s">
        <v>83</v>
      </c>
      <c r="BK126" s="161">
        <f>ROUND(P126*H126,2)</f>
        <v>0</v>
      </c>
      <c r="BL126" s="96" t="s">
        <v>133</v>
      </c>
      <c r="BM126" s="160" t="s">
        <v>143</v>
      </c>
    </row>
    <row r="127" spans="2:51" s="80" customFormat="1" ht="12">
      <c r="B127" s="162"/>
      <c r="C127" s="210"/>
      <c r="D127" s="211" t="s">
        <v>144</v>
      </c>
      <c r="E127" s="212" t="s">
        <v>85</v>
      </c>
      <c r="F127" s="213" t="s">
        <v>145</v>
      </c>
      <c r="G127" s="210"/>
      <c r="H127" s="214">
        <v>55</v>
      </c>
      <c r="K127" s="210"/>
      <c r="L127" s="210"/>
      <c r="M127" s="162"/>
      <c r="N127" s="164"/>
      <c r="X127" s="165"/>
      <c r="AT127" s="163" t="s">
        <v>144</v>
      </c>
      <c r="AU127" s="163" t="s">
        <v>87</v>
      </c>
      <c r="AV127" s="80" t="s">
        <v>87</v>
      </c>
      <c r="AW127" s="80" t="s">
        <v>4</v>
      </c>
      <c r="AX127" s="80" t="s">
        <v>83</v>
      </c>
      <c r="AY127" s="163" t="s">
        <v>126</v>
      </c>
    </row>
    <row r="128" spans="2:65" s="103" customFormat="1" ht="37.9" customHeight="1">
      <c r="B128" s="77"/>
      <c r="C128" s="205" t="s">
        <v>133</v>
      </c>
      <c r="D128" s="205" t="s">
        <v>128</v>
      </c>
      <c r="E128" s="206" t="s">
        <v>146</v>
      </c>
      <c r="F128" s="207" t="s">
        <v>147</v>
      </c>
      <c r="G128" s="208" t="s">
        <v>142</v>
      </c>
      <c r="H128" s="209">
        <v>550</v>
      </c>
      <c r="I128" s="78"/>
      <c r="J128" s="78"/>
      <c r="K128" s="227">
        <f>ROUND(P128*H128,2)</f>
        <v>0</v>
      </c>
      <c r="L128" s="207" t="s">
        <v>132</v>
      </c>
      <c r="M128" s="77"/>
      <c r="N128" s="79" t="s">
        <v>1</v>
      </c>
      <c r="O128" s="156" t="s">
        <v>41</v>
      </c>
      <c r="P128" s="157">
        <f>I128+J128</f>
        <v>0</v>
      </c>
      <c r="Q128" s="157">
        <f>ROUND(I128*H128,2)</f>
        <v>0</v>
      </c>
      <c r="R128" s="157">
        <f>ROUND(J128*H128,2)</f>
        <v>0</v>
      </c>
      <c r="T128" s="158">
        <f>S128*H128</f>
        <v>0</v>
      </c>
      <c r="U128" s="158">
        <v>0</v>
      </c>
      <c r="V128" s="158">
        <f>U128*H128</f>
        <v>0</v>
      </c>
      <c r="W128" s="158">
        <v>0</v>
      </c>
      <c r="X128" s="159">
        <f>W128*H128</f>
        <v>0</v>
      </c>
      <c r="AR128" s="160" t="s">
        <v>133</v>
      </c>
      <c r="AT128" s="160" t="s">
        <v>128</v>
      </c>
      <c r="AU128" s="160" t="s">
        <v>87</v>
      </c>
      <c r="AY128" s="96" t="s">
        <v>126</v>
      </c>
      <c r="BE128" s="161">
        <f>IF(O128="základní",K128,0)</f>
        <v>0</v>
      </c>
      <c r="BF128" s="161">
        <f>IF(O128="snížená",K128,0)</f>
        <v>0</v>
      </c>
      <c r="BG128" s="161">
        <f>IF(O128="zákl. přenesená",K128,0)</f>
        <v>0</v>
      </c>
      <c r="BH128" s="161">
        <f>IF(O128="sníž. přenesená",K128,0)</f>
        <v>0</v>
      </c>
      <c r="BI128" s="161">
        <f>IF(O128="nulová",K128,0)</f>
        <v>0</v>
      </c>
      <c r="BJ128" s="96" t="s">
        <v>83</v>
      </c>
      <c r="BK128" s="161">
        <f>ROUND(P128*H128,2)</f>
        <v>0</v>
      </c>
      <c r="BL128" s="96" t="s">
        <v>133</v>
      </c>
      <c r="BM128" s="160" t="s">
        <v>148</v>
      </c>
    </row>
    <row r="129" spans="2:51" s="80" customFormat="1" ht="12">
      <c r="B129" s="162"/>
      <c r="C129" s="210"/>
      <c r="D129" s="211" t="s">
        <v>144</v>
      </c>
      <c r="E129" s="212" t="s">
        <v>1</v>
      </c>
      <c r="F129" s="213" t="s">
        <v>149</v>
      </c>
      <c r="G129" s="210"/>
      <c r="H129" s="214">
        <v>550</v>
      </c>
      <c r="K129" s="210"/>
      <c r="L129" s="210"/>
      <c r="M129" s="162"/>
      <c r="N129" s="164"/>
      <c r="X129" s="165"/>
      <c r="AT129" s="163" t="s">
        <v>144</v>
      </c>
      <c r="AU129" s="163" t="s">
        <v>87</v>
      </c>
      <c r="AV129" s="80" t="s">
        <v>87</v>
      </c>
      <c r="AW129" s="80" t="s">
        <v>4</v>
      </c>
      <c r="AX129" s="80" t="s">
        <v>83</v>
      </c>
      <c r="AY129" s="163" t="s">
        <v>126</v>
      </c>
    </row>
    <row r="130" spans="2:65" s="103" customFormat="1" ht="33" customHeight="1">
      <c r="B130" s="77"/>
      <c r="C130" s="205" t="s">
        <v>150</v>
      </c>
      <c r="D130" s="205" t="s">
        <v>128</v>
      </c>
      <c r="E130" s="206" t="s">
        <v>151</v>
      </c>
      <c r="F130" s="207" t="s">
        <v>152</v>
      </c>
      <c r="G130" s="208" t="s">
        <v>153</v>
      </c>
      <c r="H130" s="209">
        <v>110</v>
      </c>
      <c r="I130" s="78"/>
      <c r="J130" s="78"/>
      <c r="K130" s="227">
        <f>ROUND(P130*H130,2)</f>
        <v>0</v>
      </c>
      <c r="L130" s="207" t="s">
        <v>132</v>
      </c>
      <c r="M130" s="77"/>
      <c r="N130" s="79" t="s">
        <v>1</v>
      </c>
      <c r="O130" s="156" t="s">
        <v>41</v>
      </c>
      <c r="P130" s="157">
        <f>I130+J130</f>
        <v>0</v>
      </c>
      <c r="Q130" s="157">
        <f>ROUND(I130*H130,2)</f>
        <v>0</v>
      </c>
      <c r="R130" s="157">
        <f>ROUND(J130*H130,2)</f>
        <v>0</v>
      </c>
      <c r="T130" s="158">
        <f>S130*H130</f>
        <v>0</v>
      </c>
      <c r="U130" s="158">
        <v>0</v>
      </c>
      <c r="V130" s="158">
        <f>U130*H130</f>
        <v>0</v>
      </c>
      <c r="W130" s="158">
        <v>0</v>
      </c>
      <c r="X130" s="159">
        <f>W130*H130</f>
        <v>0</v>
      </c>
      <c r="AR130" s="160" t="s">
        <v>133</v>
      </c>
      <c r="AT130" s="160" t="s">
        <v>128</v>
      </c>
      <c r="AU130" s="160" t="s">
        <v>87</v>
      </c>
      <c r="AY130" s="96" t="s">
        <v>126</v>
      </c>
      <c r="BE130" s="161">
        <f>IF(O130="základní",K130,0)</f>
        <v>0</v>
      </c>
      <c r="BF130" s="161">
        <f>IF(O130="snížená",K130,0)</f>
        <v>0</v>
      </c>
      <c r="BG130" s="161">
        <f>IF(O130="zákl. přenesená",K130,0)</f>
        <v>0</v>
      </c>
      <c r="BH130" s="161">
        <f>IF(O130="sníž. přenesená",K130,0)</f>
        <v>0</v>
      </c>
      <c r="BI130" s="161">
        <f>IF(O130="nulová",K130,0)</f>
        <v>0</v>
      </c>
      <c r="BJ130" s="96" t="s">
        <v>83</v>
      </c>
      <c r="BK130" s="161">
        <f>ROUND(P130*H130,2)</f>
        <v>0</v>
      </c>
      <c r="BL130" s="96" t="s">
        <v>133</v>
      </c>
      <c r="BM130" s="160" t="s">
        <v>154</v>
      </c>
    </row>
    <row r="131" spans="2:51" s="80" customFormat="1" ht="12">
      <c r="B131" s="162"/>
      <c r="C131" s="210"/>
      <c r="D131" s="211" t="s">
        <v>144</v>
      </c>
      <c r="E131" s="212" t="s">
        <v>1</v>
      </c>
      <c r="F131" s="213" t="s">
        <v>155</v>
      </c>
      <c r="G131" s="210"/>
      <c r="H131" s="214">
        <v>110</v>
      </c>
      <c r="K131" s="210"/>
      <c r="L131" s="210"/>
      <c r="M131" s="162"/>
      <c r="N131" s="164"/>
      <c r="X131" s="165"/>
      <c r="AT131" s="163" t="s">
        <v>144</v>
      </c>
      <c r="AU131" s="163" t="s">
        <v>87</v>
      </c>
      <c r="AV131" s="80" t="s">
        <v>87</v>
      </c>
      <c r="AW131" s="80" t="s">
        <v>4</v>
      </c>
      <c r="AX131" s="80" t="s">
        <v>83</v>
      </c>
      <c r="AY131" s="163" t="s">
        <v>126</v>
      </c>
    </row>
    <row r="132" spans="2:65" s="103" customFormat="1" ht="24.2" customHeight="1">
      <c r="B132" s="77"/>
      <c r="C132" s="205" t="s">
        <v>156</v>
      </c>
      <c r="D132" s="205" t="s">
        <v>128</v>
      </c>
      <c r="E132" s="206" t="s">
        <v>157</v>
      </c>
      <c r="F132" s="207" t="s">
        <v>158</v>
      </c>
      <c r="G132" s="208" t="s">
        <v>142</v>
      </c>
      <c r="H132" s="209">
        <v>55</v>
      </c>
      <c r="I132" s="78"/>
      <c r="J132" s="78"/>
      <c r="K132" s="227">
        <f>ROUND(P132*H132,2)</f>
        <v>0</v>
      </c>
      <c r="L132" s="207" t="s">
        <v>132</v>
      </c>
      <c r="M132" s="77"/>
      <c r="N132" s="79" t="s">
        <v>1</v>
      </c>
      <c r="O132" s="156" t="s">
        <v>41</v>
      </c>
      <c r="P132" s="157">
        <f>I132+J132</f>
        <v>0</v>
      </c>
      <c r="Q132" s="157">
        <f>ROUND(I132*H132,2)</f>
        <v>0</v>
      </c>
      <c r="R132" s="157">
        <f>ROUND(J132*H132,2)</f>
        <v>0</v>
      </c>
      <c r="T132" s="158">
        <f>S132*H132</f>
        <v>0</v>
      </c>
      <c r="U132" s="158">
        <v>0</v>
      </c>
      <c r="V132" s="158">
        <f>U132*H132</f>
        <v>0</v>
      </c>
      <c r="W132" s="158">
        <v>0</v>
      </c>
      <c r="X132" s="159">
        <f>W132*H132</f>
        <v>0</v>
      </c>
      <c r="AR132" s="160" t="s">
        <v>133</v>
      </c>
      <c r="AT132" s="160" t="s">
        <v>128</v>
      </c>
      <c r="AU132" s="160" t="s">
        <v>87</v>
      </c>
      <c r="AY132" s="96" t="s">
        <v>126</v>
      </c>
      <c r="BE132" s="161">
        <f>IF(O132="základní",K132,0)</f>
        <v>0</v>
      </c>
      <c r="BF132" s="161">
        <f>IF(O132="snížená",K132,0)</f>
        <v>0</v>
      </c>
      <c r="BG132" s="161">
        <f>IF(O132="zákl. přenesená",K132,0)</f>
        <v>0</v>
      </c>
      <c r="BH132" s="161">
        <f>IF(O132="sníž. přenesená",K132,0)</f>
        <v>0</v>
      </c>
      <c r="BI132" s="161">
        <f>IF(O132="nulová",K132,0)</f>
        <v>0</v>
      </c>
      <c r="BJ132" s="96" t="s">
        <v>83</v>
      </c>
      <c r="BK132" s="161">
        <f>ROUND(P132*H132,2)</f>
        <v>0</v>
      </c>
      <c r="BL132" s="96" t="s">
        <v>133</v>
      </c>
      <c r="BM132" s="160" t="s">
        <v>159</v>
      </c>
    </row>
    <row r="133" spans="2:51" s="80" customFormat="1" ht="12">
      <c r="B133" s="162"/>
      <c r="C133" s="210"/>
      <c r="D133" s="211" t="s">
        <v>144</v>
      </c>
      <c r="E133" s="212" t="s">
        <v>1</v>
      </c>
      <c r="F133" s="213" t="s">
        <v>85</v>
      </c>
      <c r="G133" s="210"/>
      <c r="H133" s="214">
        <v>55</v>
      </c>
      <c r="K133" s="210"/>
      <c r="L133" s="210"/>
      <c r="M133" s="162"/>
      <c r="N133" s="164"/>
      <c r="X133" s="165"/>
      <c r="AT133" s="163" t="s">
        <v>144</v>
      </c>
      <c r="AU133" s="163" t="s">
        <v>87</v>
      </c>
      <c r="AV133" s="80" t="s">
        <v>87</v>
      </c>
      <c r="AW133" s="80" t="s">
        <v>4</v>
      </c>
      <c r="AX133" s="80" t="s">
        <v>83</v>
      </c>
      <c r="AY133" s="163" t="s">
        <v>126</v>
      </c>
    </row>
    <row r="134" spans="2:65" s="103" customFormat="1" ht="24.2" customHeight="1">
      <c r="B134" s="77"/>
      <c r="C134" s="205" t="s">
        <v>160</v>
      </c>
      <c r="D134" s="205" t="s">
        <v>128</v>
      </c>
      <c r="E134" s="206" t="s">
        <v>161</v>
      </c>
      <c r="F134" s="207" t="s">
        <v>162</v>
      </c>
      <c r="G134" s="208" t="s">
        <v>137</v>
      </c>
      <c r="H134" s="209">
        <v>1100</v>
      </c>
      <c r="I134" s="78"/>
      <c r="J134" s="78"/>
      <c r="K134" s="227">
        <f>ROUND(P134*H134,2)</f>
        <v>0</v>
      </c>
      <c r="L134" s="207" t="s">
        <v>132</v>
      </c>
      <c r="M134" s="77"/>
      <c r="N134" s="79" t="s">
        <v>1</v>
      </c>
      <c r="O134" s="156" t="s">
        <v>41</v>
      </c>
      <c r="P134" s="157">
        <f>I134+J134</f>
        <v>0</v>
      </c>
      <c r="Q134" s="157">
        <f>ROUND(I134*H134,2)</f>
        <v>0</v>
      </c>
      <c r="R134" s="157">
        <f>ROUND(J134*H134,2)</f>
        <v>0</v>
      </c>
      <c r="T134" s="158">
        <f>S134*H134</f>
        <v>0</v>
      </c>
      <c r="U134" s="158">
        <v>0</v>
      </c>
      <c r="V134" s="158">
        <f>U134*H134</f>
        <v>0</v>
      </c>
      <c r="W134" s="158">
        <v>0</v>
      </c>
      <c r="X134" s="159">
        <f>W134*H134</f>
        <v>0</v>
      </c>
      <c r="AR134" s="160" t="s">
        <v>133</v>
      </c>
      <c r="AT134" s="160" t="s">
        <v>128</v>
      </c>
      <c r="AU134" s="160" t="s">
        <v>87</v>
      </c>
      <c r="AY134" s="96" t="s">
        <v>126</v>
      </c>
      <c r="BE134" s="161">
        <f>IF(O134="základní",K134,0)</f>
        <v>0</v>
      </c>
      <c r="BF134" s="161">
        <f>IF(O134="snížená",K134,0)</f>
        <v>0</v>
      </c>
      <c r="BG134" s="161">
        <f>IF(O134="zákl. přenesená",K134,0)</f>
        <v>0</v>
      </c>
      <c r="BH134" s="161">
        <f>IF(O134="sníž. přenesená",K134,0)</f>
        <v>0</v>
      </c>
      <c r="BI134" s="161">
        <f>IF(O134="nulová",K134,0)</f>
        <v>0</v>
      </c>
      <c r="BJ134" s="96" t="s">
        <v>83</v>
      </c>
      <c r="BK134" s="161">
        <f>ROUND(P134*H134,2)</f>
        <v>0</v>
      </c>
      <c r="BL134" s="96" t="s">
        <v>133</v>
      </c>
      <c r="BM134" s="160" t="s">
        <v>163</v>
      </c>
    </row>
    <row r="135" spans="2:63" s="76" customFormat="1" ht="22.9" customHeight="1">
      <c r="B135" s="148"/>
      <c r="C135" s="201"/>
      <c r="D135" s="202" t="s">
        <v>77</v>
      </c>
      <c r="E135" s="204" t="s">
        <v>150</v>
      </c>
      <c r="F135" s="204" t="s">
        <v>164</v>
      </c>
      <c r="G135" s="201"/>
      <c r="H135" s="201"/>
      <c r="K135" s="226">
        <f>BK135</f>
        <v>0</v>
      </c>
      <c r="L135" s="201"/>
      <c r="M135" s="148"/>
      <c r="N135" s="150"/>
      <c r="Q135" s="151">
        <f>SUM(Q136:Q139)</f>
        <v>0</v>
      </c>
      <c r="R135" s="151">
        <f>SUM(R136:R139)</f>
        <v>0</v>
      </c>
      <c r="T135" s="152">
        <f>SUM(T136:T139)</f>
        <v>0</v>
      </c>
      <c r="V135" s="152">
        <f>SUM(V136:V139)</f>
        <v>119.536</v>
      </c>
      <c r="X135" s="153">
        <f>SUM(X136:X139)</f>
        <v>0</v>
      </c>
      <c r="AR135" s="149" t="s">
        <v>83</v>
      </c>
      <c r="AT135" s="154" t="s">
        <v>77</v>
      </c>
      <c r="AU135" s="154" t="s">
        <v>83</v>
      </c>
      <c r="AY135" s="149" t="s">
        <v>126</v>
      </c>
      <c r="BK135" s="155">
        <f>SUM(BK136:BK139)</f>
        <v>0</v>
      </c>
    </row>
    <row r="136" spans="2:65" s="103" customFormat="1" ht="24.2" customHeight="1">
      <c r="B136" s="77"/>
      <c r="C136" s="205" t="s">
        <v>165</v>
      </c>
      <c r="D136" s="205" t="s">
        <v>128</v>
      </c>
      <c r="E136" s="206" t="s">
        <v>166</v>
      </c>
      <c r="F136" s="207" t="s">
        <v>167</v>
      </c>
      <c r="G136" s="208" t="s">
        <v>137</v>
      </c>
      <c r="H136" s="209">
        <v>3.2</v>
      </c>
      <c r="I136" s="78"/>
      <c r="J136" s="78"/>
      <c r="K136" s="227">
        <f>ROUND(P136*H136,2)</f>
        <v>0</v>
      </c>
      <c r="L136" s="207" t="s">
        <v>132</v>
      </c>
      <c r="M136" s="77"/>
      <c r="N136" s="79" t="s">
        <v>1</v>
      </c>
      <c r="O136" s="156" t="s">
        <v>41</v>
      </c>
      <c r="P136" s="157">
        <f>I136+J136</f>
        <v>0</v>
      </c>
      <c r="Q136" s="157">
        <f>ROUND(I136*H136,2)</f>
        <v>0</v>
      </c>
      <c r="R136" s="157">
        <f>ROUND(J136*H136,2)</f>
        <v>0</v>
      </c>
      <c r="T136" s="158">
        <f>S136*H136</f>
        <v>0</v>
      </c>
      <c r="U136" s="158">
        <v>0.23</v>
      </c>
      <c r="V136" s="158">
        <f>U136*H136</f>
        <v>0.7360000000000001</v>
      </c>
      <c r="W136" s="158">
        <v>0</v>
      </c>
      <c r="X136" s="159">
        <f>W136*H136</f>
        <v>0</v>
      </c>
      <c r="AR136" s="160" t="s">
        <v>133</v>
      </c>
      <c r="AT136" s="160" t="s">
        <v>128</v>
      </c>
      <c r="AU136" s="160" t="s">
        <v>87</v>
      </c>
      <c r="AY136" s="96" t="s">
        <v>126</v>
      </c>
      <c r="BE136" s="161">
        <f>IF(O136="základní",K136,0)</f>
        <v>0</v>
      </c>
      <c r="BF136" s="161">
        <f>IF(O136="snížená",K136,0)</f>
        <v>0</v>
      </c>
      <c r="BG136" s="161">
        <f>IF(O136="zákl. přenesená",K136,0)</f>
        <v>0</v>
      </c>
      <c r="BH136" s="161">
        <f>IF(O136="sníž. přenesená",K136,0)</f>
        <v>0</v>
      </c>
      <c r="BI136" s="161">
        <f>IF(O136="nulová",K136,0)</f>
        <v>0</v>
      </c>
      <c r="BJ136" s="96" t="s">
        <v>83</v>
      </c>
      <c r="BK136" s="161">
        <f>ROUND(P136*H136,2)</f>
        <v>0</v>
      </c>
      <c r="BL136" s="96" t="s">
        <v>133</v>
      </c>
      <c r="BM136" s="160" t="s">
        <v>168</v>
      </c>
    </row>
    <row r="137" spans="2:51" s="81" customFormat="1" ht="12">
      <c r="B137" s="166"/>
      <c r="C137" s="215"/>
      <c r="D137" s="211" t="s">
        <v>144</v>
      </c>
      <c r="E137" s="216" t="s">
        <v>1</v>
      </c>
      <c r="F137" s="217" t="s">
        <v>169</v>
      </c>
      <c r="G137" s="215"/>
      <c r="H137" s="216" t="s">
        <v>1</v>
      </c>
      <c r="K137" s="215"/>
      <c r="L137" s="215"/>
      <c r="M137" s="166"/>
      <c r="N137" s="168"/>
      <c r="X137" s="169"/>
      <c r="AT137" s="167" t="s">
        <v>144</v>
      </c>
      <c r="AU137" s="167" t="s">
        <v>87</v>
      </c>
      <c r="AV137" s="81" t="s">
        <v>83</v>
      </c>
      <c r="AW137" s="81" t="s">
        <v>4</v>
      </c>
      <c r="AX137" s="81" t="s">
        <v>78</v>
      </c>
      <c r="AY137" s="167" t="s">
        <v>126</v>
      </c>
    </row>
    <row r="138" spans="2:51" s="80" customFormat="1" ht="12">
      <c r="B138" s="162"/>
      <c r="C138" s="210"/>
      <c r="D138" s="211" t="s">
        <v>144</v>
      </c>
      <c r="E138" s="212" t="s">
        <v>1</v>
      </c>
      <c r="F138" s="213" t="s">
        <v>170</v>
      </c>
      <c r="G138" s="210"/>
      <c r="H138" s="214">
        <v>3.2</v>
      </c>
      <c r="K138" s="210"/>
      <c r="L138" s="210"/>
      <c r="M138" s="162"/>
      <c r="N138" s="164"/>
      <c r="X138" s="165"/>
      <c r="AT138" s="163" t="s">
        <v>144</v>
      </c>
      <c r="AU138" s="163" t="s">
        <v>87</v>
      </c>
      <c r="AV138" s="80" t="s">
        <v>87</v>
      </c>
      <c r="AW138" s="80" t="s">
        <v>4</v>
      </c>
      <c r="AX138" s="80" t="s">
        <v>83</v>
      </c>
      <c r="AY138" s="163" t="s">
        <v>126</v>
      </c>
    </row>
    <row r="139" spans="2:65" s="103" customFormat="1" ht="24.2" customHeight="1">
      <c r="B139" s="77"/>
      <c r="C139" s="205" t="s">
        <v>171</v>
      </c>
      <c r="D139" s="205" t="s">
        <v>128</v>
      </c>
      <c r="E139" s="206" t="s">
        <v>172</v>
      </c>
      <c r="F139" s="207" t="s">
        <v>173</v>
      </c>
      <c r="G139" s="208" t="s">
        <v>137</v>
      </c>
      <c r="H139" s="209">
        <v>1100</v>
      </c>
      <c r="I139" s="78"/>
      <c r="J139" s="78"/>
      <c r="K139" s="227">
        <f>ROUND(P139*H139,2)</f>
        <v>0</v>
      </c>
      <c r="L139" s="207" t="s">
        <v>132</v>
      </c>
      <c r="M139" s="77"/>
      <c r="N139" s="79" t="s">
        <v>1</v>
      </c>
      <c r="O139" s="156" t="s">
        <v>41</v>
      </c>
      <c r="P139" s="157">
        <f>I139+J139</f>
        <v>0</v>
      </c>
      <c r="Q139" s="157">
        <f>ROUND(I139*H139,2)</f>
        <v>0</v>
      </c>
      <c r="R139" s="157">
        <f>ROUND(J139*H139,2)</f>
        <v>0</v>
      </c>
      <c r="T139" s="158">
        <f>S139*H139</f>
        <v>0</v>
      </c>
      <c r="U139" s="158">
        <v>0.108</v>
      </c>
      <c r="V139" s="158">
        <f>U139*H139</f>
        <v>118.8</v>
      </c>
      <c r="W139" s="158">
        <v>0</v>
      </c>
      <c r="X139" s="159">
        <f>W139*H139</f>
        <v>0</v>
      </c>
      <c r="AR139" s="160" t="s">
        <v>133</v>
      </c>
      <c r="AT139" s="160" t="s">
        <v>128</v>
      </c>
      <c r="AU139" s="160" t="s">
        <v>87</v>
      </c>
      <c r="AY139" s="96" t="s">
        <v>126</v>
      </c>
      <c r="BE139" s="161">
        <f>IF(O139="základní",K139,0)</f>
        <v>0</v>
      </c>
      <c r="BF139" s="161">
        <f>IF(O139="snížená",K139,0)</f>
        <v>0</v>
      </c>
      <c r="BG139" s="161">
        <f>IF(O139="zákl. přenesená",K139,0)</f>
        <v>0</v>
      </c>
      <c r="BH139" s="161">
        <f>IF(O139="sníž. přenesená",K139,0)</f>
        <v>0</v>
      </c>
      <c r="BI139" s="161">
        <f>IF(O139="nulová",K139,0)</f>
        <v>0</v>
      </c>
      <c r="BJ139" s="96" t="s">
        <v>83</v>
      </c>
      <c r="BK139" s="161">
        <f>ROUND(P139*H139,2)</f>
        <v>0</v>
      </c>
      <c r="BL139" s="96" t="s">
        <v>133</v>
      </c>
      <c r="BM139" s="160" t="s">
        <v>174</v>
      </c>
    </row>
    <row r="140" spans="2:63" s="76" customFormat="1" ht="22.9" customHeight="1">
      <c r="B140" s="148"/>
      <c r="C140" s="201"/>
      <c r="D140" s="202" t="s">
        <v>77</v>
      </c>
      <c r="E140" s="204" t="s">
        <v>171</v>
      </c>
      <c r="F140" s="204" t="s">
        <v>175</v>
      </c>
      <c r="G140" s="201"/>
      <c r="H140" s="201"/>
      <c r="K140" s="226">
        <f>BK140</f>
        <v>0</v>
      </c>
      <c r="L140" s="201"/>
      <c r="M140" s="148"/>
      <c r="N140" s="150"/>
      <c r="Q140" s="151">
        <f>SUM(Q141:Q158)</f>
        <v>0</v>
      </c>
      <c r="R140" s="151">
        <f>SUM(R141:R158)</f>
        <v>0</v>
      </c>
      <c r="T140" s="152">
        <f>SUM(T141:T158)</f>
        <v>0</v>
      </c>
      <c r="V140" s="152">
        <f>SUM(V141:V158)</f>
        <v>2.5179516</v>
      </c>
      <c r="X140" s="153">
        <f>SUM(X141:X158)</f>
        <v>0</v>
      </c>
      <c r="AR140" s="149" t="s">
        <v>83</v>
      </c>
      <c r="AT140" s="154" t="s">
        <v>77</v>
      </c>
      <c r="AU140" s="154" t="s">
        <v>83</v>
      </c>
      <c r="AY140" s="149" t="s">
        <v>126</v>
      </c>
      <c r="BK140" s="155">
        <f>SUM(BK141:BK158)</f>
        <v>0</v>
      </c>
    </row>
    <row r="141" spans="2:65" s="103" customFormat="1" ht="24.2" customHeight="1">
      <c r="B141" s="77"/>
      <c r="C141" s="205" t="s">
        <v>176</v>
      </c>
      <c r="D141" s="205" t="s">
        <v>128</v>
      </c>
      <c r="E141" s="206" t="s">
        <v>177</v>
      </c>
      <c r="F141" s="207" t="s">
        <v>178</v>
      </c>
      <c r="G141" s="208" t="s">
        <v>179</v>
      </c>
      <c r="H141" s="209">
        <v>1</v>
      </c>
      <c r="I141" s="78"/>
      <c r="J141" s="78"/>
      <c r="K141" s="227">
        <f>ROUND(P141*H141,2)</f>
        <v>0</v>
      </c>
      <c r="L141" s="207" t="s">
        <v>132</v>
      </c>
      <c r="M141" s="77"/>
      <c r="N141" s="79" t="s">
        <v>1</v>
      </c>
      <c r="O141" s="156" t="s">
        <v>41</v>
      </c>
      <c r="P141" s="157">
        <f>I141+J141</f>
        <v>0</v>
      </c>
      <c r="Q141" s="157">
        <f>ROUND(I141*H141,2)</f>
        <v>0</v>
      </c>
      <c r="R141" s="157">
        <f>ROUND(J141*H141,2)</f>
        <v>0</v>
      </c>
      <c r="T141" s="158">
        <f>S141*H141</f>
        <v>0</v>
      </c>
      <c r="U141" s="158">
        <v>0.0007</v>
      </c>
      <c r="V141" s="158">
        <f>U141*H141</f>
        <v>0.0007</v>
      </c>
      <c r="W141" s="158">
        <v>0</v>
      </c>
      <c r="X141" s="159">
        <f>W141*H141</f>
        <v>0</v>
      </c>
      <c r="AR141" s="160" t="s">
        <v>133</v>
      </c>
      <c r="AT141" s="160" t="s">
        <v>128</v>
      </c>
      <c r="AU141" s="160" t="s">
        <v>87</v>
      </c>
      <c r="AY141" s="96" t="s">
        <v>126</v>
      </c>
      <c r="BE141" s="161">
        <f>IF(O141="základní",K141,0)</f>
        <v>0</v>
      </c>
      <c r="BF141" s="161">
        <f>IF(O141="snížená",K141,0)</f>
        <v>0</v>
      </c>
      <c r="BG141" s="161">
        <f>IF(O141="zákl. přenesená",K141,0)</f>
        <v>0</v>
      </c>
      <c r="BH141" s="161">
        <f>IF(O141="sníž. přenesená",K141,0)</f>
        <v>0</v>
      </c>
      <c r="BI141" s="161">
        <f>IF(O141="nulová",K141,0)</f>
        <v>0</v>
      </c>
      <c r="BJ141" s="96" t="s">
        <v>83</v>
      </c>
      <c r="BK141" s="161">
        <f>ROUND(P141*H141,2)</f>
        <v>0</v>
      </c>
      <c r="BL141" s="96" t="s">
        <v>133</v>
      </c>
      <c r="BM141" s="160" t="s">
        <v>180</v>
      </c>
    </row>
    <row r="142" spans="2:65" s="103" customFormat="1" ht="24.2" customHeight="1">
      <c r="B142" s="77"/>
      <c r="C142" s="218" t="s">
        <v>181</v>
      </c>
      <c r="D142" s="218" t="s">
        <v>182</v>
      </c>
      <c r="E142" s="219" t="s">
        <v>183</v>
      </c>
      <c r="F142" s="220" t="s">
        <v>184</v>
      </c>
      <c r="G142" s="221" t="s">
        <v>179</v>
      </c>
      <c r="H142" s="222">
        <v>1</v>
      </c>
      <c r="I142" s="82"/>
      <c r="J142" s="83"/>
      <c r="K142" s="228">
        <f>ROUND(P142*H142,2)</f>
        <v>0</v>
      </c>
      <c r="L142" s="220" t="s">
        <v>132</v>
      </c>
      <c r="M142" s="170"/>
      <c r="N142" s="84" t="s">
        <v>1</v>
      </c>
      <c r="O142" s="156" t="s">
        <v>41</v>
      </c>
      <c r="P142" s="157">
        <f>I142+J142</f>
        <v>0</v>
      </c>
      <c r="Q142" s="157">
        <f>ROUND(I142*H142,2)</f>
        <v>0</v>
      </c>
      <c r="R142" s="157">
        <f>ROUND(J142*H142,2)</f>
        <v>0</v>
      </c>
      <c r="T142" s="158">
        <f>S142*H142</f>
        <v>0</v>
      </c>
      <c r="U142" s="158">
        <v>0.0035</v>
      </c>
      <c r="V142" s="158">
        <f>U142*H142</f>
        <v>0.0035</v>
      </c>
      <c r="W142" s="158">
        <v>0</v>
      </c>
      <c r="X142" s="159">
        <f>W142*H142</f>
        <v>0</v>
      </c>
      <c r="AR142" s="160" t="s">
        <v>165</v>
      </c>
      <c r="AT142" s="160" t="s">
        <v>182</v>
      </c>
      <c r="AU142" s="160" t="s">
        <v>87</v>
      </c>
      <c r="AY142" s="96" t="s">
        <v>126</v>
      </c>
      <c r="BE142" s="161">
        <f>IF(O142="základní",K142,0)</f>
        <v>0</v>
      </c>
      <c r="BF142" s="161">
        <f>IF(O142="snížená",K142,0)</f>
        <v>0</v>
      </c>
      <c r="BG142" s="161">
        <f>IF(O142="zákl. přenesená",K142,0)</f>
        <v>0</v>
      </c>
      <c r="BH142" s="161">
        <f>IF(O142="sníž. přenesená",K142,0)</f>
        <v>0</v>
      </c>
      <c r="BI142" s="161">
        <f>IF(O142="nulová",K142,0)</f>
        <v>0</v>
      </c>
      <c r="BJ142" s="96" t="s">
        <v>83</v>
      </c>
      <c r="BK142" s="161">
        <f>ROUND(P142*H142,2)</f>
        <v>0</v>
      </c>
      <c r="BL142" s="96" t="s">
        <v>133</v>
      </c>
      <c r="BM142" s="160" t="s">
        <v>185</v>
      </c>
    </row>
    <row r="143" spans="2:65" s="103" customFormat="1" ht="24.2" customHeight="1">
      <c r="B143" s="77"/>
      <c r="C143" s="205" t="s">
        <v>186</v>
      </c>
      <c r="D143" s="205" t="s">
        <v>128</v>
      </c>
      <c r="E143" s="206" t="s">
        <v>187</v>
      </c>
      <c r="F143" s="207" t="s">
        <v>188</v>
      </c>
      <c r="G143" s="208" t="s">
        <v>179</v>
      </c>
      <c r="H143" s="209">
        <v>1</v>
      </c>
      <c r="I143" s="78"/>
      <c r="J143" s="78"/>
      <c r="K143" s="227">
        <f>ROUND(P143*H143,2)</f>
        <v>0</v>
      </c>
      <c r="L143" s="207" t="s">
        <v>132</v>
      </c>
      <c r="M143" s="77"/>
      <c r="N143" s="79" t="s">
        <v>1</v>
      </c>
      <c r="O143" s="156" t="s">
        <v>41</v>
      </c>
      <c r="P143" s="157">
        <f>I143+J143</f>
        <v>0</v>
      </c>
      <c r="Q143" s="157">
        <f>ROUND(I143*H143,2)</f>
        <v>0</v>
      </c>
      <c r="R143" s="157">
        <f>ROUND(J143*H143,2)</f>
        <v>0</v>
      </c>
      <c r="T143" s="158">
        <f>S143*H143</f>
        <v>0</v>
      </c>
      <c r="U143" s="158">
        <v>0.11241</v>
      </c>
      <c r="V143" s="158">
        <f>U143*H143</f>
        <v>0.11241</v>
      </c>
      <c r="W143" s="158">
        <v>0</v>
      </c>
      <c r="X143" s="159">
        <f>W143*H143</f>
        <v>0</v>
      </c>
      <c r="AR143" s="160" t="s">
        <v>133</v>
      </c>
      <c r="AT143" s="160" t="s">
        <v>128</v>
      </c>
      <c r="AU143" s="160" t="s">
        <v>87</v>
      </c>
      <c r="AY143" s="96" t="s">
        <v>126</v>
      </c>
      <c r="BE143" s="161">
        <f>IF(O143="základní",K143,0)</f>
        <v>0</v>
      </c>
      <c r="BF143" s="161">
        <f>IF(O143="snížená",K143,0)</f>
        <v>0</v>
      </c>
      <c r="BG143" s="161">
        <f>IF(O143="zákl. přenesená",K143,0)</f>
        <v>0</v>
      </c>
      <c r="BH143" s="161">
        <f>IF(O143="sníž. přenesená",K143,0)</f>
        <v>0</v>
      </c>
      <c r="BI143" s="161">
        <f>IF(O143="nulová",K143,0)</f>
        <v>0</v>
      </c>
      <c r="BJ143" s="96" t="s">
        <v>83</v>
      </c>
      <c r="BK143" s="161">
        <f>ROUND(P143*H143,2)</f>
        <v>0</v>
      </c>
      <c r="BL143" s="96" t="s">
        <v>133</v>
      </c>
      <c r="BM143" s="160" t="s">
        <v>189</v>
      </c>
    </row>
    <row r="144" spans="2:51" s="81" customFormat="1" ht="33.75">
      <c r="B144" s="166"/>
      <c r="C144" s="215"/>
      <c r="D144" s="211" t="s">
        <v>144</v>
      </c>
      <c r="E144" s="216" t="s">
        <v>1</v>
      </c>
      <c r="F144" s="217" t="s">
        <v>190</v>
      </c>
      <c r="G144" s="215"/>
      <c r="H144" s="216" t="s">
        <v>1</v>
      </c>
      <c r="K144" s="215"/>
      <c r="L144" s="215"/>
      <c r="M144" s="166"/>
      <c r="N144" s="168"/>
      <c r="X144" s="169"/>
      <c r="AT144" s="167" t="s">
        <v>144</v>
      </c>
      <c r="AU144" s="167" t="s">
        <v>87</v>
      </c>
      <c r="AV144" s="81" t="s">
        <v>83</v>
      </c>
      <c r="AW144" s="81" t="s">
        <v>4</v>
      </c>
      <c r="AX144" s="81" t="s">
        <v>78</v>
      </c>
      <c r="AY144" s="167" t="s">
        <v>126</v>
      </c>
    </row>
    <row r="145" spans="2:51" s="81" customFormat="1" ht="33.75">
      <c r="B145" s="166"/>
      <c r="C145" s="215"/>
      <c r="D145" s="211" t="s">
        <v>144</v>
      </c>
      <c r="E145" s="216" t="s">
        <v>1</v>
      </c>
      <c r="F145" s="217" t="s">
        <v>191</v>
      </c>
      <c r="G145" s="215"/>
      <c r="H145" s="216" t="s">
        <v>1</v>
      </c>
      <c r="K145" s="215"/>
      <c r="L145" s="215"/>
      <c r="M145" s="166"/>
      <c r="N145" s="168"/>
      <c r="X145" s="169"/>
      <c r="AT145" s="167" t="s">
        <v>144</v>
      </c>
      <c r="AU145" s="167" t="s">
        <v>87</v>
      </c>
      <c r="AV145" s="81" t="s">
        <v>83</v>
      </c>
      <c r="AW145" s="81" t="s">
        <v>4</v>
      </c>
      <c r="AX145" s="81" t="s">
        <v>78</v>
      </c>
      <c r="AY145" s="167" t="s">
        <v>126</v>
      </c>
    </row>
    <row r="146" spans="2:51" s="81" customFormat="1" ht="22.5">
      <c r="B146" s="166"/>
      <c r="C146" s="215"/>
      <c r="D146" s="211" t="s">
        <v>144</v>
      </c>
      <c r="E146" s="216" t="s">
        <v>1</v>
      </c>
      <c r="F146" s="217" t="s">
        <v>192</v>
      </c>
      <c r="G146" s="215"/>
      <c r="H146" s="216" t="s">
        <v>1</v>
      </c>
      <c r="K146" s="215"/>
      <c r="L146" s="215"/>
      <c r="M146" s="166"/>
      <c r="N146" s="168"/>
      <c r="X146" s="169"/>
      <c r="AT146" s="167" t="s">
        <v>144</v>
      </c>
      <c r="AU146" s="167" t="s">
        <v>87</v>
      </c>
      <c r="AV146" s="81" t="s">
        <v>83</v>
      </c>
      <c r="AW146" s="81" t="s">
        <v>4</v>
      </c>
      <c r="AX146" s="81" t="s">
        <v>78</v>
      </c>
      <c r="AY146" s="167" t="s">
        <v>126</v>
      </c>
    </row>
    <row r="147" spans="2:51" s="81" customFormat="1" ht="22.5">
      <c r="B147" s="166"/>
      <c r="C147" s="215"/>
      <c r="D147" s="211" t="s">
        <v>144</v>
      </c>
      <c r="E147" s="216" t="s">
        <v>1</v>
      </c>
      <c r="F147" s="217" t="s">
        <v>193</v>
      </c>
      <c r="G147" s="215"/>
      <c r="H147" s="216" t="s">
        <v>1</v>
      </c>
      <c r="K147" s="215"/>
      <c r="L147" s="215"/>
      <c r="M147" s="166"/>
      <c r="N147" s="168"/>
      <c r="X147" s="169"/>
      <c r="AT147" s="167" t="s">
        <v>144</v>
      </c>
      <c r="AU147" s="167" t="s">
        <v>87</v>
      </c>
      <c r="AV147" s="81" t="s">
        <v>83</v>
      </c>
      <c r="AW147" s="81" t="s">
        <v>4</v>
      </c>
      <c r="AX147" s="81" t="s">
        <v>78</v>
      </c>
      <c r="AY147" s="167" t="s">
        <v>126</v>
      </c>
    </row>
    <row r="148" spans="2:51" s="80" customFormat="1" ht="12">
      <c r="B148" s="162"/>
      <c r="C148" s="210"/>
      <c r="D148" s="211" t="s">
        <v>144</v>
      </c>
      <c r="E148" s="212" t="s">
        <v>1</v>
      </c>
      <c r="F148" s="213" t="s">
        <v>83</v>
      </c>
      <c r="G148" s="210"/>
      <c r="H148" s="214">
        <v>1</v>
      </c>
      <c r="K148" s="210"/>
      <c r="L148" s="210"/>
      <c r="M148" s="162"/>
      <c r="N148" s="164"/>
      <c r="X148" s="165"/>
      <c r="AT148" s="163" t="s">
        <v>144</v>
      </c>
      <c r="AU148" s="163" t="s">
        <v>87</v>
      </c>
      <c r="AV148" s="80" t="s">
        <v>87</v>
      </c>
      <c r="AW148" s="80" t="s">
        <v>4</v>
      </c>
      <c r="AX148" s="80" t="s">
        <v>83</v>
      </c>
      <c r="AY148" s="163" t="s">
        <v>126</v>
      </c>
    </row>
    <row r="149" spans="2:65" s="103" customFormat="1" ht="24">
      <c r="B149" s="77"/>
      <c r="C149" s="218" t="s">
        <v>194</v>
      </c>
      <c r="D149" s="218" t="s">
        <v>182</v>
      </c>
      <c r="E149" s="219" t="s">
        <v>195</v>
      </c>
      <c r="F149" s="220" t="s">
        <v>196</v>
      </c>
      <c r="G149" s="221" t="s">
        <v>179</v>
      </c>
      <c r="H149" s="222">
        <v>1</v>
      </c>
      <c r="I149" s="82"/>
      <c r="J149" s="83"/>
      <c r="K149" s="228">
        <f>ROUND(P149*H149,2)</f>
        <v>0</v>
      </c>
      <c r="L149" s="220" t="s">
        <v>132</v>
      </c>
      <c r="M149" s="170"/>
      <c r="N149" s="84" t="s">
        <v>1</v>
      </c>
      <c r="O149" s="156" t="s">
        <v>41</v>
      </c>
      <c r="P149" s="157">
        <f>I149+J149</f>
        <v>0</v>
      </c>
      <c r="Q149" s="157">
        <f>ROUND(I149*H149,2)</f>
        <v>0</v>
      </c>
      <c r="R149" s="157">
        <f>ROUND(J149*H149,2)</f>
        <v>0</v>
      </c>
      <c r="T149" s="158">
        <f>S149*H149</f>
        <v>0</v>
      </c>
      <c r="U149" s="158">
        <v>0.0061</v>
      </c>
      <c r="V149" s="158">
        <f>U149*H149</f>
        <v>0.0061</v>
      </c>
      <c r="W149" s="158">
        <v>0</v>
      </c>
      <c r="X149" s="159">
        <f>W149*H149</f>
        <v>0</v>
      </c>
      <c r="AR149" s="160" t="s">
        <v>165</v>
      </c>
      <c r="AT149" s="160" t="s">
        <v>182</v>
      </c>
      <c r="AU149" s="160" t="s">
        <v>87</v>
      </c>
      <c r="AY149" s="96" t="s">
        <v>126</v>
      </c>
      <c r="BE149" s="161">
        <f>IF(O149="základní",K149,0)</f>
        <v>0</v>
      </c>
      <c r="BF149" s="161">
        <f>IF(O149="snížená",K149,0)</f>
        <v>0</v>
      </c>
      <c r="BG149" s="161">
        <f>IF(O149="zákl. přenesená",K149,0)</f>
        <v>0</v>
      </c>
      <c r="BH149" s="161">
        <f>IF(O149="sníž. přenesená",K149,0)</f>
        <v>0</v>
      </c>
      <c r="BI149" s="161">
        <f>IF(O149="nulová",K149,0)</f>
        <v>0</v>
      </c>
      <c r="BJ149" s="96" t="s">
        <v>83</v>
      </c>
      <c r="BK149" s="161">
        <f>ROUND(P149*H149,2)</f>
        <v>0</v>
      </c>
      <c r="BL149" s="96" t="s">
        <v>133</v>
      </c>
      <c r="BM149" s="160" t="s">
        <v>197</v>
      </c>
    </row>
    <row r="150" spans="2:65" s="103" customFormat="1" ht="24">
      <c r="B150" s="77"/>
      <c r="C150" s="218" t="s">
        <v>198</v>
      </c>
      <c r="D150" s="218" t="s">
        <v>182</v>
      </c>
      <c r="E150" s="219" t="s">
        <v>199</v>
      </c>
      <c r="F150" s="220" t="s">
        <v>200</v>
      </c>
      <c r="G150" s="221" t="s">
        <v>179</v>
      </c>
      <c r="H150" s="222">
        <v>1</v>
      </c>
      <c r="I150" s="82"/>
      <c r="J150" s="83"/>
      <c r="K150" s="228">
        <f>ROUND(P150*H150,2)</f>
        <v>0</v>
      </c>
      <c r="L150" s="220" t="s">
        <v>132</v>
      </c>
      <c r="M150" s="170"/>
      <c r="N150" s="84" t="s">
        <v>1</v>
      </c>
      <c r="O150" s="156" t="s">
        <v>41</v>
      </c>
      <c r="P150" s="157">
        <f>I150+J150</f>
        <v>0</v>
      </c>
      <c r="Q150" s="157">
        <f>ROUND(I150*H150,2)</f>
        <v>0</v>
      </c>
      <c r="R150" s="157">
        <f>ROUND(J150*H150,2)</f>
        <v>0</v>
      </c>
      <c r="T150" s="158">
        <f>S150*H150</f>
        <v>0</v>
      </c>
      <c r="U150" s="158">
        <v>0.00035</v>
      </c>
      <c r="V150" s="158">
        <f>U150*H150</f>
        <v>0.00035</v>
      </c>
      <c r="W150" s="158">
        <v>0</v>
      </c>
      <c r="X150" s="159">
        <f>W150*H150</f>
        <v>0</v>
      </c>
      <c r="AR150" s="160" t="s">
        <v>165</v>
      </c>
      <c r="AT150" s="160" t="s">
        <v>182</v>
      </c>
      <c r="AU150" s="160" t="s">
        <v>87</v>
      </c>
      <c r="AY150" s="96" t="s">
        <v>126</v>
      </c>
      <c r="BE150" s="161">
        <f>IF(O150="základní",K150,0)</f>
        <v>0</v>
      </c>
      <c r="BF150" s="161">
        <f>IF(O150="snížená",K150,0)</f>
        <v>0</v>
      </c>
      <c r="BG150" s="161">
        <f>IF(O150="zákl. přenesená",K150,0)</f>
        <v>0</v>
      </c>
      <c r="BH150" s="161">
        <f>IF(O150="sníž. přenesená",K150,0)</f>
        <v>0</v>
      </c>
      <c r="BI150" s="161">
        <f>IF(O150="nulová",K150,0)</f>
        <v>0</v>
      </c>
      <c r="BJ150" s="96" t="s">
        <v>83</v>
      </c>
      <c r="BK150" s="161">
        <f>ROUND(P150*H150,2)</f>
        <v>0</v>
      </c>
      <c r="BL150" s="96" t="s">
        <v>133</v>
      </c>
      <c r="BM150" s="160" t="s">
        <v>201</v>
      </c>
    </row>
    <row r="151" spans="2:65" s="103" customFormat="1" ht="24.2" customHeight="1">
      <c r="B151" s="77"/>
      <c r="C151" s="218" t="s">
        <v>9</v>
      </c>
      <c r="D151" s="218" t="s">
        <v>182</v>
      </c>
      <c r="E151" s="219" t="s">
        <v>202</v>
      </c>
      <c r="F151" s="220" t="s">
        <v>203</v>
      </c>
      <c r="G151" s="221" t="s">
        <v>179</v>
      </c>
      <c r="H151" s="222">
        <v>1</v>
      </c>
      <c r="I151" s="82"/>
      <c r="J151" s="83"/>
      <c r="K151" s="228">
        <f>ROUND(P151*H151,2)</f>
        <v>0</v>
      </c>
      <c r="L151" s="220" t="s">
        <v>132</v>
      </c>
      <c r="M151" s="170"/>
      <c r="N151" s="84" t="s">
        <v>1</v>
      </c>
      <c r="O151" s="156" t="s">
        <v>41</v>
      </c>
      <c r="P151" s="157">
        <f>I151+J151</f>
        <v>0</v>
      </c>
      <c r="Q151" s="157">
        <f>ROUND(I151*H151,2)</f>
        <v>0</v>
      </c>
      <c r="R151" s="157">
        <f>ROUND(J151*H151,2)</f>
        <v>0</v>
      </c>
      <c r="T151" s="158">
        <f>S151*H151</f>
        <v>0</v>
      </c>
      <c r="U151" s="158">
        <v>0.0001</v>
      </c>
      <c r="V151" s="158">
        <f>U151*H151</f>
        <v>0.0001</v>
      </c>
      <c r="W151" s="158">
        <v>0</v>
      </c>
      <c r="X151" s="159">
        <f>W151*H151</f>
        <v>0</v>
      </c>
      <c r="AR151" s="160" t="s">
        <v>165</v>
      </c>
      <c r="AT151" s="160" t="s">
        <v>182</v>
      </c>
      <c r="AU151" s="160" t="s">
        <v>87</v>
      </c>
      <c r="AY151" s="96" t="s">
        <v>126</v>
      </c>
      <c r="BE151" s="161">
        <f>IF(O151="základní",K151,0)</f>
        <v>0</v>
      </c>
      <c r="BF151" s="161">
        <f>IF(O151="snížená",K151,0)</f>
        <v>0</v>
      </c>
      <c r="BG151" s="161">
        <f>IF(O151="zákl. přenesená",K151,0)</f>
        <v>0</v>
      </c>
      <c r="BH151" s="161">
        <f>IF(O151="sníž. přenesená",K151,0)</f>
        <v>0</v>
      </c>
      <c r="BI151" s="161">
        <f>IF(O151="nulová",K151,0)</f>
        <v>0</v>
      </c>
      <c r="BJ151" s="96" t="s">
        <v>83</v>
      </c>
      <c r="BK151" s="161">
        <f>ROUND(P151*H151,2)</f>
        <v>0</v>
      </c>
      <c r="BL151" s="96" t="s">
        <v>133</v>
      </c>
      <c r="BM151" s="160" t="s">
        <v>204</v>
      </c>
    </row>
    <row r="152" spans="2:65" s="103" customFormat="1" ht="33" customHeight="1">
      <c r="B152" s="77"/>
      <c r="C152" s="205" t="s">
        <v>205</v>
      </c>
      <c r="D152" s="205" t="s">
        <v>128</v>
      </c>
      <c r="E152" s="206" t="s">
        <v>206</v>
      </c>
      <c r="F152" s="207" t="s">
        <v>207</v>
      </c>
      <c r="G152" s="208" t="s">
        <v>131</v>
      </c>
      <c r="H152" s="209">
        <v>8</v>
      </c>
      <c r="I152" s="78"/>
      <c r="J152" s="78"/>
      <c r="K152" s="227">
        <f>ROUND(P152*H152,2)</f>
        <v>0</v>
      </c>
      <c r="L152" s="207" t="s">
        <v>132</v>
      </c>
      <c r="M152" s="77"/>
      <c r="N152" s="79" t="s">
        <v>1</v>
      </c>
      <c r="O152" s="156" t="s">
        <v>41</v>
      </c>
      <c r="P152" s="157">
        <f>I152+J152</f>
        <v>0</v>
      </c>
      <c r="Q152" s="157">
        <f>ROUND(I152*H152,2)</f>
        <v>0</v>
      </c>
      <c r="R152" s="157">
        <f>ROUND(J152*H152,2)</f>
        <v>0</v>
      </c>
      <c r="T152" s="158">
        <f>S152*H152</f>
        <v>0</v>
      </c>
      <c r="U152" s="158">
        <v>0.1554</v>
      </c>
      <c r="V152" s="158">
        <f>U152*H152</f>
        <v>1.2432</v>
      </c>
      <c r="W152" s="158">
        <v>0</v>
      </c>
      <c r="X152" s="159">
        <f>W152*H152</f>
        <v>0</v>
      </c>
      <c r="AR152" s="160" t="s">
        <v>133</v>
      </c>
      <c r="AT152" s="160" t="s">
        <v>128</v>
      </c>
      <c r="AU152" s="160" t="s">
        <v>87</v>
      </c>
      <c r="AY152" s="96" t="s">
        <v>126</v>
      </c>
      <c r="BE152" s="161">
        <f>IF(O152="základní",K152,0)</f>
        <v>0</v>
      </c>
      <c r="BF152" s="161">
        <f>IF(O152="snížená",K152,0)</f>
        <v>0</v>
      </c>
      <c r="BG152" s="161">
        <f>IF(O152="zákl. přenesená",K152,0)</f>
        <v>0</v>
      </c>
      <c r="BH152" s="161">
        <f>IF(O152="sníž. přenesená",K152,0)</f>
        <v>0</v>
      </c>
      <c r="BI152" s="161">
        <f>IF(O152="nulová",K152,0)</f>
        <v>0</v>
      </c>
      <c r="BJ152" s="96" t="s">
        <v>83</v>
      </c>
      <c r="BK152" s="161">
        <f>ROUND(P152*H152,2)</f>
        <v>0</v>
      </c>
      <c r="BL152" s="96" t="s">
        <v>133</v>
      </c>
      <c r="BM152" s="160" t="s">
        <v>208</v>
      </c>
    </row>
    <row r="153" spans="2:65" s="103" customFormat="1" ht="24.2" customHeight="1">
      <c r="B153" s="77"/>
      <c r="C153" s="218" t="s">
        <v>209</v>
      </c>
      <c r="D153" s="218" t="s">
        <v>182</v>
      </c>
      <c r="E153" s="219" t="s">
        <v>210</v>
      </c>
      <c r="F153" s="220" t="s">
        <v>211</v>
      </c>
      <c r="G153" s="221" t="s">
        <v>131</v>
      </c>
      <c r="H153" s="222">
        <v>6.12</v>
      </c>
      <c r="I153" s="82"/>
      <c r="J153" s="83"/>
      <c r="K153" s="228">
        <f>ROUND(P153*H153,2)</f>
        <v>0</v>
      </c>
      <c r="L153" s="220" t="s">
        <v>132</v>
      </c>
      <c r="M153" s="170"/>
      <c r="N153" s="84" t="s">
        <v>1</v>
      </c>
      <c r="O153" s="156" t="s">
        <v>41</v>
      </c>
      <c r="P153" s="157">
        <f>I153+J153</f>
        <v>0</v>
      </c>
      <c r="Q153" s="157">
        <f>ROUND(I153*H153,2)</f>
        <v>0</v>
      </c>
      <c r="R153" s="157">
        <f>ROUND(J153*H153,2)</f>
        <v>0</v>
      </c>
      <c r="T153" s="158">
        <f>S153*H153</f>
        <v>0</v>
      </c>
      <c r="U153" s="158">
        <v>0.0483</v>
      </c>
      <c r="V153" s="158">
        <f>U153*H153</f>
        <v>0.295596</v>
      </c>
      <c r="W153" s="158">
        <v>0</v>
      </c>
      <c r="X153" s="159">
        <f>W153*H153</f>
        <v>0</v>
      </c>
      <c r="AR153" s="160" t="s">
        <v>165</v>
      </c>
      <c r="AT153" s="160" t="s">
        <v>182</v>
      </c>
      <c r="AU153" s="160" t="s">
        <v>87</v>
      </c>
      <c r="AY153" s="96" t="s">
        <v>126</v>
      </c>
      <c r="BE153" s="161">
        <f>IF(O153="základní",K153,0)</f>
        <v>0</v>
      </c>
      <c r="BF153" s="161">
        <f>IF(O153="snížená",K153,0)</f>
        <v>0</v>
      </c>
      <c r="BG153" s="161">
        <f>IF(O153="zákl. přenesená",K153,0)</f>
        <v>0</v>
      </c>
      <c r="BH153" s="161">
        <f>IF(O153="sníž. přenesená",K153,0)</f>
        <v>0</v>
      </c>
      <c r="BI153" s="161">
        <f>IF(O153="nulová",K153,0)</f>
        <v>0</v>
      </c>
      <c r="BJ153" s="96" t="s">
        <v>83</v>
      </c>
      <c r="BK153" s="161">
        <f>ROUND(P153*H153,2)</f>
        <v>0</v>
      </c>
      <c r="BL153" s="96" t="s">
        <v>133</v>
      </c>
      <c r="BM153" s="160" t="s">
        <v>212</v>
      </c>
    </row>
    <row r="154" spans="2:51" s="80" customFormat="1" ht="12">
      <c r="B154" s="162"/>
      <c r="C154" s="210"/>
      <c r="D154" s="211" t="s">
        <v>144</v>
      </c>
      <c r="E154" s="210"/>
      <c r="F154" s="213" t="s">
        <v>213</v>
      </c>
      <c r="G154" s="210"/>
      <c r="H154" s="214">
        <v>6.12</v>
      </c>
      <c r="K154" s="210"/>
      <c r="L154" s="210"/>
      <c r="M154" s="162"/>
      <c r="N154" s="164"/>
      <c r="X154" s="165"/>
      <c r="AT154" s="163" t="s">
        <v>144</v>
      </c>
      <c r="AU154" s="163" t="s">
        <v>87</v>
      </c>
      <c r="AV154" s="80" t="s">
        <v>87</v>
      </c>
      <c r="AW154" s="80" t="s">
        <v>3</v>
      </c>
      <c r="AX154" s="80" t="s">
        <v>83</v>
      </c>
      <c r="AY154" s="163" t="s">
        <v>126</v>
      </c>
    </row>
    <row r="155" spans="2:65" s="103" customFormat="1" ht="24.2" customHeight="1">
      <c r="B155" s="77"/>
      <c r="C155" s="218" t="s">
        <v>214</v>
      </c>
      <c r="D155" s="218" t="s">
        <v>182</v>
      </c>
      <c r="E155" s="219" t="s">
        <v>215</v>
      </c>
      <c r="F155" s="220" t="s">
        <v>216</v>
      </c>
      <c r="G155" s="221" t="s">
        <v>131</v>
      </c>
      <c r="H155" s="222">
        <v>2.04</v>
      </c>
      <c r="I155" s="82"/>
      <c r="J155" s="83"/>
      <c r="K155" s="228">
        <f>ROUND(P155*H155,2)</f>
        <v>0</v>
      </c>
      <c r="L155" s="220" t="s">
        <v>132</v>
      </c>
      <c r="M155" s="170"/>
      <c r="N155" s="84" t="s">
        <v>1</v>
      </c>
      <c r="O155" s="156" t="s">
        <v>41</v>
      </c>
      <c r="P155" s="157">
        <f>I155+J155</f>
        <v>0</v>
      </c>
      <c r="Q155" s="157">
        <f>ROUND(I155*H155,2)</f>
        <v>0</v>
      </c>
      <c r="R155" s="157">
        <f>ROUND(J155*H155,2)</f>
        <v>0</v>
      </c>
      <c r="T155" s="158">
        <f>S155*H155</f>
        <v>0</v>
      </c>
      <c r="U155" s="158">
        <v>0.06567</v>
      </c>
      <c r="V155" s="158">
        <f>U155*H155</f>
        <v>0.13396680000000002</v>
      </c>
      <c r="W155" s="158">
        <v>0</v>
      </c>
      <c r="X155" s="159">
        <f>W155*H155</f>
        <v>0</v>
      </c>
      <c r="AR155" s="160" t="s">
        <v>165</v>
      </c>
      <c r="AT155" s="160" t="s">
        <v>182</v>
      </c>
      <c r="AU155" s="160" t="s">
        <v>87</v>
      </c>
      <c r="AY155" s="96" t="s">
        <v>126</v>
      </c>
      <c r="BE155" s="161">
        <f>IF(O155="základní",K155,0)</f>
        <v>0</v>
      </c>
      <c r="BF155" s="161">
        <f>IF(O155="snížená",K155,0)</f>
        <v>0</v>
      </c>
      <c r="BG155" s="161">
        <f>IF(O155="zákl. přenesená",K155,0)</f>
        <v>0</v>
      </c>
      <c r="BH155" s="161">
        <f>IF(O155="sníž. přenesená",K155,0)</f>
        <v>0</v>
      </c>
      <c r="BI155" s="161">
        <f>IF(O155="nulová",K155,0)</f>
        <v>0</v>
      </c>
      <c r="BJ155" s="96" t="s">
        <v>83</v>
      </c>
      <c r="BK155" s="161">
        <f>ROUND(P155*H155,2)</f>
        <v>0</v>
      </c>
      <c r="BL155" s="96" t="s">
        <v>133</v>
      </c>
      <c r="BM155" s="160" t="s">
        <v>217</v>
      </c>
    </row>
    <row r="156" spans="2:51" s="80" customFormat="1" ht="12">
      <c r="B156" s="162"/>
      <c r="C156" s="210"/>
      <c r="D156" s="211" t="s">
        <v>144</v>
      </c>
      <c r="E156" s="210"/>
      <c r="F156" s="213" t="s">
        <v>218</v>
      </c>
      <c r="G156" s="210"/>
      <c r="H156" s="214">
        <v>2.04</v>
      </c>
      <c r="K156" s="210"/>
      <c r="L156" s="210"/>
      <c r="M156" s="162"/>
      <c r="N156" s="164"/>
      <c r="X156" s="165"/>
      <c r="AT156" s="163" t="s">
        <v>144</v>
      </c>
      <c r="AU156" s="163" t="s">
        <v>87</v>
      </c>
      <c r="AV156" s="80" t="s">
        <v>87</v>
      </c>
      <c r="AW156" s="80" t="s">
        <v>3</v>
      </c>
      <c r="AX156" s="80" t="s">
        <v>83</v>
      </c>
      <c r="AY156" s="163" t="s">
        <v>126</v>
      </c>
    </row>
    <row r="157" spans="2:65" s="103" customFormat="1" ht="24.2" customHeight="1">
      <c r="B157" s="77"/>
      <c r="C157" s="205" t="s">
        <v>219</v>
      </c>
      <c r="D157" s="205" t="s">
        <v>128</v>
      </c>
      <c r="E157" s="206" t="s">
        <v>220</v>
      </c>
      <c r="F157" s="207" t="s">
        <v>221</v>
      </c>
      <c r="G157" s="208" t="s">
        <v>142</v>
      </c>
      <c r="H157" s="209">
        <v>0.32</v>
      </c>
      <c r="I157" s="78"/>
      <c r="J157" s="78"/>
      <c r="K157" s="227">
        <f>ROUND(P157*H157,2)</f>
        <v>0</v>
      </c>
      <c r="L157" s="207" t="s">
        <v>132</v>
      </c>
      <c r="M157" s="77"/>
      <c r="N157" s="79" t="s">
        <v>1</v>
      </c>
      <c r="O157" s="156" t="s">
        <v>41</v>
      </c>
      <c r="P157" s="157">
        <f>I157+J157</f>
        <v>0</v>
      </c>
      <c r="Q157" s="157">
        <f>ROUND(I157*H157,2)</f>
        <v>0</v>
      </c>
      <c r="R157" s="157">
        <f>ROUND(J157*H157,2)</f>
        <v>0</v>
      </c>
      <c r="T157" s="158">
        <f>S157*H157</f>
        <v>0</v>
      </c>
      <c r="U157" s="158">
        <v>2.25634</v>
      </c>
      <c r="V157" s="158">
        <f>U157*H157</f>
        <v>0.7220287999999999</v>
      </c>
      <c r="W157" s="158">
        <v>0</v>
      </c>
      <c r="X157" s="159">
        <f>W157*H157</f>
        <v>0</v>
      </c>
      <c r="AR157" s="160" t="s">
        <v>133</v>
      </c>
      <c r="AT157" s="160" t="s">
        <v>128</v>
      </c>
      <c r="AU157" s="160" t="s">
        <v>87</v>
      </c>
      <c r="AY157" s="96" t="s">
        <v>126</v>
      </c>
      <c r="BE157" s="161">
        <f>IF(O157="základní",K157,0)</f>
        <v>0</v>
      </c>
      <c r="BF157" s="161">
        <f>IF(O157="snížená",K157,0)</f>
        <v>0</v>
      </c>
      <c r="BG157" s="161">
        <f>IF(O157="zákl. přenesená",K157,0)</f>
        <v>0</v>
      </c>
      <c r="BH157" s="161">
        <f>IF(O157="sníž. přenesená",K157,0)</f>
        <v>0</v>
      </c>
      <c r="BI157" s="161">
        <f>IF(O157="nulová",K157,0)</f>
        <v>0</v>
      </c>
      <c r="BJ157" s="96" t="s">
        <v>83</v>
      </c>
      <c r="BK157" s="161">
        <f>ROUND(P157*H157,2)</f>
        <v>0</v>
      </c>
      <c r="BL157" s="96" t="s">
        <v>133</v>
      </c>
      <c r="BM157" s="160" t="s">
        <v>222</v>
      </c>
    </row>
    <row r="158" spans="2:51" s="80" customFormat="1" ht="12">
      <c r="B158" s="162"/>
      <c r="C158" s="210"/>
      <c r="D158" s="211" t="s">
        <v>144</v>
      </c>
      <c r="E158" s="212" t="s">
        <v>1</v>
      </c>
      <c r="F158" s="213" t="s">
        <v>223</v>
      </c>
      <c r="G158" s="210"/>
      <c r="H158" s="214">
        <v>0.32</v>
      </c>
      <c r="K158" s="210"/>
      <c r="L158" s="210"/>
      <c r="M158" s="162"/>
      <c r="N158" s="164"/>
      <c r="X158" s="165"/>
      <c r="AT158" s="163" t="s">
        <v>144</v>
      </c>
      <c r="AU158" s="163" t="s">
        <v>87</v>
      </c>
      <c r="AV158" s="80" t="s">
        <v>87</v>
      </c>
      <c r="AW158" s="80" t="s">
        <v>4</v>
      </c>
      <c r="AX158" s="80" t="s">
        <v>83</v>
      </c>
      <c r="AY158" s="163" t="s">
        <v>126</v>
      </c>
    </row>
    <row r="159" spans="2:63" s="76" customFormat="1" ht="22.9" customHeight="1">
      <c r="B159" s="148"/>
      <c r="C159" s="201"/>
      <c r="D159" s="202" t="s">
        <v>77</v>
      </c>
      <c r="E159" s="204" t="s">
        <v>224</v>
      </c>
      <c r="F159" s="204" t="s">
        <v>225</v>
      </c>
      <c r="G159" s="201"/>
      <c r="H159" s="201"/>
      <c r="K159" s="226">
        <f>BK159</f>
        <v>0</v>
      </c>
      <c r="L159" s="201"/>
      <c r="M159" s="148"/>
      <c r="N159" s="150"/>
      <c r="Q159" s="151">
        <f>SUM(Q160:Q164)</f>
        <v>0</v>
      </c>
      <c r="R159" s="151">
        <f>SUM(R160:R164)</f>
        <v>0</v>
      </c>
      <c r="T159" s="152">
        <f>SUM(T160:T164)</f>
        <v>0</v>
      </c>
      <c r="V159" s="152">
        <f>SUM(V160:V164)</f>
        <v>0</v>
      </c>
      <c r="X159" s="153">
        <f>SUM(X160:X164)</f>
        <v>0</v>
      </c>
      <c r="AR159" s="149" t="s">
        <v>83</v>
      </c>
      <c r="AT159" s="154" t="s">
        <v>77</v>
      </c>
      <c r="AU159" s="154" t="s">
        <v>83</v>
      </c>
      <c r="AY159" s="149" t="s">
        <v>126</v>
      </c>
      <c r="BK159" s="155">
        <f>SUM(BK160:BK164)</f>
        <v>0</v>
      </c>
    </row>
    <row r="160" spans="2:65" s="103" customFormat="1" ht="24">
      <c r="B160" s="77"/>
      <c r="C160" s="205" t="s">
        <v>226</v>
      </c>
      <c r="D160" s="205" t="s">
        <v>128</v>
      </c>
      <c r="E160" s="206" t="s">
        <v>227</v>
      </c>
      <c r="F160" s="207" t="s">
        <v>228</v>
      </c>
      <c r="G160" s="208" t="s">
        <v>153</v>
      </c>
      <c r="H160" s="209">
        <v>1.64</v>
      </c>
      <c r="I160" s="78"/>
      <c r="J160" s="78"/>
      <c r="K160" s="227">
        <f>ROUND(P160*H160,2)</f>
        <v>0</v>
      </c>
      <c r="L160" s="207" t="s">
        <v>132</v>
      </c>
      <c r="M160" s="77"/>
      <c r="N160" s="79" t="s">
        <v>1</v>
      </c>
      <c r="O160" s="156" t="s">
        <v>41</v>
      </c>
      <c r="P160" s="157">
        <f>I160+J160</f>
        <v>0</v>
      </c>
      <c r="Q160" s="157">
        <f>ROUND(I160*H160,2)</f>
        <v>0</v>
      </c>
      <c r="R160" s="157">
        <f>ROUND(J160*H160,2)</f>
        <v>0</v>
      </c>
      <c r="T160" s="158">
        <f>S160*H160</f>
        <v>0</v>
      </c>
      <c r="U160" s="158">
        <v>0</v>
      </c>
      <c r="V160" s="158">
        <f>U160*H160</f>
        <v>0</v>
      </c>
      <c r="W160" s="158">
        <v>0</v>
      </c>
      <c r="X160" s="159">
        <f>W160*H160</f>
        <v>0</v>
      </c>
      <c r="AR160" s="160" t="s">
        <v>133</v>
      </c>
      <c r="AT160" s="160" t="s">
        <v>128</v>
      </c>
      <c r="AU160" s="160" t="s">
        <v>87</v>
      </c>
      <c r="AY160" s="96" t="s">
        <v>126</v>
      </c>
      <c r="BE160" s="161">
        <f>IF(O160="základní",K160,0)</f>
        <v>0</v>
      </c>
      <c r="BF160" s="161">
        <f>IF(O160="snížená",K160,0)</f>
        <v>0</v>
      </c>
      <c r="BG160" s="161">
        <f>IF(O160="zákl. přenesená",K160,0)</f>
        <v>0</v>
      </c>
      <c r="BH160" s="161">
        <f>IF(O160="sníž. přenesená",K160,0)</f>
        <v>0</v>
      </c>
      <c r="BI160" s="161">
        <f>IF(O160="nulová",K160,0)</f>
        <v>0</v>
      </c>
      <c r="BJ160" s="96" t="s">
        <v>83</v>
      </c>
      <c r="BK160" s="161">
        <f>ROUND(P160*H160,2)</f>
        <v>0</v>
      </c>
      <c r="BL160" s="96" t="s">
        <v>133</v>
      </c>
      <c r="BM160" s="160" t="s">
        <v>229</v>
      </c>
    </row>
    <row r="161" spans="2:65" s="103" customFormat="1" ht="24.2" customHeight="1">
      <c r="B161" s="77"/>
      <c r="C161" s="205" t="s">
        <v>8</v>
      </c>
      <c r="D161" s="205" t="s">
        <v>128</v>
      </c>
      <c r="E161" s="206" t="s">
        <v>230</v>
      </c>
      <c r="F161" s="207" t="s">
        <v>231</v>
      </c>
      <c r="G161" s="208" t="s">
        <v>153</v>
      </c>
      <c r="H161" s="209">
        <v>31.16</v>
      </c>
      <c r="I161" s="78"/>
      <c r="J161" s="78"/>
      <c r="K161" s="227">
        <f>ROUND(P161*H161,2)</f>
        <v>0</v>
      </c>
      <c r="L161" s="207" t="s">
        <v>132</v>
      </c>
      <c r="M161" s="77"/>
      <c r="N161" s="79" t="s">
        <v>1</v>
      </c>
      <c r="O161" s="156" t="s">
        <v>41</v>
      </c>
      <c r="P161" s="157">
        <f>I161+J161</f>
        <v>0</v>
      </c>
      <c r="Q161" s="157">
        <f>ROUND(I161*H161,2)</f>
        <v>0</v>
      </c>
      <c r="R161" s="157">
        <f>ROUND(J161*H161,2)</f>
        <v>0</v>
      </c>
      <c r="T161" s="158">
        <f>S161*H161</f>
        <v>0</v>
      </c>
      <c r="U161" s="158">
        <v>0</v>
      </c>
      <c r="V161" s="158">
        <f>U161*H161</f>
        <v>0</v>
      </c>
      <c r="W161" s="158">
        <v>0</v>
      </c>
      <c r="X161" s="159">
        <f>W161*H161</f>
        <v>0</v>
      </c>
      <c r="AR161" s="160" t="s">
        <v>133</v>
      </c>
      <c r="AT161" s="160" t="s">
        <v>128</v>
      </c>
      <c r="AU161" s="160" t="s">
        <v>87</v>
      </c>
      <c r="AY161" s="96" t="s">
        <v>126</v>
      </c>
      <c r="BE161" s="161">
        <f>IF(O161="základní",K161,0)</f>
        <v>0</v>
      </c>
      <c r="BF161" s="161">
        <f>IF(O161="snížená",K161,0)</f>
        <v>0</v>
      </c>
      <c r="BG161" s="161">
        <f>IF(O161="zákl. přenesená",K161,0)</f>
        <v>0</v>
      </c>
      <c r="BH161" s="161">
        <f>IF(O161="sníž. přenesená",K161,0)</f>
        <v>0</v>
      </c>
      <c r="BI161" s="161">
        <f>IF(O161="nulová",K161,0)</f>
        <v>0</v>
      </c>
      <c r="BJ161" s="96" t="s">
        <v>83</v>
      </c>
      <c r="BK161" s="161">
        <f>ROUND(P161*H161,2)</f>
        <v>0</v>
      </c>
      <c r="BL161" s="96" t="s">
        <v>133</v>
      </c>
      <c r="BM161" s="160" t="s">
        <v>232</v>
      </c>
    </row>
    <row r="162" spans="2:51" s="80" customFormat="1" ht="12">
      <c r="B162" s="162"/>
      <c r="C162" s="210"/>
      <c r="D162" s="211" t="s">
        <v>144</v>
      </c>
      <c r="E162" s="210"/>
      <c r="F162" s="213" t="s">
        <v>233</v>
      </c>
      <c r="G162" s="210"/>
      <c r="H162" s="214">
        <v>31.16</v>
      </c>
      <c r="K162" s="210"/>
      <c r="L162" s="210"/>
      <c r="M162" s="162"/>
      <c r="N162" s="164"/>
      <c r="X162" s="165"/>
      <c r="AT162" s="163" t="s">
        <v>144</v>
      </c>
      <c r="AU162" s="163" t="s">
        <v>87</v>
      </c>
      <c r="AV162" s="80" t="s">
        <v>87</v>
      </c>
      <c r="AW162" s="80" t="s">
        <v>3</v>
      </c>
      <c r="AX162" s="80" t="s">
        <v>83</v>
      </c>
      <c r="AY162" s="163" t="s">
        <v>126</v>
      </c>
    </row>
    <row r="163" spans="2:65" s="103" customFormat="1" ht="24.2" customHeight="1">
      <c r="B163" s="77"/>
      <c r="C163" s="205" t="s">
        <v>234</v>
      </c>
      <c r="D163" s="205" t="s">
        <v>128</v>
      </c>
      <c r="E163" s="206" t="s">
        <v>235</v>
      </c>
      <c r="F163" s="207" t="s">
        <v>236</v>
      </c>
      <c r="G163" s="208" t="s">
        <v>153</v>
      </c>
      <c r="H163" s="209">
        <v>1.64</v>
      </c>
      <c r="I163" s="78"/>
      <c r="J163" s="78"/>
      <c r="K163" s="227">
        <f>ROUND(P163*H163,2)</f>
        <v>0</v>
      </c>
      <c r="L163" s="207" t="s">
        <v>132</v>
      </c>
      <c r="M163" s="77"/>
      <c r="N163" s="79" t="s">
        <v>1</v>
      </c>
      <c r="O163" s="156" t="s">
        <v>41</v>
      </c>
      <c r="P163" s="157">
        <f>I163+J163</f>
        <v>0</v>
      </c>
      <c r="Q163" s="157">
        <f>ROUND(I163*H163,2)</f>
        <v>0</v>
      </c>
      <c r="R163" s="157">
        <f>ROUND(J163*H163,2)</f>
        <v>0</v>
      </c>
      <c r="T163" s="158">
        <f>S163*H163</f>
        <v>0</v>
      </c>
      <c r="U163" s="158">
        <v>0</v>
      </c>
      <c r="V163" s="158">
        <f>U163*H163</f>
        <v>0</v>
      </c>
      <c r="W163" s="158">
        <v>0</v>
      </c>
      <c r="X163" s="159">
        <f>W163*H163</f>
        <v>0</v>
      </c>
      <c r="AR163" s="160" t="s">
        <v>133</v>
      </c>
      <c r="AT163" s="160" t="s">
        <v>128</v>
      </c>
      <c r="AU163" s="160" t="s">
        <v>87</v>
      </c>
      <c r="AY163" s="96" t="s">
        <v>126</v>
      </c>
      <c r="BE163" s="161">
        <f>IF(O163="základní",K163,0)</f>
        <v>0</v>
      </c>
      <c r="BF163" s="161">
        <f>IF(O163="snížená",K163,0)</f>
        <v>0</v>
      </c>
      <c r="BG163" s="161">
        <f>IF(O163="zákl. přenesená",K163,0)</f>
        <v>0</v>
      </c>
      <c r="BH163" s="161">
        <f>IF(O163="sníž. přenesená",K163,0)</f>
        <v>0</v>
      </c>
      <c r="BI163" s="161">
        <f>IF(O163="nulová",K163,0)</f>
        <v>0</v>
      </c>
      <c r="BJ163" s="96" t="s">
        <v>83</v>
      </c>
      <c r="BK163" s="161">
        <f>ROUND(P163*H163,2)</f>
        <v>0</v>
      </c>
      <c r="BL163" s="96" t="s">
        <v>133</v>
      </c>
      <c r="BM163" s="160" t="s">
        <v>237</v>
      </c>
    </row>
    <row r="164" spans="2:65" s="103" customFormat="1" ht="33" customHeight="1">
      <c r="B164" s="77"/>
      <c r="C164" s="205" t="s">
        <v>238</v>
      </c>
      <c r="D164" s="205" t="s">
        <v>128</v>
      </c>
      <c r="E164" s="206" t="s">
        <v>239</v>
      </c>
      <c r="F164" s="207" t="s">
        <v>240</v>
      </c>
      <c r="G164" s="208" t="s">
        <v>153</v>
      </c>
      <c r="H164" s="209">
        <v>1.64</v>
      </c>
      <c r="I164" s="78"/>
      <c r="J164" s="78"/>
      <c r="K164" s="227">
        <f>ROUND(P164*H164,2)</f>
        <v>0</v>
      </c>
      <c r="L164" s="207" t="s">
        <v>132</v>
      </c>
      <c r="M164" s="77"/>
      <c r="N164" s="79" t="s">
        <v>1</v>
      </c>
      <c r="O164" s="156" t="s">
        <v>41</v>
      </c>
      <c r="P164" s="157">
        <f>I164+J164</f>
        <v>0</v>
      </c>
      <c r="Q164" s="157">
        <f>ROUND(I164*H164,2)</f>
        <v>0</v>
      </c>
      <c r="R164" s="157">
        <f>ROUND(J164*H164,2)</f>
        <v>0</v>
      </c>
      <c r="T164" s="158">
        <f>S164*H164</f>
        <v>0</v>
      </c>
      <c r="U164" s="158">
        <v>0</v>
      </c>
      <c r="V164" s="158">
        <f>U164*H164</f>
        <v>0</v>
      </c>
      <c r="W164" s="158">
        <v>0</v>
      </c>
      <c r="X164" s="159">
        <f>W164*H164</f>
        <v>0</v>
      </c>
      <c r="AR164" s="160" t="s">
        <v>133</v>
      </c>
      <c r="AT164" s="160" t="s">
        <v>128</v>
      </c>
      <c r="AU164" s="160" t="s">
        <v>87</v>
      </c>
      <c r="AY164" s="96" t="s">
        <v>126</v>
      </c>
      <c r="BE164" s="161">
        <f>IF(O164="základní",K164,0)</f>
        <v>0</v>
      </c>
      <c r="BF164" s="161">
        <f>IF(O164="snížená",K164,0)</f>
        <v>0</v>
      </c>
      <c r="BG164" s="161">
        <f>IF(O164="zákl. přenesená",K164,0)</f>
        <v>0</v>
      </c>
      <c r="BH164" s="161">
        <f>IF(O164="sníž. přenesená",K164,0)</f>
        <v>0</v>
      </c>
      <c r="BI164" s="161">
        <f>IF(O164="nulová",K164,0)</f>
        <v>0</v>
      </c>
      <c r="BJ164" s="96" t="s">
        <v>83</v>
      </c>
      <c r="BK164" s="161">
        <f>ROUND(P164*H164,2)</f>
        <v>0</v>
      </c>
      <c r="BL164" s="96" t="s">
        <v>133</v>
      </c>
      <c r="BM164" s="160" t="s">
        <v>241</v>
      </c>
    </row>
    <row r="165" spans="2:63" s="76" customFormat="1" ht="22.9" customHeight="1">
      <c r="B165" s="148"/>
      <c r="C165" s="201"/>
      <c r="D165" s="202" t="s">
        <v>77</v>
      </c>
      <c r="E165" s="204" t="s">
        <v>242</v>
      </c>
      <c r="F165" s="204" t="s">
        <v>243</v>
      </c>
      <c r="G165" s="201"/>
      <c r="H165" s="201"/>
      <c r="K165" s="226">
        <f>BK165</f>
        <v>0</v>
      </c>
      <c r="L165" s="201"/>
      <c r="M165" s="148"/>
      <c r="N165" s="150"/>
      <c r="Q165" s="151">
        <f>Q166</f>
        <v>0</v>
      </c>
      <c r="R165" s="151">
        <f>R166</f>
        <v>0</v>
      </c>
      <c r="T165" s="152">
        <f>T166</f>
        <v>0</v>
      </c>
      <c r="V165" s="152">
        <f>V166</f>
        <v>0</v>
      </c>
      <c r="X165" s="153">
        <f>X166</f>
        <v>0</v>
      </c>
      <c r="AR165" s="149" t="s">
        <v>83</v>
      </c>
      <c r="AT165" s="154" t="s">
        <v>77</v>
      </c>
      <c r="AU165" s="154" t="s">
        <v>83</v>
      </c>
      <c r="AY165" s="149" t="s">
        <v>126</v>
      </c>
      <c r="BK165" s="155">
        <f>BK166</f>
        <v>0</v>
      </c>
    </row>
    <row r="166" spans="2:65" s="103" customFormat="1" ht="33" customHeight="1">
      <c r="B166" s="77"/>
      <c r="C166" s="205" t="s">
        <v>244</v>
      </c>
      <c r="D166" s="205" t="s">
        <v>128</v>
      </c>
      <c r="E166" s="206" t="s">
        <v>245</v>
      </c>
      <c r="F166" s="207" t="s">
        <v>246</v>
      </c>
      <c r="G166" s="208" t="s">
        <v>153</v>
      </c>
      <c r="H166" s="209">
        <v>122.054</v>
      </c>
      <c r="I166" s="78"/>
      <c r="J166" s="78"/>
      <c r="K166" s="227">
        <f>ROUND(P166*H166,2)</f>
        <v>0</v>
      </c>
      <c r="L166" s="207" t="s">
        <v>132</v>
      </c>
      <c r="M166" s="77"/>
      <c r="N166" s="79" t="s">
        <v>1</v>
      </c>
      <c r="O166" s="156" t="s">
        <v>41</v>
      </c>
      <c r="P166" s="157">
        <f>I166+J166</f>
        <v>0</v>
      </c>
      <c r="Q166" s="157">
        <f>ROUND(I166*H166,2)</f>
        <v>0</v>
      </c>
      <c r="R166" s="157">
        <f>ROUND(J166*H166,2)</f>
        <v>0</v>
      </c>
      <c r="T166" s="158">
        <f>S166*H166</f>
        <v>0</v>
      </c>
      <c r="U166" s="158">
        <v>0</v>
      </c>
      <c r="V166" s="158">
        <f>U166*H166</f>
        <v>0</v>
      </c>
      <c r="W166" s="158">
        <v>0</v>
      </c>
      <c r="X166" s="159">
        <f>W166*H166</f>
        <v>0</v>
      </c>
      <c r="AR166" s="160" t="s">
        <v>133</v>
      </c>
      <c r="AT166" s="160" t="s">
        <v>128</v>
      </c>
      <c r="AU166" s="160" t="s">
        <v>87</v>
      </c>
      <c r="AY166" s="96" t="s">
        <v>126</v>
      </c>
      <c r="BE166" s="161">
        <f>IF(O166="základní",K166,0)</f>
        <v>0</v>
      </c>
      <c r="BF166" s="161">
        <f>IF(O166="snížená",K166,0)</f>
        <v>0</v>
      </c>
      <c r="BG166" s="161">
        <f>IF(O166="zákl. přenesená",K166,0)</f>
        <v>0</v>
      </c>
      <c r="BH166" s="161">
        <f>IF(O166="sníž. přenesená",K166,0)</f>
        <v>0</v>
      </c>
      <c r="BI166" s="161">
        <f>IF(O166="nulová",K166,0)</f>
        <v>0</v>
      </c>
      <c r="BJ166" s="96" t="s">
        <v>83</v>
      </c>
      <c r="BK166" s="161">
        <f>ROUND(P166*H166,2)</f>
        <v>0</v>
      </c>
      <c r="BL166" s="96" t="s">
        <v>133</v>
      </c>
      <c r="BM166" s="160" t="s">
        <v>247</v>
      </c>
    </row>
    <row r="167" spans="2:63" s="76" customFormat="1" ht="25.9" customHeight="1">
      <c r="B167" s="148"/>
      <c r="C167" s="201"/>
      <c r="D167" s="202" t="s">
        <v>77</v>
      </c>
      <c r="E167" s="203" t="s">
        <v>248</v>
      </c>
      <c r="F167" s="203" t="s">
        <v>249</v>
      </c>
      <c r="G167" s="201"/>
      <c r="H167" s="201"/>
      <c r="K167" s="225">
        <f>BK167</f>
        <v>0</v>
      </c>
      <c r="L167" s="201"/>
      <c r="M167" s="148"/>
      <c r="N167" s="150"/>
      <c r="Q167" s="151">
        <f>Q168+Q172</f>
        <v>0</v>
      </c>
      <c r="R167" s="151">
        <f>R168+R172</f>
        <v>0</v>
      </c>
      <c r="T167" s="152">
        <f>T168+T172</f>
        <v>0</v>
      </c>
      <c r="V167" s="152">
        <f>V168+V172</f>
        <v>0</v>
      </c>
      <c r="X167" s="153">
        <f>X168+X172</f>
        <v>0</v>
      </c>
      <c r="AR167" s="149" t="s">
        <v>150</v>
      </c>
      <c r="AT167" s="154" t="s">
        <v>77</v>
      </c>
      <c r="AU167" s="154" t="s">
        <v>78</v>
      </c>
      <c r="AY167" s="149" t="s">
        <v>126</v>
      </c>
      <c r="BK167" s="155">
        <f>BK168+BK172</f>
        <v>0</v>
      </c>
    </row>
    <row r="168" spans="2:63" s="76" customFormat="1" ht="22.9" customHeight="1">
      <c r="B168" s="148"/>
      <c r="C168" s="201"/>
      <c r="D168" s="202" t="s">
        <v>77</v>
      </c>
      <c r="E168" s="204" t="s">
        <v>250</v>
      </c>
      <c r="F168" s="204" t="s">
        <v>251</v>
      </c>
      <c r="G168" s="201"/>
      <c r="H168" s="201"/>
      <c r="K168" s="226">
        <f>BK168</f>
        <v>0</v>
      </c>
      <c r="L168" s="201"/>
      <c r="M168" s="148"/>
      <c r="N168" s="150"/>
      <c r="Q168" s="151">
        <f>SUM(Q169:Q171)</f>
        <v>0</v>
      </c>
      <c r="R168" s="151">
        <f>SUM(R169:R171)</f>
        <v>0</v>
      </c>
      <c r="T168" s="152">
        <f>SUM(T169:T171)</f>
        <v>0</v>
      </c>
      <c r="V168" s="152">
        <f>SUM(V169:V171)</f>
        <v>0</v>
      </c>
      <c r="X168" s="153">
        <f>SUM(X169:X171)</f>
        <v>0</v>
      </c>
      <c r="AR168" s="149" t="s">
        <v>150</v>
      </c>
      <c r="AT168" s="154" t="s">
        <v>77</v>
      </c>
      <c r="AU168" s="154" t="s">
        <v>83</v>
      </c>
      <c r="AY168" s="149" t="s">
        <v>126</v>
      </c>
      <c r="BK168" s="155">
        <f>SUM(BK169:BK171)</f>
        <v>0</v>
      </c>
    </row>
    <row r="169" spans="2:65" s="103" customFormat="1" ht="24.2" customHeight="1">
      <c r="B169" s="77"/>
      <c r="C169" s="205" t="s">
        <v>252</v>
      </c>
      <c r="D169" s="205" t="s">
        <v>128</v>
      </c>
      <c r="E169" s="206" t="s">
        <v>253</v>
      </c>
      <c r="F169" s="207" t="s">
        <v>254</v>
      </c>
      <c r="G169" s="208" t="s">
        <v>255</v>
      </c>
      <c r="H169" s="209"/>
      <c r="I169" s="78"/>
      <c r="J169" s="78"/>
      <c r="K169" s="227">
        <f>ROUND(P169*H169,2)</f>
        <v>0</v>
      </c>
      <c r="L169" s="207" t="s">
        <v>132</v>
      </c>
      <c r="M169" s="77"/>
      <c r="N169" s="79" t="s">
        <v>1</v>
      </c>
      <c r="O169" s="156" t="s">
        <v>41</v>
      </c>
      <c r="P169" s="157">
        <f>I169+J169</f>
        <v>0</v>
      </c>
      <c r="Q169" s="157">
        <f>ROUND(I169*H169,2)</f>
        <v>0</v>
      </c>
      <c r="R169" s="157">
        <f>ROUND(J169*H169,2)</f>
        <v>0</v>
      </c>
      <c r="T169" s="158">
        <f>S169*H169</f>
        <v>0</v>
      </c>
      <c r="U169" s="158">
        <v>0</v>
      </c>
      <c r="V169" s="158">
        <f>U169*H169</f>
        <v>0</v>
      </c>
      <c r="W169" s="158">
        <v>0</v>
      </c>
      <c r="X169" s="159">
        <f>W169*H169</f>
        <v>0</v>
      </c>
      <c r="AR169" s="160" t="s">
        <v>256</v>
      </c>
      <c r="AT169" s="160" t="s">
        <v>128</v>
      </c>
      <c r="AU169" s="160" t="s">
        <v>87</v>
      </c>
      <c r="AY169" s="96" t="s">
        <v>126</v>
      </c>
      <c r="BE169" s="161">
        <f>IF(O169="základní",K169,0)</f>
        <v>0</v>
      </c>
      <c r="BF169" s="161">
        <f>IF(O169="snížená",K169,0)</f>
        <v>0</v>
      </c>
      <c r="BG169" s="161">
        <f>IF(O169="zákl. přenesená",K169,0)</f>
        <v>0</v>
      </c>
      <c r="BH169" s="161">
        <f>IF(O169="sníž. přenesená",K169,0)</f>
        <v>0</v>
      </c>
      <c r="BI169" s="161">
        <f>IF(O169="nulová",K169,0)</f>
        <v>0</v>
      </c>
      <c r="BJ169" s="96" t="s">
        <v>83</v>
      </c>
      <c r="BK169" s="161">
        <f>ROUND(P169*H169,2)</f>
        <v>0</v>
      </c>
      <c r="BL169" s="96" t="s">
        <v>256</v>
      </c>
      <c r="BM169" s="160" t="s">
        <v>257</v>
      </c>
    </row>
    <row r="170" spans="2:65" s="103" customFormat="1" ht="24.2" customHeight="1">
      <c r="B170" s="77"/>
      <c r="C170" s="205" t="s">
        <v>258</v>
      </c>
      <c r="D170" s="205" t="s">
        <v>128</v>
      </c>
      <c r="E170" s="206" t="s">
        <v>259</v>
      </c>
      <c r="F170" s="207" t="s">
        <v>260</v>
      </c>
      <c r="G170" s="208" t="s">
        <v>255</v>
      </c>
      <c r="H170" s="209"/>
      <c r="I170" s="78"/>
      <c r="J170" s="78"/>
      <c r="K170" s="227">
        <f>ROUND(P170*H170,2)</f>
        <v>0</v>
      </c>
      <c r="L170" s="207" t="s">
        <v>132</v>
      </c>
      <c r="M170" s="77"/>
      <c r="N170" s="79" t="s">
        <v>1</v>
      </c>
      <c r="O170" s="156" t="s">
        <v>41</v>
      </c>
      <c r="P170" s="157">
        <f>I170+J170</f>
        <v>0</v>
      </c>
      <c r="Q170" s="157">
        <f>ROUND(I170*H170,2)</f>
        <v>0</v>
      </c>
      <c r="R170" s="157">
        <f>ROUND(J170*H170,2)</f>
        <v>0</v>
      </c>
      <c r="T170" s="158">
        <f>S170*H170</f>
        <v>0</v>
      </c>
      <c r="U170" s="158">
        <v>0</v>
      </c>
      <c r="V170" s="158">
        <f>U170*H170</f>
        <v>0</v>
      </c>
      <c r="W170" s="158">
        <v>0</v>
      </c>
      <c r="X170" s="159">
        <f>W170*H170</f>
        <v>0</v>
      </c>
      <c r="AR170" s="160" t="s">
        <v>256</v>
      </c>
      <c r="AT170" s="160" t="s">
        <v>128</v>
      </c>
      <c r="AU170" s="160" t="s">
        <v>87</v>
      </c>
      <c r="AY170" s="96" t="s">
        <v>126</v>
      </c>
      <c r="BE170" s="161">
        <f>IF(O170="základní",K170,0)</f>
        <v>0</v>
      </c>
      <c r="BF170" s="161">
        <f>IF(O170="snížená",K170,0)</f>
        <v>0</v>
      </c>
      <c r="BG170" s="161">
        <f>IF(O170="zákl. přenesená",K170,0)</f>
        <v>0</v>
      </c>
      <c r="BH170" s="161">
        <f>IF(O170="sníž. přenesená",K170,0)</f>
        <v>0</v>
      </c>
      <c r="BI170" s="161">
        <f>IF(O170="nulová",K170,0)</f>
        <v>0</v>
      </c>
      <c r="BJ170" s="96" t="s">
        <v>83</v>
      </c>
      <c r="BK170" s="161">
        <f>ROUND(P170*H170,2)</f>
        <v>0</v>
      </c>
      <c r="BL170" s="96" t="s">
        <v>256</v>
      </c>
      <c r="BM170" s="160" t="s">
        <v>261</v>
      </c>
    </row>
    <row r="171" spans="2:65" s="103" customFormat="1" ht="24.2" customHeight="1">
      <c r="B171" s="77"/>
      <c r="C171" s="205" t="s">
        <v>262</v>
      </c>
      <c r="D171" s="205" t="s">
        <v>128</v>
      </c>
      <c r="E171" s="206" t="s">
        <v>263</v>
      </c>
      <c r="F171" s="207" t="s">
        <v>264</v>
      </c>
      <c r="G171" s="208" t="s">
        <v>255</v>
      </c>
      <c r="H171" s="209"/>
      <c r="I171" s="78"/>
      <c r="J171" s="78"/>
      <c r="K171" s="227">
        <f>ROUND(P171*H171,2)</f>
        <v>0</v>
      </c>
      <c r="L171" s="207" t="s">
        <v>132</v>
      </c>
      <c r="M171" s="77"/>
      <c r="N171" s="79" t="s">
        <v>1</v>
      </c>
      <c r="O171" s="156" t="s">
        <v>41</v>
      </c>
      <c r="P171" s="157">
        <f>I171+J171</f>
        <v>0</v>
      </c>
      <c r="Q171" s="157">
        <f>ROUND(I171*H171,2)</f>
        <v>0</v>
      </c>
      <c r="R171" s="157">
        <f>ROUND(J171*H171,2)</f>
        <v>0</v>
      </c>
      <c r="T171" s="158">
        <f>S171*H171</f>
        <v>0</v>
      </c>
      <c r="U171" s="158">
        <v>0</v>
      </c>
      <c r="V171" s="158">
        <f>U171*H171</f>
        <v>0</v>
      </c>
      <c r="W171" s="158">
        <v>0</v>
      </c>
      <c r="X171" s="159">
        <f>W171*H171</f>
        <v>0</v>
      </c>
      <c r="AR171" s="160" t="s">
        <v>256</v>
      </c>
      <c r="AT171" s="160" t="s">
        <v>128</v>
      </c>
      <c r="AU171" s="160" t="s">
        <v>87</v>
      </c>
      <c r="AY171" s="96" t="s">
        <v>126</v>
      </c>
      <c r="BE171" s="161">
        <f>IF(O171="základní",K171,0)</f>
        <v>0</v>
      </c>
      <c r="BF171" s="161">
        <f>IF(O171="snížená",K171,0)</f>
        <v>0</v>
      </c>
      <c r="BG171" s="161">
        <f>IF(O171="zákl. přenesená",K171,0)</f>
        <v>0</v>
      </c>
      <c r="BH171" s="161">
        <f>IF(O171="sníž. přenesená",K171,0)</f>
        <v>0</v>
      </c>
      <c r="BI171" s="161">
        <f>IF(O171="nulová",K171,0)</f>
        <v>0</v>
      </c>
      <c r="BJ171" s="96" t="s">
        <v>83</v>
      </c>
      <c r="BK171" s="161">
        <f>ROUND(P171*H171,2)</f>
        <v>0</v>
      </c>
      <c r="BL171" s="96" t="s">
        <v>256</v>
      </c>
      <c r="BM171" s="160" t="s">
        <v>265</v>
      </c>
    </row>
    <row r="172" spans="2:63" s="76" customFormat="1" ht="22.9" customHeight="1">
      <c r="B172" s="148"/>
      <c r="C172" s="201"/>
      <c r="D172" s="202" t="s">
        <v>77</v>
      </c>
      <c r="E172" s="204" t="s">
        <v>266</v>
      </c>
      <c r="F172" s="204" t="s">
        <v>267</v>
      </c>
      <c r="G172" s="201"/>
      <c r="H172" s="201"/>
      <c r="K172" s="226">
        <f>BK172</f>
        <v>0</v>
      </c>
      <c r="L172" s="201"/>
      <c r="M172" s="148"/>
      <c r="N172" s="150"/>
      <c r="Q172" s="151">
        <f>Q173</f>
        <v>0</v>
      </c>
      <c r="R172" s="151">
        <f>R173</f>
        <v>0</v>
      </c>
      <c r="T172" s="152">
        <f>T173</f>
        <v>0</v>
      </c>
      <c r="V172" s="152">
        <f>V173</f>
        <v>0</v>
      </c>
      <c r="X172" s="153">
        <f>X173</f>
        <v>0</v>
      </c>
      <c r="AR172" s="149" t="s">
        <v>150</v>
      </c>
      <c r="AT172" s="154" t="s">
        <v>77</v>
      </c>
      <c r="AU172" s="154" t="s">
        <v>83</v>
      </c>
      <c r="AY172" s="149" t="s">
        <v>126</v>
      </c>
      <c r="BK172" s="155">
        <f>BK173</f>
        <v>0</v>
      </c>
    </row>
    <row r="173" spans="2:65" s="103" customFormat="1" ht="24.2" customHeight="1">
      <c r="B173" s="77"/>
      <c r="C173" s="205" t="s">
        <v>268</v>
      </c>
      <c r="D173" s="205" t="s">
        <v>128</v>
      </c>
      <c r="E173" s="206" t="s">
        <v>269</v>
      </c>
      <c r="F173" s="207" t="s">
        <v>267</v>
      </c>
      <c r="G173" s="208" t="s">
        <v>255</v>
      </c>
      <c r="H173" s="209">
        <v>1</v>
      </c>
      <c r="I173" s="78"/>
      <c r="J173" s="78"/>
      <c r="K173" s="227">
        <f>ROUND(P173*H173,2)</f>
        <v>0</v>
      </c>
      <c r="L173" s="207" t="s">
        <v>132</v>
      </c>
      <c r="M173" s="77"/>
      <c r="N173" s="85" t="s">
        <v>1</v>
      </c>
      <c r="O173" s="171" t="s">
        <v>41</v>
      </c>
      <c r="P173" s="172">
        <f>I173+J173</f>
        <v>0</v>
      </c>
      <c r="Q173" s="172">
        <f>ROUND(I173*H173,2)</f>
        <v>0</v>
      </c>
      <c r="R173" s="172">
        <f>ROUND(J173*H173,2)</f>
        <v>0</v>
      </c>
      <c r="S173" s="173"/>
      <c r="T173" s="174">
        <f>S173*H173</f>
        <v>0</v>
      </c>
      <c r="U173" s="174">
        <v>0</v>
      </c>
      <c r="V173" s="174">
        <f>U173*H173</f>
        <v>0</v>
      </c>
      <c r="W173" s="174">
        <v>0</v>
      </c>
      <c r="X173" s="175">
        <f>W173*H173</f>
        <v>0</v>
      </c>
      <c r="AR173" s="160" t="s">
        <v>256</v>
      </c>
      <c r="AT173" s="160" t="s">
        <v>128</v>
      </c>
      <c r="AU173" s="160" t="s">
        <v>87</v>
      </c>
      <c r="AY173" s="96" t="s">
        <v>126</v>
      </c>
      <c r="BE173" s="161">
        <f>IF(O173="základní",K173,0)</f>
        <v>0</v>
      </c>
      <c r="BF173" s="161">
        <f>IF(O173="snížená",K173,0)</f>
        <v>0</v>
      </c>
      <c r="BG173" s="161">
        <f>IF(O173="zákl. přenesená",K173,0)</f>
        <v>0</v>
      </c>
      <c r="BH173" s="161">
        <f>IF(O173="sníž. přenesená",K173,0)</f>
        <v>0</v>
      </c>
      <c r="BI173" s="161">
        <f>IF(O173="nulová",K173,0)</f>
        <v>0</v>
      </c>
      <c r="BJ173" s="96" t="s">
        <v>83</v>
      </c>
      <c r="BK173" s="161">
        <f>ROUND(P173*H173,2)</f>
        <v>0</v>
      </c>
      <c r="BL173" s="96" t="s">
        <v>256</v>
      </c>
      <c r="BM173" s="160" t="s">
        <v>270</v>
      </c>
    </row>
    <row r="174" spans="2:13" s="103" customFormat="1" ht="6.95" customHeight="1">
      <c r="B174" s="129"/>
      <c r="C174" s="195"/>
      <c r="D174" s="195"/>
      <c r="E174" s="195"/>
      <c r="F174" s="195"/>
      <c r="G174" s="195"/>
      <c r="H174" s="195"/>
      <c r="I174" s="130"/>
      <c r="J174" s="130"/>
      <c r="K174" s="195"/>
      <c r="L174" s="195"/>
      <c r="M174" s="77"/>
    </row>
  </sheetData>
  <sheetProtection algorithmName="SHA-512" hashValue="WwcMo+fnzaeDv71IL8Thd4LimsphRXTZnCJpsuCqDOjV3ONOKSc1VSd3d4PnMYTSn+ylI7oAvITZvF0g97AeSQ==" saltValue="RAngy4/MPgrpxKIDs9GtlQ==" spinCount="100000" sheet="1" objects="1" scenarios="1"/>
  <autoFilter ref="C120:L173"/>
  <mergeCells count="6">
    <mergeCell ref="E113:H113"/>
    <mergeCell ref="M2:Z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0"/>
      <c r="C3" s="11"/>
      <c r="D3" s="11"/>
      <c r="E3" s="11"/>
      <c r="F3" s="11"/>
      <c r="G3" s="11"/>
      <c r="H3" s="12"/>
    </row>
    <row r="4" spans="2:8" ht="24.95" customHeight="1">
      <c r="B4" s="12"/>
      <c r="C4" s="13" t="s">
        <v>271</v>
      </c>
      <c r="H4" s="12"/>
    </row>
    <row r="5" spans="2:8" ht="12" customHeight="1">
      <c r="B5" s="12"/>
      <c r="C5" s="16" t="s">
        <v>14</v>
      </c>
      <c r="D5" s="264" t="s">
        <v>15</v>
      </c>
      <c r="E5" s="230"/>
      <c r="F5" s="230"/>
      <c r="H5" s="12"/>
    </row>
    <row r="6" spans="2:8" ht="36.95" customHeight="1">
      <c r="B6" s="12"/>
      <c r="C6" s="18" t="s">
        <v>17</v>
      </c>
      <c r="D6" s="261" t="s">
        <v>18</v>
      </c>
      <c r="E6" s="230"/>
      <c r="F6" s="230"/>
      <c r="H6" s="12"/>
    </row>
    <row r="7" spans="2:8" ht="16.5" customHeight="1">
      <c r="B7" s="12"/>
      <c r="C7" s="19" t="s">
        <v>23</v>
      </c>
      <c r="D7" s="42" t="str">
        <f>'Rekapitulace stavby'!AN8</f>
        <v>16. 4. 2023</v>
      </c>
      <c r="H7" s="12"/>
    </row>
    <row r="8" spans="2:8" s="1" customFormat="1" ht="10.9" customHeight="1">
      <c r="B8" s="23"/>
      <c r="H8" s="23"/>
    </row>
    <row r="9" spans="2:8" s="7" customFormat="1" ht="29.25" customHeight="1">
      <c r="B9" s="72"/>
      <c r="C9" s="73" t="s">
        <v>57</v>
      </c>
      <c r="D9" s="74" t="s">
        <v>58</v>
      </c>
      <c r="E9" s="74" t="s">
        <v>109</v>
      </c>
      <c r="F9" s="75" t="s">
        <v>272</v>
      </c>
      <c r="H9" s="72"/>
    </row>
    <row r="10" spans="2:8" s="1" customFormat="1" ht="26.45" customHeight="1">
      <c r="B10" s="23"/>
      <c r="C10" s="86" t="s">
        <v>15</v>
      </c>
      <c r="D10" s="86" t="s">
        <v>18</v>
      </c>
      <c r="H10" s="23"/>
    </row>
    <row r="11" spans="2:8" s="1" customFormat="1" ht="16.9" customHeight="1">
      <c r="B11" s="23"/>
      <c r="C11" s="87" t="s">
        <v>85</v>
      </c>
      <c r="D11" s="88" t="s">
        <v>1</v>
      </c>
      <c r="E11" s="89" t="s">
        <v>1</v>
      </c>
      <c r="F11" s="90">
        <v>55</v>
      </c>
      <c r="H11" s="23"/>
    </row>
    <row r="12" spans="2:8" s="1" customFormat="1" ht="16.9" customHeight="1">
      <c r="B12" s="23"/>
      <c r="C12" s="91" t="s">
        <v>85</v>
      </c>
      <c r="D12" s="91" t="s">
        <v>145</v>
      </c>
      <c r="E12" s="9" t="s">
        <v>1</v>
      </c>
      <c r="F12" s="92">
        <v>55</v>
      </c>
      <c r="H12" s="23"/>
    </row>
    <row r="13" spans="2:8" s="1" customFormat="1" ht="16.9" customHeight="1">
      <c r="B13" s="23"/>
      <c r="C13" s="93" t="s">
        <v>273</v>
      </c>
      <c r="H13" s="23"/>
    </row>
    <row r="14" spans="2:8" s="1" customFormat="1" ht="22.5">
      <c r="B14" s="23"/>
      <c r="C14" s="91" t="s">
        <v>140</v>
      </c>
      <c r="D14" s="91" t="s">
        <v>141</v>
      </c>
      <c r="E14" s="9" t="s">
        <v>142</v>
      </c>
      <c r="F14" s="92">
        <v>55</v>
      </c>
      <c r="H14" s="23"/>
    </row>
    <row r="15" spans="2:8" s="1" customFormat="1" ht="22.5">
      <c r="B15" s="23"/>
      <c r="C15" s="91" t="s">
        <v>146</v>
      </c>
      <c r="D15" s="91" t="s">
        <v>147</v>
      </c>
      <c r="E15" s="9" t="s">
        <v>142</v>
      </c>
      <c r="F15" s="92">
        <v>550</v>
      </c>
      <c r="H15" s="23"/>
    </row>
    <row r="16" spans="2:8" s="1" customFormat="1" ht="22.5">
      <c r="B16" s="23"/>
      <c r="C16" s="91" t="s">
        <v>151</v>
      </c>
      <c r="D16" s="91" t="s">
        <v>152</v>
      </c>
      <c r="E16" s="9" t="s">
        <v>153</v>
      </c>
      <c r="F16" s="92">
        <v>110</v>
      </c>
      <c r="H16" s="23"/>
    </row>
    <row r="17" spans="2:8" s="1" customFormat="1" ht="16.9" customHeight="1">
      <c r="B17" s="23"/>
      <c r="C17" s="91" t="s">
        <v>157</v>
      </c>
      <c r="D17" s="91" t="s">
        <v>158</v>
      </c>
      <c r="E17" s="9" t="s">
        <v>142</v>
      </c>
      <c r="F17" s="92">
        <v>55</v>
      </c>
      <c r="H17" s="23"/>
    </row>
    <row r="18" spans="2:8" s="1" customFormat="1" ht="7.35" customHeight="1">
      <c r="B18" s="34"/>
      <c r="C18" s="35"/>
      <c r="D18" s="35"/>
      <c r="E18" s="35"/>
      <c r="F18" s="35"/>
      <c r="G18" s="35"/>
      <c r="H18" s="23"/>
    </row>
    <row r="19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Hermannová Dagmar, Ing.</cp:lastModifiedBy>
  <dcterms:created xsi:type="dcterms:W3CDTF">2023-04-18T07:02:06Z</dcterms:created>
  <dcterms:modified xsi:type="dcterms:W3CDTF">2023-04-19T14:03:31Z</dcterms:modified>
  <cp:category/>
  <cp:version/>
  <cp:contentType/>
  <cp:contentStatus/>
</cp:coreProperties>
</file>