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3\opravy MK_2\"/>
    </mc:Choice>
  </mc:AlternateContent>
  <bookViews>
    <workbookView xWindow="0" yWindow="0" windowWidth="28800" windowHeight="12300" activeTab="1"/>
  </bookViews>
  <sheets>
    <sheet name="Rekapitulace stavby" sheetId="1" r:id="rId1"/>
    <sheet name="Mesto1105 - Propojka H-P ..." sheetId="2" r:id="rId2"/>
  </sheets>
  <definedNames>
    <definedName name="_xlnm._FilterDatabase" localSheetId="1" hidden="1">'Mesto1105 - Propojka H-P ...'!$C$120:$K$151</definedName>
    <definedName name="_xlnm.Print_Titles" localSheetId="1">'Mesto1105 - Propojka H-P ...'!$120:$120</definedName>
    <definedName name="_xlnm.Print_Titles" localSheetId="0">'Rekapitulace stavby'!$92:$92</definedName>
    <definedName name="_xlnm.Print_Area" localSheetId="1">'Mesto1105 - Propojka H-P ...'!$C$4:$J$76,'Mesto1105 - Propojka H-P ...'!$C$82:$J$104,'Mesto1105 - Propojka H-P ...'!$C$110:$K$151</definedName>
    <definedName name="_xlnm.Print_Area" localSheetId="0">'Rekapitulace stavby'!$D$4:$AO$76,'Rekapitulace stavby'!$C$82:$AQ$96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151" i="2"/>
  <c r="BH151" i="2"/>
  <c r="BG151" i="2"/>
  <c r="BF151" i="2"/>
  <c r="T151" i="2"/>
  <c r="T150" i="2"/>
  <c r="R151" i="2"/>
  <c r="R150" i="2" s="1"/>
  <c r="P151" i="2"/>
  <c r="P150" i="2"/>
  <c r="BI149" i="2"/>
  <c r="BH149" i="2"/>
  <c r="BG149" i="2"/>
  <c r="BF149" i="2"/>
  <c r="T149" i="2"/>
  <c r="T148" i="2" s="1"/>
  <c r="T147" i="2" s="1"/>
  <c r="R149" i="2"/>
  <c r="R148" i="2" s="1"/>
  <c r="R147" i="2" s="1"/>
  <c r="P149" i="2"/>
  <c r="P148" i="2"/>
  <c r="P147" i="2"/>
  <c r="BI146" i="2"/>
  <c r="BH146" i="2"/>
  <c r="BG146" i="2"/>
  <c r="BF146" i="2"/>
  <c r="T146" i="2"/>
  <c r="T145" i="2" s="1"/>
  <c r="R146" i="2"/>
  <c r="R145" i="2"/>
  <c r="P146" i="2"/>
  <c r="P145" i="2" s="1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T123" i="2"/>
  <c r="R124" i="2"/>
  <c r="R123" i="2" s="1"/>
  <c r="P124" i="2"/>
  <c r="P123" i="2" s="1"/>
  <c r="J118" i="2"/>
  <c r="F117" i="2"/>
  <c r="F115" i="2"/>
  <c r="E113" i="2"/>
  <c r="J90" i="2"/>
  <c r="F89" i="2"/>
  <c r="F87" i="2"/>
  <c r="E85" i="2"/>
  <c r="J19" i="2"/>
  <c r="E19" i="2"/>
  <c r="J117" i="2" s="1"/>
  <c r="J18" i="2"/>
  <c r="J16" i="2"/>
  <c r="E16" i="2"/>
  <c r="F90" i="2" s="1"/>
  <c r="J15" i="2"/>
  <c r="J10" i="2"/>
  <c r="J115" i="2" s="1"/>
  <c r="L90" i="1"/>
  <c r="AM90" i="1"/>
  <c r="AM89" i="1"/>
  <c r="L89" i="1"/>
  <c r="AM87" i="1"/>
  <c r="L87" i="1"/>
  <c r="L85" i="1"/>
  <c r="L84" i="1"/>
  <c r="J144" i="2"/>
  <c r="BK129" i="2"/>
  <c r="J151" i="2"/>
  <c r="BK139" i="2"/>
  <c r="BK128" i="2"/>
  <c r="BK149" i="2"/>
  <c r="J142" i="2"/>
  <c r="J133" i="2"/>
  <c r="J128" i="2"/>
  <c r="J149" i="2"/>
  <c r="J137" i="2"/>
  <c r="J126" i="2"/>
  <c r="BK143" i="2"/>
  <c r="J131" i="2"/>
  <c r="BK151" i="2"/>
  <c r="J143" i="2"/>
  <c r="BK134" i="2"/>
  <c r="J129" i="2"/>
  <c r="BK142" i="2"/>
  <c r="J134" i="2"/>
  <c r="AS94" i="1"/>
  <c r="BK140" i="2"/>
  <c r="BK126" i="2"/>
  <c r="BK146" i="2"/>
  <c r="J140" i="2"/>
  <c r="BK131" i="2"/>
  <c r="BK124" i="2"/>
  <c r="J139" i="2"/>
  <c r="BK130" i="2"/>
  <c r="J146" i="2"/>
  <c r="BK133" i="2"/>
  <c r="J124" i="2"/>
  <c r="BK144" i="2"/>
  <c r="BK137" i="2"/>
  <c r="J130" i="2"/>
  <c r="T125" i="2" l="1"/>
  <c r="P132" i="2"/>
  <c r="BK138" i="2"/>
  <c r="J138" i="2" s="1"/>
  <c r="J99" i="2" s="1"/>
  <c r="BK125" i="2"/>
  <c r="J125" i="2" s="1"/>
  <c r="J97" i="2" s="1"/>
  <c r="BK132" i="2"/>
  <c r="J132" i="2" s="1"/>
  <c r="J98" i="2" s="1"/>
  <c r="R138" i="2"/>
  <c r="P125" i="2"/>
  <c r="R132" i="2"/>
  <c r="T138" i="2"/>
  <c r="R125" i="2"/>
  <c r="T132" i="2"/>
  <c r="P138" i="2"/>
  <c r="BK123" i="2"/>
  <c r="J123" i="2" s="1"/>
  <c r="J96" i="2" s="1"/>
  <c r="BK145" i="2"/>
  <c r="J145" i="2" s="1"/>
  <c r="J100" i="2" s="1"/>
  <c r="BK148" i="2"/>
  <c r="BK147" i="2" s="1"/>
  <c r="J147" i="2" s="1"/>
  <c r="J101" i="2" s="1"/>
  <c r="BK150" i="2"/>
  <c r="J150" i="2" s="1"/>
  <c r="J103" i="2" s="1"/>
  <c r="J89" i="2"/>
  <c r="F118" i="2"/>
  <c r="BE130" i="2"/>
  <c r="BE133" i="2"/>
  <c r="BE137" i="2"/>
  <c r="BE142" i="2"/>
  <c r="BE143" i="2"/>
  <c r="BE149" i="2"/>
  <c r="J87" i="2"/>
  <c r="BE124" i="2"/>
  <c r="BE129" i="2"/>
  <c r="BE134" i="2"/>
  <c r="BE139" i="2"/>
  <c r="BE144" i="2"/>
  <c r="BE126" i="2"/>
  <c r="BE128" i="2"/>
  <c r="BE131" i="2"/>
  <c r="BE140" i="2"/>
  <c r="BE146" i="2"/>
  <c r="BE151" i="2"/>
  <c r="F33" i="2"/>
  <c r="BB95" i="1" s="1"/>
  <c r="BB94" i="1" s="1"/>
  <c r="W31" i="1" s="1"/>
  <c r="F32" i="2"/>
  <c r="BA95" i="1" s="1"/>
  <c r="BA94" i="1" s="1"/>
  <c r="W30" i="1" s="1"/>
  <c r="F34" i="2"/>
  <c r="BC95" i="1" s="1"/>
  <c r="BC94" i="1" s="1"/>
  <c r="W32" i="1" s="1"/>
  <c r="J32" i="2"/>
  <c r="AW95" i="1" s="1"/>
  <c r="F35" i="2"/>
  <c r="BD95" i="1" s="1"/>
  <c r="BD94" i="1" s="1"/>
  <c r="W33" i="1" s="1"/>
  <c r="P122" i="2" l="1"/>
  <c r="P121" i="2" s="1"/>
  <c r="AU95" i="1" s="1"/>
  <c r="AU94" i="1" s="1"/>
  <c r="R122" i="2"/>
  <c r="R121" i="2" s="1"/>
  <c r="T122" i="2"/>
  <c r="T121" i="2" s="1"/>
  <c r="J148" i="2"/>
  <c r="J102" i="2" s="1"/>
  <c r="BK122" i="2"/>
  <c r="J122" i="2" s="1"/>
  <c r="J95" i="2" s="1"/>
  <c r="J31" i="2"/>
  <c r="AV95" i="1" s="1"/>
  <c r="AT95" i="1" s="1"/>
  <c r="AY94" i="1"/>
  <c r="AW94" i="1"/>
  <c r="AK30" i="1" s="1"/>
  <c r="AX94" i="1"/>
  <c r="F31" i="2"/>
  <c r="AZ95" i="1" s="1"/>
  <c r="AZ94" i="1" s="1"/>
  <c r="AV94" i="1" s="1"/>
  <c r="AK29" i="1" s="1"/>
  <c r="BK121" i="2" l="1"/>
  <c r="J121" i="2" s="1"/>
  <c r="J94" i="2" s="1"/>
  <c r="W29" i="1"/>
  <c r="AT94" i="1"/>
  <c r="J28" i="2" l="1"/>
  <c r="AG95" i="1" s="1"/>
  <c r="AG94" i="1" s="1"/>
  <c r="AK26" i="1" s="1"/>
  <c r="AK35" i="1" s="1"/>
  <c r="J37" i="2" l="1"/>
  <c r="AN95" i="1"/>
  <c r="AN94" i="1"/>
</calcChain>
</file>

<file path=xl/sharedStrings.xml><?xml version="1.0" encoding="utf-8"?>
<sst xmlns="http://schemas.openxmlformats.org/spreadsheetml/2006/main" count="602" uniqueCount="203">
  <si>
    <t>Export Komplet</t>
  </si>
  <si>
    <t/>
  </si>
  <si>
    <t>2.0</t>
  </si>
  <si>
    <t>False</t>
  </si>
  <si>
    <t>{9089e239-f24d-47c0-ba94-3a9c2fca902c}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</si>
  <si>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</si>
  <si>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</si>
  <si>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</si>
  <si>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</si>
  <si>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</si>
  <si>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</si>
  <si>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</si>
  <si>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</si>
  <si>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</si>
  <si>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</si>
  <si>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</si>
  <si>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Propojka H/P ABS ( Výletní - Podlesí)</t>
  </si>
  <si>
    <t>KSO:</t>
  </si>
  <si>
    <t>CC-CZ:</t>
  </si>
  <si>
    <t>Místo:</t>
  </si>
  <si>
    <t>Valašské Meziříčí</t>
  </si>
  <si>
    <t>Datum:</t>
  </si>
  <si>
    <t>4. 3. 2023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</si>
  <si>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</si>
  <si>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</si>
  <si>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</si>
  <si>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</si>
  <si>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</si>
  <si>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</si>
  <si>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</si>
  <si>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</si>
  <si>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</si>
  <si>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</si>
  <si>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</si>
  <si>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</si>
  <si>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</si>
  <si>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</si>
  <si>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</si>
  <si>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</si>
  <si>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</si>
  <si>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</si>
  <si>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</si>
  <si>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</si>
  <si>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</si>
  <si>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</si>
  <si>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</si>
  <si>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</si>
  <si>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</si>
  <si>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</si>
  <si>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</si>
  <si>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</si>
  <si>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</si>
  <si>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</si>
  <si>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</si>
  <si>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</si>
  <si>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</si>
  <si>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</si>
  <si>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</si>
  <si>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</si>
  <si>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</si>
  <si>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</si>
  <si>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</si>
  <si>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</si>
  <si>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</si>
  <si>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</si>
  <si>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</si>
  <si>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</si>
  <si>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</si>
  <si>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</si>
  <si>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</si>
  <si>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</si>
  <si>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</si>
  <si>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</si>
  <si>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</si>
  <si>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</si>
  <si>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</si>
  <si>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</si>
  <si>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</si>
  <si>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</si>
  <si>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</si>
  <si>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</si>
  <si>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</si>
  <si>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</si>
  <si>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</si>
  <si>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</si>
  <si>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</si>
  <si>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</si>
  <si>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</si>
  <si>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</si>
  <si>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</si>
  <si>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</si>
  <si>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</si>
  <si>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</si>
  <si>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</si>
  <si>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</si>
  <si>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</si>
  <si>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</si>
  <si>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</si>
  <si>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</si>
  <si>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</si>
  <si>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</si>
  <si>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</si>
  <si>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</si>
  <si>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</si>
  <si>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</si>
  <si>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</si>
  <si>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</si>
  <si>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</si>
  <si>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</si>
  <si>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</si>
  <si>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</si>
  <si>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</si>
  <si>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</si>
  <si>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</si>
  <si>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</si>
  <si>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</si>
  <si>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113154332</t>
  </si>
  <si>
    <t>Frézování živičného krytu tl 40 mm pruh š přes 1 do 2 m pl přes 1000 do 10000 m2 bez překážek v trase</t>
  </si>
  <si>
    <t>m2</t>
  </si>
  <si>
    <t>CS ÚRS 2023 01</t>
  </si>
  <si>
    <t>4</t>
  </si>
  <si>
    <t>580695438</t>
  </si>
  <si>
    <t>5</t>
  </si>
  <si>
    <t>Komunikace pozemní</t>
  </si>
  <si>
    <t>569951133</t>
  </si>
  <si>
    <t>Zpevnění krajnic asfaltovým recyklátem tl 150 mm</t>
  </si>
  <si>
    <t>618627907</t>
  </si>
  <si>
    <t>VV</t>
  </si>
  <si>
    <t>450,0*0,3*2</t>
  </si>
  <si>
    <t>3</t>
  </si>
  <si>
    <t>572243R01</t>
  </si>
  <si>
    <t>vyspravení neupravených výtluků ACP - vyrovnávky</t>
  </si>
  <si>
    <t>t</t>
  </si>
  <si>
    <t>-442799219</t>
  </si>
  <si>
    <t>573231111</t>
  </si>
  <si>
    <t>Postřik živičný spojovací ze silniční emulze v množství 0,70 kg/m2</t>
  </si>
  <si>
    <t>1535914690</t>
  </si>
  <si>
    <t>577144121</t>
  </si>
  <si>
    <t>Asfaltový beton vrstva obrusná ACO 11 (ABS) tř. I tl 50 mm š přes 3 m z nemodifikovaného asfaltu</t>
  </si>
  <si>
    <t>935463094</t>
  </si>
  <si>
    <t>6</t>
  </si>
  <si>
    <t>599141111</t>
  </si>
  <si>
    <t>Vyplnění spár mezi silničními dílci živičnou zálivkou</t>
  </si>
  <si>
    <t>m</t>
  </si>
  <si>
    <t>-983615290</t>
  </si>
  <si>
    <t>9</t>
  </si>
  <si>
    <t>Ostatní konstrukce a práce, bourání</t>
  </si>
  <si>
    <t>7</t>
  </si>
  <si>
    <t>919735112</t>
  </si>
  <si>
    <t>Řezání stávajícího živičného krytu hl přes 50 do 100 mm</t>
  </si>
  <si>
    <t>-124189998</t>
  </si>
  <si>
    <t>8</t>
  </si>
  <si>
    <t>938902112</t>
  </si>
  <si>
    <t>Čištění příkopů komunikací příkopovým rypadlem objem nánosu přes 0,15 do 0,3 m3/m</t>
  </si>
  <si>
    <t>1425980906</t>
  </si>
  <si>
    <t>profilace příkopu</t>
  </si>
  <si>
    <t>400,0</t>
  </si>
  <si>
    <t>938902441</t>
  </si>
  <si>
    <t>Čištění propustků strojně tlakovou vodou D do 500 mm při tl nánosu přes 75% DN</t>
  </si>
  <si>
    <t>1415517861</t>
  </si>
  <si>
    <t>997</t>
  </si>
  <si>
    <t>Přesun sutě</t>
  </si>
  <si>
    <t>10</t>
  </si>
  <si>
    <t>997221551</t>
  </si>
  <si>
    <t>Vodorovná doprava suti ze sypkých materiálů do 1 km</t>
  </si>
  <si>
    <t>-122242841</t>
  </si>
  <si>
    <t>11</t>
  </si>
  <si>
    <t>997221559</t>
  </si>
  <si>
    <t>Příplatek ZKD 1 km u vodorovné dopravy suti ze sypkých materiálů</t>
  </si>
  <si>
    <t>-1170877935</t>
  </si>
  <si>
    <t>300,464*19 'Přepočtené koeficientem množství</t>
  </si>
  <si>
    <t>12</t>
  </si>
  <si>
    <t>997221611</t>
  </si>
  <si>
    <t>Nakládání suti na dopravní prostředky pro vodorovnou dopravu</t>
  </si>
  <si>
    <t>-771939531</t>
  </si>
  <si>
    <t>13</t>
  </si>
  <si>
    <t>997221645</t>
  </si>
  <si>
    <t>Poplatek za uložení na skládce (skládkovné) odpadu asfaltového bez dehtu kód odpadu 17 03 02</t>
  </si>
  <si>
    <t>1540284536</t>
  </si>
  <si>
    <t>14</t>
  </si>
  <si>
    <t>997221873</t>
  </si>
  <si>
    <t>Poplatek za uložení stavebního odpadu na recyklační skládce (skládkovné) zeminy a kamení zatříděného do Katalogu odpadů pod kódem 17 05 04</t>
  </si>
  <si>
    <t>1885910309</t>
  </si>
  <si>
    <t>998</t>
  </si>
  <si>
    <t>Přesun hmot</t>
  </si>
  <si>
    <t>998225111</t>
  </si>
  <si>
    <t>Přesun hmot pro pozemní komunikace s krytem z kamene, monolitickým betonovým nebo živičným</t>
  </si>
  <si>
    <t>1441403732</t>
  </si>
  <si>
    <t>VRN</t>
  </si>
  <si>
    <t>Vedlejší rozpočtové náklady</t>
  </si>
  <si>
    <t>VRN3</t>
  </si>
  <si>
    <t>Zařízení staveniště</t>
  </si>
  <si>
    <t>16</t>
  </si>
  <si>
    <t>030001000</t>
  </si>
  <si>
    <t>kpl</t>
  </si>
  <si>
    <t>1024</t>
  </si>
  <si>
    <t>919345858</t>
  </si>
  <si>
    <t>VRN7</t>
  </si>
  <si>
    <t>Provozní vlivy</t>
  </si>
  <si>
    <t>17</t>
  </si>
  <si>
    <t>072002000</t>
  </si>
  <si>
    <t>Silniční provoz-dočasné dopravní značení</t>
  </si>
  <si>
    <t>934164453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</si>
</sst>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Protection="1">
      <protection locked="0"/>
    </xf>
    <xf numFmtId="0" fontId="0" fillId="0" borderId="3" xfId="0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4" fontId="23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ill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0" fontId="22" fillId="0" borderId="17" xfId="0" applyFont="1" applyBorder="1" applyAlignment="1" applyProtection="1">
      <alignment horizontal="center" vertical="center" wrapText="1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vertical="center"/>
      <protection locked="0"/>
    </xf>
    <xf numFmtId="166" fontId="30" fillId="0" borderId="12" xfId="0" applyNumberFormat="1" applyFont="1" applyBorder="1" applyProtection="1">
      <protection locked="0"/>
    </xf>
    <xf numFmtId="166" fontId="30" fillId="0" borderId="13" xfId="0" applyNumberFormat="1" applyFont="1" applyBorder="1" applyProtection="1"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5" xfId="0" applyNumberFormat="1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166" fontId="22" fillId="0" borderId="0" xfId="0" applyNumberFormat="1" applyFont="1" applyAlignment="1" applyProtection="1">
      <alignment vertical="center"/>
      <protection locked="0"/>
    </xf>
    <xf numFmtId="166" fontId="22" fillId="0" borderId="15" xfId="0" applyNumberFormat="1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22" fillId="0" borderId="20" xfId="0" applyFont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166" fontId="22" fillId="0" borderId="20" xfId="0" applyNumberFormat="1" applyFont="1" applyBorder="1" applyAlignment="1" applyProtection="1">
      <alignment vertical="center"/>
      <protection locked="0"/>
    </xf>
    <xf numFmtId="166" fontId="22" fillId="0" borderId="21" xfId="0" applyNumberFormat="1" applyFont="1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0" fillId="5" borderId="0" xfId="0" applyFill="1" applyAlignment="1" applyProtection="1">
      <alignment vertical="center"/>
    </xf>
    <xf numFmtId="0" fontId="21" fillId="5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0" xfId="0" applyProtection="1"/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0" fontId="21" fillId="5" borderId="16" xfId="0" applyFont="1" applyFill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/>
    </xf>
    <xf numFmtId="4" fontId="23" fillId="0" borderId="0" xfId="0" applyNumberFormat="1" applyFont="1" applyProtection="1"/>
    <xf numFmtId="0" fontId="8" fillId="0" borderId="3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21" fillId="0" borderId="22" xfId="0" applyNumberFormat="1" applyFont="1" applyBorder="1" applyAlignment="1" applyProtection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12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79" workbookViewId="0">
      <selection activeCell="AM85" sqref="AM8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50000000000003" customHeight="1">
      <c r="AR2" s="205" t="s">
        <v>5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8" t="s">
        <v>6</v>
      </c>
      <c r="BT2" s="8" t="s">
        <v>7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8</v>
      </c>
    </row>
    <row r="4" spans="1:74" ht="24.95" customHeight="1">
      <c r="B4" s="11"/>
      <c r="D4" s="12" t="s">
        <v>9</v>
      </c>
      <c r="AR4" s="11"/>
      <c r="AS4" s="13" t="s">
        <v>10</v>
      </c>
      <c r="BE4" s="14" t="s">
        <v>11</v>
      </c>
      <c r="BS4" s="8" t="s">
        <v>12</v>
      </c>
    </row>
    <row r="5" spans="1:74" ht="12" customHeight="1">
      <c r="B5" s="11"/>
      <c r="D5" s="15" t="s">
        <v>13</v>
      </c>
      <c r="K5" s="23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R5" s="11"/>
      <c r="BE5" s="233" t="s">
        <v>14</v>
      </c>
      <c r="BS5" s="8" t="s">
        <v>6</v>
      </c>
    </row>
    <row r="6" spans="1:74" ht="36.950000000000003" customHeight="1">
      <c r="B6" s="11"/>
      <c r="D6" s="17" t="s">
        <v>15</v>
      </c>
      <c r="K6" s="237" t="s">
        <v>16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R6" s="11"/>
      <c r="BE6" s="234"/>
      <c r="BS6" s="8" t="s">
        <v>6</v>
      </c>
    </row>
    <row r="7" spans="1:74" ht="12" customHeight="1">
      <c r="B7" s="11"/>
      <c r="D7" s="18" t="s">
        <v>17</v>
      </c>
      <c r="K7" s="16" t="s">
        <v>1</v>
      </c>
      <c r="AK7" s="18" t="s">
        <v>18</v>
      </c>
      <c r="AN7" s="16" t="s">
        <v>1</v>
      </c>
      <c r="AR7" s="11"/>
      <c r="BE7" s="234"/>
      <c r="BS7" s="8" t="s">
        <v>6</v>
      </c>
    </row>
    <row r="8" spans="1:74" ht="12" customHeight="1">
      <c r="B8" s="11"/>
      <c r="D8" s="18" t="s">
        <v>19</v>
      </c>
      <c r="K8" s="16" t="s">
        <v>20</v>
      </c>
      <c r="AK8" s="18" t="s">
        <v>21</v>
      </c>
      <c r="AN8" s="19" t="s">
        <v>22</v>
      </c>
      <c r="AR8" s="11"/>
      <c r="BE8" s="234"/>
      <c r="BS8" s="8" t="s">
        <v>6</v>
      </c>
    </row>
    <row r="9" spans="1:74" ht="14.45" customHeight="1">
      <c r="B9" s="11"/>
      <c r="AR9" s="11"/>
      <c r="BE9" s="234"/>
      <c r="BS9" s="8" t="s">
        <v>6</v>
      </c>
    </row>
    <row r="10" spans="1:74" ht="12" customHeight="1">
      <c r="B10" s="11"/>
      <c r="D10" s="18" t="s">
        <v>23</v>
      </c>
      <c r="AK10" s="18" t="s">
        <v>24</v>
      </c>
      <c r="AN10" s="16" t="s">
        <v>1</v>
      </c>
      <c r="AR10" s="11"/>
      <c r="BE10" s="234"/>
      <c r="BS10" s="8" t="s">
        <v>6</v>
      </c>
    </row>
    <row r="11" spans="1:74" ht="18.399999999999999" customHeight="1">
      <c r="B11" s="11"/>
      <c r="E11" s="16" t="s">
        <v>25</v>
      </c>
      <c r="AK11" s="18" t="s">
        <v>26</v>
      </c>
      <c r="AN11" s="16" t="s">
        <v>1</v>
      </c>
      <c r="AR11" s="11"/>
      <c r="BE11" s="234"/>
      <c r="BS11" s="8" t="s">
        <v>6</v>
      </c>
    </row>
    <row r="12" spans="1:74" ht="6.95" customHeight="1">
      <c r="B12" s="11"/>
      <c r="AR12" s="11"/>
      <c r="BE12" s="234"/>
      <c r="BS12" s="8" t="s">
        <v>6</v>
      </c>
    </row>
    <row r="13" spans="1:74" ht="12" customHeight="1">
      <c r="B13" s="11"/>
      <c r="D13" s="18" t="s">
        <v>27</v>
      </c>
      <c r="AK13" s="18" t="s">
        <v>24</v>
      </c>
      <c r="AN13" s="20" t="s">
        <v>28</v>
      </c>
      <c r="AR13" s="11"/>
      <c r="BE13" s="234"/>
      <c r="BS13" s="8" t="s">
        <v>6</v>
      </c>
    </row>
    <row r="14" spans="1:74" ht="12.75">
      <c r="B14" s="11"/>
      <c r="E14" s="238" t="s">
        <v>28</v>
      </c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239"/>
      <c r="AK14" s="18" t="s">
        <v>26</v>
      </c>
      <c r="AN14" s="20" t="s">
        <v>28</v>
      </c>
      <c r="AR14" s="11"/>
      <c r="BE14" s="234"/>
      <c r="BS14" s="8" t="s">
        <v>6</v>
      </c>
    </row>
    <row r="15" spans="1:74" ht="6.95" customHeight="1">
      <c r="B15" s="11"/>
      <c r="AR15" s="11"/>
      <c r="BE15" s="234"/>
      <c r="BS15" s="8" t="s">
        <v>3</v>
      </c>
    </row>
    <row r="16" spans="1:74" ht="12" customHeight="1">
      <c r="B16" s="11"/>
      <c r="D16" s="18" t="s">
        <v>29</v>
      </c>
      <c r="AK16" s="18" t="s">
        <v>24</v>
      </c>
      <c r="AN16" s="16" t="s">
        <v>1</v>
      </c>
      <c r="AR16" s="11"/>
      <c r="BE16" s="234"/>
      <c r="BS16" s="8" t="s">
        <v>3</v>
      </c>
    </row>
    <row r="17" spans="2:71" ht="18.399999999999999" customHeight="1">
      <c r="B17" s="11"/>
      <c r="E17" s="16" t="s">
        <v>30</v>
      </c>
      <c r="AK17" s="18" t="s">
        <v>26</v>
      </c>
      <c r="AN17" s="16" t="s">
        <v>1</v>
      </c>
      <c r="AR17" s="11"/>
      <c r="BE17" s="234"/>
      <c r="BS17" s="8" t="s">
        <v>31</v>
      </c>
    </row>
    <row r="18" spans="2:71" ht="6.95" customHeight="1">
      <c r="B18" s="11"/>
      <c r="AR18" s="11"/>
      <c r="BE18" s="234"/>
      <c r="BS18" s="8" t="s">
        <v>6</v>
      </c>
    </row>
    <row r="19" spans="2:71" ht="12" customHeight="1">
      <c r="B19" s="11"/>
      <c r="D19" s="18" t="s">
        <v>32</v>
      </c>
      <c r="AK19" s="18" t="s">
        <v>24</v>
      </c>
      <c r="AN19" s="16" t="s">
        <v>1</v>
      </c>
      <c r="AR19" s="11"/>
      <c r="BE19" s="234"/>
      <c r="BS19" s="8" t="s">
        <v>6</v>
      </c>
    </row>
    <row r="20" spans="2:71" ht="18.399999999999999" customHeight="1">
      <c r="B20" s="11"/>
      <c r="E20" s="16" t="s">
        <v>33</v>
      </c>
      <c r="AK20" s="18" t="s">
        <v>26</v>
      </c>
      <c r="AN20" s="16" t="s">
        <v>1</v>
      </c>
      <c r="AR20" s="11"/>
      <c r="BE20" s="234"/>
      <c r="BS20" s="8" t="s">
        <v>31</v>
      </c>
    </row>
    <row r="21" spans="2:71" ht="6.95" customHeight="1">
      <c r="B21" s="11"/>
      <c r="AR21" s="11"/>
      <c r="BE21" s="234"/>
    </row>
    <row r="22" spans="2:71" ht="12" customHeight="1">
      <c r="B22" s="11"/>
      <c r="D22" s="18" t="s">
        <v>34</v>
      </c>
      <c r="AR22" s="11"/>
      <c r="BE22" s="234"/>
    </row>
    <row r="23" spans="2:71" ht="16.5" customHeight="1">
      <c r="B23" s="11"/>
      <c r="E23" s="240" t="s">
        <v>1</v>
      </c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R23" s="11"/>
      <c r="BE23" s="234"/>
    </row>
    <row r="24" spans="2:71" ht="6.95" customHeight="1">
      <c r="B24" s="11"/>
      <c r="AR24" s="11"/>
      <c r="BE24" s="234"/>
    </row>
    <row r="25" spans="2:71" ht="6.95" customHeight="1">
      <c r="B25" s="1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11"/>
      <c r="BE25" s="234"/>
    </row>
    <row r="26" spans="2:71" s="1" customFormat="1" ht="25.9" customHeight="1">
      <c r="B26" s="22"/>
      <c r="D26" s="23" t="s">
        <v>35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1">
        <f>ROUND(AG94,2)</f>
        <v>0</v>
      </c>
      <c r="AL26" s="242"/>
      <c r="AM26" s="242"/>
      <c r="AN26" s="242"/>
      <c r="AO26" s="242"/>
      <c r="AR26" s="22"/>
      <c r="BE26" s="234"/>
    </row>
    <row r="27" spans="2:71" s="1" customFormat="1" ht="6.95" customHeight="1">
      <c r="B27" s="22"/>
      <c r="AR27" s="22"/>
      <c r="BE27" s="234"/>
    </row>
    <row r="28" spans="2:71" s="1" customFormat="1" ht="12.75">
      <c r="B28" s="22"/>
      <c r="L28" s="243" t="s">
        <v>36</v>
      </c>
      <c r="M28" s="243"/>
      <c r="N28" s="243"/>
      <c r="O28" s="243"/>
      <c r="P28" s="243"/>
      <c r="W28" s="243" t="s">
        <v>37</v>
      </c>
      <c r="X28" s="243"/>
      <c r="Y28" s="243"/>
      <c r="Z28" s="243"/>
      <c r="AA28" s="243"/>
      <c r="AB28" s="243"/>
      <c r="AC28" s="243"/>
      <c r="AD28" s="243"/>
      <c r="AE28" s="243"/>
      <c r="AK28" s="243" t="s">
        <v>38</v>
      </c>
      <c r="AL28" s="243"/>
      <c r="AM28" s="243"/>
      <c r="AN28" s="243"/>
      <c r="AO28" s="243"/>
      <c r="AR28" s="22"/>
      <c r="BE28" s="234"/>
    </row>
    <row r="29" spans="2:71" s="2" customFormat="1" ht="14.45" customHeight="1">
      <c r="B29" s="25"/>
      <c r="D29" s="18" t="s">
        <v>39</v>
      </c>
      <c r="F29" s="18" t="s">
        <v>40</v>
      </c>
      <c r="L29" s="223">
        <v>0.21</v>
      </c>
      <c r="M29" s="222"/>
      <c r="N29" s="222"/>
      <c r="O29" s="222"/>
      <c r="P29" s="222"/>
      <c r="W29" s="221">
        <f>ROUND(AZ94, 2)</f>
        <v>0</v>
      </c>
      <c r="X29" s="222"/>
      <c r="Y29" s="222"/>
      <c r="Z29" s="222"/>
      <c r="AA29" s="222"/>
      <c r="AB29" s="222"/>
      <c r="AC29" s="222"/>
      <c r="AD29" s="222"/>
      <c r="AE29" s="222"/>
      <c r="AK29" s="221">
        <f>ROUND(AV94, 2)</f>
        <v>0</v>
      </c>
      <c r="AL29" s="222"/>
      <c r="AM29" s="222"/>
      <c r="AN29" s="222"/>
      <c r="AO29" s="222"/>
      <c r="AR29" s="25"/>
      <c r="BE29" s="235"/>
    </row>
    <row r="30" spans="2:71" s="2" customFormat="1" ht="14.45" customHeight="1">
      <c r="B30" s="25"/>
      <c r="F30" s="18" t="s">
        <v>41</v>
      </c>
      <c r="L30" s="223">
        <v>0.15</v>
      </c>
      <c r="M30" s="222"/>
      <c r="N30" s="222"/>
      <c r="O30" s="222"/>
      <c r="P30" s="222"/>
      <c r="W30" s="221">
        <f>ROUND(BA94, 2)</f>
        <v>0</v>
      </c>
      <c r="X30" s="222"/>
      <c r="Y30" s="222"/>
      <c r="Z30" s="222"/>
      <c r="AA30" s="222"/>
      <c r="AB30" s="222"/>
      <c r="AC30" s="222"/>
      <c r="AD30" s="222"/>
      <c r="AE30" s="222"/>
      <c r="AK30" s="221">
        <f>ROUND(AW94, 2)</f>
        <v>0</v>
      </c>
      <c r="AL30" s="222"/>
      <c r="AM30" s="222"/>
      <c r="AN30" s="222"/>
      <c r="AO30" s="222"/>
      <c r="AR30" s="25"/>
      <c r="BE30" s="235"/>
    </row>
    <row r="31" spans="2:71" s="2" customFormat="1" ht="14.45" hidden="1" customHeight="1">
      <c r="B31" s="25"/>
      <c r="F31" s="18" t="s">
        <v>42</v>
      </c>
      <c r="L31" s="223">
        <v>0.21</v>
      </c>
      <c r="M31" s="222"/>
      <c r="N31" s="222"/>
      <c r="O31" s="222"/>
      <c r="P31" s="222"/>
      <c r="W31" s="221">
        <f>ROUND(BB94, 2)</f>
        <v>0</v>
      </c>
      <c r="X31" s="222"/>
      <c r="Y31" s="222"/>
      <c r="Z31" s="222"/>
      <c r="AA31" s="222"/>
      <c r="AB31" s="222"/>
      <c r="AC31" s="222"/>
      <c r="AD31" s="222"/>
      <c r="AE31" s="222"/>
      <c r="AK31" s="221">
        <v>0</v>
      </c>
      <c r="AL31" s="222"/>
      <c r="AM31" s="222"/>
      <c r="AN31" s="222"/>
      <c r="AO31" s="222"/>
      <c r="AR31" s="25"/>
      <c r="BE31" s="235"/>
    </row>
    <row r="32" spans="2:71" s="2" customFormat="1" ht="14.45" hidden="1" customHeight="1">
      <c r="B32" s="25"/>
      <c r="F32" s="18" t="s">
        <v>43</v>
      </c>
      <c r="L32" s="223">
        <v>0.15</v>
      </c>
      <c r="M32" s="222"/>
      <c r="N32" s="222"/>
      <c r="O32" s="222"/>
      <c r="P32" s="222"/>
      <c r="W32" s="221">
        <f>ROUND(BC94, 2)</f>
        <v>0</v>
      </c>
      <c r="X32" s="222"/>
      <c r="Y32" s="222"/>
      <c r="Z32" s="222"/>
      <c r="AA32" s="222"/>
      <c r="AB32" s="222"/>
      <c r="AC32" s="222"/>
      <c r="AD32" s="222"/>
      <c r="AE32" s="222"/>
      <c r="AK32" s="221">
        <v>0</v>
      </c>
      <c r="AL32" s="222"/>
      <c r="AM32" s="222"/>
      <c r="AN32" s="222"/>
      <c r="AO32" s="222"/>
      <c r="AR32" s="25"/>
      <c r="BE32" s="235"/>
    </row>
    <row r="33" spans="2:57" s="2" customFormat="1" ht="14.45" hidden="1" customHeight="1">
      <c r="B33" s="25"/>
      <c r="F33" s="18" t="s">
        <v>44</v>
      </c>
      <c r="L33" s="223">
        <v>0</v>
      </c>
      <c r="M33" s="222"/>
      <c r="N33" s="222"/>
      <c r="O33" s="222"/>
      <c r="P33" s="222"/>
      <c r="W33" s="221">
        <f>ROUND(BD94, 2)</f>
        <v>0</v>
      </c>
      <c r="X33" s="222"/>
      <c r="Y33" s="222"/>
      <c r="Z33" s="222"/>
      <c r="AA33" s="222"/>
      <c r="AB33" s="222"/>
      <c r="AC33" s="222"/>
      <c r="AD33" s="222"/>
      <c r="AE33" s="222"/>
      <c r="AK33" s="221">
        <v>0</v>
      </c>
      <c r="AL33" s="222"/>
      <c r="AM33" s="222"/>
      <c r="AN33" s="222"/>
      <c r="AO33" s="222"/>
      <c r="AR33" s="25"/>
      <c r="BE33" s="235"/>
    </row>
    <row r="34" spans="2:57" s="1" customFormat="1" ht="6.95" customHeight="1">
      <c r="B34" s="22"/>
      <c r="AR34" s="22"/>
      <c r="BE34" s="234"/>
    </row>
    <row r="35" spans="2:57" s="1" customFormat="1" ht="25.9" customHeight="1">
      <c r="B35" s="22"/>
      <c r="C35" s="26"/>
      <c r="D35" s="27" t="s">
        <v>45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46</v>
      </c>
      <c r="U35" s="28"/>
      <c r="V35" s="28"/>
      <c r="W35" s="28"/>
      <c r="X35" s="224" t="s">
        <v>47</v>
      </c>
      <c r="Y35" s="225"/>
      <c r="Z35" s="225"/>
      <c r="AA35" s="225"/>
      <c r="AB35" s="225"/>
      <c r="AC35" s="28"/>
      <c r="AD35" s="28"/>
      <c r="AE35" s="28"/>
      <c r="AF35" s="28"/>
      <c r="AG35" s="28"/>
      <c r="AH35" s="28"/>
      <c r="AI35" s="28"/>
      <c r="AJ35" s="28"/>
      <c r="AK35" s="226">
        <f>SUM(AK26:AK33)</f>
        <v>0</v>
      </c>
      <c r="AL35" s="225"/>
      <c r="AM35" s="225"/>
      <c r="AN35" s="225"/>
      <c r="AO35" s="227"/>
      <c r="AP35" s="26"/>
      <c r="AQ35" s="26"/>
      <c r="AR35" s="22"/>
    </row>
    <row r="36" spans="2:57" s="1" customFormat="1" ht="6.95" customHeight="1">
      <c r="B36" s="22"/>
      <c r="AR36" s="22"/>
    </row>
    <row r="37" spans="2:57" s="1" customFormat="1" ht="14.45" customHeight="1">
      <c r="B37" s="22"/>
      <c r="AR37" s="22"/>
    </row>
    <row r="38" spans="2:57" ht="14.45" customHeight="1">
      <c r="B38" s="11"/>
      <c r="AR38" s="11"/>
    </row>
    <row r="39" spans="2:57" ht="14.45" customHeight="1">
      <c r="B39" s="11"/>
      <c r="AR39" s="11"/>
    </row>
    <row r="40" spans="2:57" ht="14.45" customHeight="1">
      <c r="B40" s="11"/>
      <c r="AR40" s="11"/>
    </row>
    <row r="41" spans="2:57" ht="14.45" customHeight="1">
      <c r="B41" s="11"/>
      <c r="AR41" s="11"/>
    </row>
    <row r="42" spans="2:57" ht="14.45" customHeight="1">
      <c r="B42" s="11"/>
      <c r="AR42" s="11"/>
    </row>
    <row r="43" spans="2:57" ht="14.45" customHeight="1">
      <c r="B43" s="11"/>
      <c r="AR43" s="11"/>
    </row>
    <row r="44" spans="2:57" ht="14.45" customHeight="1">
      <c r="B44" s="11"/>
      <c r="AR44" s="11"/>
    </row>
    <row r="45" spans="2:57" ht="14.45" customHeight="1">
      <c r="B45" s="11"/>
      <c r="AR45" s="11"/>
    </row>
    <row r="46" spans="2:57" ht="14.45" customHeight="1">
      <c r="B46" s="11"/>
      <c r="AR46" s="11"/>
    </row>
    <row r="47" spans="2:57" ht="14.45" customHeight="1">
      <c r="B47" s="11"/>
      <c r="AR47" s="11"/>
    </row>
    <row r="48" spans="2:57" ht="14.45" customHeight="1">
      <c r="B48" s="11"/>
      <c r="AR48" s="11"/>
    </row>
    <row r="49" spans="2:44" s="1" customFormat="1" ht="14.45" customHeight="1">
      <c r="B49" s="22"/>
      <c r="D49" s="30" t="s">
        <v>48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49</v>
      </c>
      <c r="AI49" s="31"/>
      <c r="AJ49" s="31"/>
      <c r="AK49" s="31"/>
      <c r="AL49" s="31"/>
      <c r="AM49" s="31"/>
      <c r="AN49" s="31"/>
      <c r="AO49" s="31"/>
      <c r="AR49" s="22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" customFormat="1" ht="12.75">
      <c r="B60" s="22"/>
      <c r="D60" s="32" t="s">
        <v>50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2" t="s">
        <v>51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2" t="s">
        <v>50</v>
      </c>
      <c r="AI60" s="24"/>
      <c r="AJ60" s="24"/>
      <c r="AK60" s="24"/>
      <c r="AL60" s="24"/>
      <c r="AM60" s="32" t="s">
        <v>51</v>
      </c>
      <c r="AN60" s="24"/>
      <c r="AO60" s="24"/>
      <c r="AR60" s="22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" customFormat="1" ht="12.75">
      <c r="B64" s="22"/>
      <c r="D64" s="30" t="s">
        <v>52</v>
      </c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0" t="s">
        <v>53</v>
      </c>
      <c r="AI64" s="31"/>
      <c r="AJ64" s="31"/>
      <c r="AK64" s="31"/>
      <c r="AL64" s="31"/>
      <c r="AM64" s="31"/>
      <c r="AN64" s="31"/>
      <c r="AO64" s="31"/>
      <c r="AR64" s="22"/>
    </row>
    <row r="65" spans="2:44">
      <c r="B65" s="11"/>
      <c r="AR65" s="11"/>
    </row>
    <row r="66" spans="2:44">
      <c r="B66" s="11"/>
      <c r="AR66" s="11"/>
    </row>
    <row r="67" spans="2:44">
      <c r="B67" s="11"/>
      <c r="AR67" s="11"/>
    </row>
    <row r="68" spans="2:44">
      <c r="B68" s="11"/>
      <c r="AR68" s="11"/>
    </row>
    <row r="69" spans="2:44">
      <c r="B69" s="11"/>
      <c r="AR69" s="11"/>
    </row>
    <row r="70" spans="2:44">
      <c r="B70" s="11"/>
      <c r="AR70" s="11"/>
    </row>
    <row r="71" spans="2:44">
      <c r="B71" s="11"/>
      <c r="AR71" s="11"/>
    </row>
    <row r="72" spans="2:44">
      <c r="B72" s="11"/>
      <c r="AR72" s="11"/>
    </row>
    <row r="73" spans="2:44">
      <c r="B73" s="11"/>
      <c r="AR73" s="11"/>
    </row>
    <row r="74" spans="2:44">
      <c r="B74" s="11"/>
      <c r="AR74" s="11"/>
    </row>
    <row r="75" spans="2:44" s="1" customFormat="1" ht="12.75">
      <c r="B75" s="22"/>
      <c r="D75" s="32" t="s">
        <v>50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2" t="s">
        <v>51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2" t="s">
        <v>50</v>
      </c>
      <c r="AI75" s="24"/>
      <c r="AJ75" s="24"/>
      <c r="AK75" s="24"/>
      <c r="AL75" s="24"/>
      <c r="AM75" s="32" t="s">
        <v>51</v>
      </c>
      <c r="AN75" s="24"/>
      <c r="AO75" s="24"/>
      <c r="AR75" s="22"/>
    </row>
    <row r="76" spans="2:44" s="1" customFormat="1">
      <c r="B76" s="22"/>
      <c r="AR76" s="22"/>
    </row>
    <row r="77" spans="2:44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22"/>
    </row>
    <row r="81" spans="1:90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22"/>
    </row>
    <row r="82" spans="1:90" s="1" customFormat="1" ht="24.95" customHeight="1">
      <c r="B82" s="22"/>
      <c r="C82" s="12" t="s">
        <v>54</v>
      </c>
      <c r="AR82" s="22"/>
    </row>
    <row r="83" spans="1:90" s="1" customFormat="1" ht="6.95" customHeight="1">
      <c r="B83" s="22"/>
      <c r="AR83" s="22"/>
    </row>
    <row r="84" spans="1:90" s="3" customFormat="1" ht="12" customHeight="1">
      <c r="B84" s="37"/>
      <c r="C84" s="18" t="s">
        <v>13</v>
      </c>
      <c r="L84" s="3">
        <f>K5</f>
        <v>0</v>
      </c>
      <c r="AR84" s="37"/>
    </row>
    <row r="85" spans="1:90" s="4" customFormat="1" ht="36.950000000000003" customHeight="1">
      <c r="B85" s="38"/>
      <c r="C85" s="39" t="s">
        <v>15</v>
      </c>
      <c r="L85" s="212" t="str">
        <f>K6</f>
        <v>Propojka H/P ABS ( Výletní - Podlesí)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R85" s="38"/>
    </row>
    <row r="86" spans="1:90" s="1" customFormat="1" ht="6.95" customHeight="1">
      <c r="B86" s="22"/>
      <c r="AR86" s="22"/>
    </row>
    <row r="87" spans="1:90" s="1" customFormat="1" ht="12" customHeight="1">
      <c r="B87" s="22"/>
      <c r="C87" s="18" t="s">
        <v>19</v>
      </c>
      <c r="L87" s="40" t="str">
        <f>IF(K8="","",K8)</f>
        <v>Valašské Meziříčí</v>
      </c>
      <c r="AI87" s="18" t="s">
        <v>21</v>
      </c>
      <c r="AM87" s="214" t="str">
        <f>IF(AN8= "","",AN8)</f>
        <v>4. 3. 2023</v>
      </c>
      <c r="AN87" s="214"/>
      <c r="AR87" s="22"/>
    </row>
    <row r="88" spans="1:90" s="1" customFormat="1" ht="6.95" customHeight="1">
      <c r="B88" s="22"/>
      <c r="AR88" s="22"/>
    </row>
    <row r="89" spans="1:90" s="1" customFormat="1" ht="15.2" customHeight="1">
      <c r="B89" s="22"/>
      <c r="C89" s="18" t="s">
        <v>23</v>
      </c>
      <c r="L89" s="3" t="str">
        <f>IF(E11= "","",E11)</f>
        <v>Město Valašské Meziříčí</v>
      </c>
      <c r="AI89" s="18" t="s">
        <v>29</v>
      </c>
      <c r="AM89" s="215" t="str">
        <f>IF(E17="","",E17)</f>
        <v xml:space="preserve"> </v>
      </c>
      <c r="AN89" s="216"/>
      <c r="AO89" s="216"/>
      <c r="AP89" s="216"/>
      <c r="AR89" s="22"/>
      <c r="AS89" s="217" t="s">
        <v>55</v>
      </c>
      <c r="AT89" s="218"/>
      <c r="AU89" s="41"/>
      <c r="AV89" s="41"/>
      <c r="AW89" s="41"/>
      <c r="AX89" s="41"/>
      <c r="AY89" s="41"/>
      <c r="AZ89" s="41"/>
      <c r="BA89" s="41"/>
      <c r="BB89" s="41"/>
      <c r="BC89" s="41"/>
      <c r="BD89" s="42"/>
    </row>
    <row r="90" spans="1:90" s="1" customFormat="1" ht="15.2" customHeight="1">
      <c r="B90" s="22"/>
      <c r="C90" s="18" t="s">
        <v>27</v>
      </c>
      <c r="L90" s="3" t="str">
        <f>IF(E14= "Vyplň údaj","",E14)</f>
        <v/>
      </c>
      <c r="AI90" s="18" t="s">
        <v>32</v>
      </c>
      <c r="AM90" s="215" t="str">
        <f>IF(E20="","",E20)</f>
        <v>Fajfrová Irena</v>
      </c>
      <c r="AN90" s="216"/>
      <c r="AO90" s="216"/>
      <c r="AP90" s="216"/>
      <c r="AR90" s="22"/>
      <c r="AS90" s="219"/>
      <c r="AT90" s="220"/>
      <c r="BD90" s="43"/>
    </row>
    <row r="91" spans="1:90" s="1" customFormat="1" ht="10.9" customHeight="1">
      <c r="B91" s="22"/>
      <c r="AR91" s="22"/>
      <c r="AS91" s="219"/>
      <c r="AT91" s="220"/>
      <c r="BD91" s="43"/>
    </row>
    <row r="92" spans="1:90" s="1" customFormat="1" ht="29.25" customHeight="1">
      <c r="B92" s="22"/>
      <c r="C92" s="207" t="s">
        <v>56</v>
      </c>
      <c r="D92" s="208"/>
      <c r="E92" s="208"/>
      <c r="F92" s="208"/>
      <c r="G92" s="208"/>
      <c r="H92" s="44"/>
      <c r="I92" s="209" t="s">
        <v>57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10" t="s">
        <v>58</v>
      </c>
      <c r="AH92" s="208"/>
      <c r="AI92" s="208"/>
      <c r="AJ92" s="208"/>
      <c r="AK92" s="208"/>
      <c r="AL92" s="208"/>
      <c r="AM92" s="208"/>
      <c r="AN92" s="209" t="s">
        <v>59</v>
      </c>
      <c r="AO92" s="208"/>
      <c r="AP92" s="211"/>
      <c r="AQ92" s="45" t="s">
        <v>60</v>
      </c>
      <c r="AR92" s="22"/>
      <c r="AS92" s="46" t="s">
        <v>61</v>
      </c>
      <c r="AT92" s="47" t="s">
        <v>62</v>
      </c>
      <c r="AU92" s="47" t="s">
        <v>63</v>
      </c>
      <c r="AV92" s="47" t="s">
        <v>64</v>
      </c>
      <c r="AW92" s="47" t="s">
        <v>65</v>
      </c>
      <c r="AX92" s="47" t="s">
        <v>66</v>
      </c>
      <c r="AY92" s="47" t="s">
        <v>67</v>
      </c>
      <c r="AZ92" s="47" t="s">
        <v>68</v>
      </c>
      <c r="BA92" s="47" t="s">
        <v>69</v>
      </c>
      <c r="BB92" s="47" t="s">
        <v>70</v>
      </c>
      <c r="BC92" s="47" t="s">
        <v>71</v>
      </c>
      <c r="BD92" s="48" t="s">
        <v>72</v>
      </c>
    </row>
    <row r="93" spans="1:90" s="1" customFormat="1" ht="10.9" customHeight="1">
      <c r="B93" s="22"/>
      <c r="AR93" s="22"/>
      <c r="AS93" s="49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2"/>
    </row>
    <row r="94" spans="1:90" s="5" customFormat="1" ht="32.450000000000003" customHeight="1">
      <c r="B94" s="50"/>
      <c r="C94" s="51" t="s">
        <v>73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231">
        <f>ROUND(AG95,2)</f>
        <v>0</v>
      </c>
      <c r="AH94" s="231"/>
      <c r="AI94" s="231"/>
      <c r="AJ94" s="231"/>
      <c r="AK94" s="231"/>
      <c r="AL94" s="231"/>
      <c r="AM94" s="231"/>
      <c r="AN94" s="232">
        <f>SUM(AG94,AT94)</f>
        <v>0</v>
      </c>
      <c r="AO94" s="232"/>
      <c r="AP94" s="232"/>
      <c r="AQ94" s="53" t="s">
        <v>1</v>
      </c>
      <c r="AR94" s="50"/>
      <c r="AS94" s="54">
        <f>ROUND(AS95,2)</f>
        <v>0</v>
      </c>
      <c r="AT94" s="55">
        <f>ROUND(SUM(AV94:AW94),2)</f>
        <v>0</v>
      </c>
      <c r="AU94" s="56">
        <f>ROUND(AU95,5)</f>
        <v>0</v>
      </c>
      <c r="AV94" s="55">
        <f>ROUND(AZ94*L29,2)</f>
        <v>0</v>
      </c>
      <c r="AW94" s="55">
        <f>ROUND(BA94*L30,2)</f>
        <v>0</v>
      </c>
      <c r="AX94" s="55">
        <f>ROUND(BB94*L29,2)</f>
        <v>0</v>
      </c>
      <c r="AY94" s="55">
        <f>ROUND(BC94*L30,2)</f>
        <v>0</v>
      </c>
      <c r="AZ94" s="55">
        <f>ROUND(AZ95,2)</f>
        <v>0</v>
      </c>
      <c r="BA94" s="55">
        <f>ROUND(BA95,2)</f>
        <v>0</v>
      </c>
      <c r="BB94" s="55">
        <f>ROUND(BB95,2)</f>
        <v>0</v>
      </c>
      <c r="BC94" s="55">
        <f>ROUND(BC95,2)</f>
        <v>0</v>
      </c>
      <c r="BD94" s="57">
        <f>ROUND(BD95,2)</f>
        <v>0</v>
      </c>
      <c r="BS94" s="58" t="s">
        <v>74</v>
      </c>
      <c r="BT94" s="58" t="s">
        <v>75</v>
      </c>
      <c r="BV94" s="58" t="s">
        <v>76</v>
      </c>
      <c r="BW94" s="58" t="s">
        <v>4</v>
      </c>
      <c r="BX94" s="58" t="s">
        <v>77</v>
      </c>
      <c r="CL94" s="58" t="s">
        <v>1</v>
      </c>
    </row>
    <row r="95" spans="1:90" s="6" customFormat="1" ht="24.75" customHeight="1">
      <c r="A95" s="59" t="s">
        <v>78</v>
      </c>
      <c r="B95" s="60"/>
      <c r="C95" s="61"/>
      <c r="D95" s="230"/>
      <c r="E95" s="230"/>
      <c r="F95" s="230"/>
      <c r="G95" s="230"/>
      <c r="H95" s="230"/>
      <c r="I95" s="62"/>
      <c r="J95" s="230" t="s">
        <v>16</v>
      </c>
      <c r="K95" s="230"/>
      <c r="L95" s="230"/>
      <c r="M95" s="230"/>
      <c r="N95" s="230"/>
      <c r="O95" s="230"/>
      <c r="P95" s="230"/>
      <c r="Q95" s="230"/>
      <c r="R95" s="230"/>
      <c r="S95" s="230"/>
      <c r="T95" s="230"/>
      <c r="U95" s="230"/>
      <c r="V95" s="230"/>
      <c r="W95" s="230"/>
      <c r="X95" s="230"/>
      <c r="Y95" s="230"/>
      <c r="Z95" s="230"/>
      <c r="AA95" s="230"/>
      <c r="AB95" s="230"/>
      <c r="AC95" s="230"/>
      <c r="AD95" s="230"/>
      <c r="AE95" s="230"/>
      <c r="AF95" s="230"/>
      <c r="AG95" s="228">
        <f>'Mesto1105 - Propojka H-P ...'!J28</f>
        <v>0</v>
      </c>
      <c r="AH95" s="229"/>
      <c r="AI95" s="229"/>
      <c r="AJ95" s="229"/>
      <c r="AK95" s="229"/>
      <c r="AL95" s="229"/>
      <c r="AM95" s="229"/>
      <c r="AN95" s="228">
        <f>SUM(AG95,AT95)</f>
        <v>0</v>
      </c>
      <c r="AO95" s="229"/>
      <c r="AP95" s="229"/>
      <c r="AQ95" s="63" t="s">
        <v>79</v>
      </c>
      <c r="AR95" s="60"/>
      <c r="AS95" s="64">
        <v>0</v>
      </c>
      <c r="AT95" s="65">
        <f>ROUND(SUM(AV95:AW95),2)</f>
        <v>0</v>
      </c>
      <c r="AU95" s="66">
        <f>'Mesto1105 - Propojka H-P ...'!P121</f>
        <v>0</v>
      </c>
      <c r="AV95" s="65">
        <f>'Mesto1105 - Propojka H-P ...'!J31</f>
        <v>0</v>
      </c>
      <c r="AW95" s="65">
        <f>'Mesto1105 - Propojka H-P ...'!J32</f>
        <v>0</v>
      </c>
      <c r="AX95" s="65">
        <f>'Mesto1105 - Propojka H-P ...'!J33</f>
        <v>0</v>
      </c>
      <c r="AY95" s="65">
        <f>'Mesto1105 - Propojka H-P ...'!J34</f>
        <v>0</v>
      </c>
      <c r="AZ95" s="65">
        <f>'Mesto1105 - Propojka H-P ...'!F31</f>
        <v>0</v>
      </c>
      <c r="BA95" s="65">
        <f>'Mesto1105 - Propojka H-P ...'!F32</f>
        <v>0</v>
      </c>
      <c r="BB95" s="65">
        <f>'Mesto1105 - Propojka H-P ...'!F33</f>
        <v>0</v>
      </c>
      <c r="BC95" s="65">
        <f>'Mesto1105 - Propojka H-P ...'!F34</f>
        <v>0</v>
      </c>
      <c r="BD95" s="67">
        <f>'Mesto1105 - Propojka H-P ...'!F35</f>
        <v>0</v>
      </c>
      <c r="BT95" s="68" t="s">
        <v>80</v>
      </c>
      <c r="BU95" s="68" t="s">
        <v>81</v>
      </c>
      <c r="BV95" s="68" t="s">
        <v>76</v>
      </c>
      <c r="BW95" s="68" t="s">
        <v>4</v>
      </c>
      <c r="BX95" s="68" t="s">
        <v>77</v>
      </c>
      <c r="CL95" s="68" t="s">
        <v>1</v>
      </c>
    </row>
    <row r="96" spans="1:90" s="1" customFormat="1" ht="30" customHeight="1">
      <c r="B96" s="22"/>
      <c r="AR96" s="22"/>
    </row>
    <row r="97" spans="2:44" s="1" customFormat="1" ht="6.95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22"/>
    </row>
  </sheetData>
  <mergeCells count="42"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Mesto1105 - Propojka H-P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2"/>
  <sheetViews>
    <sheetView showGridLines="0" tabSelected="1" workbookViewId="0">
      <selection activeCell="K159" sqref="K159"/>
    </sheetView>
  </sheetViews>
  <sheetFormatPr defaultColWidth="9.33203125" defaultRowHeight="11.25"/>
  <cols>
    <col min="1" max="1" width="8.33203125" style="77" customWidth="1"/>
    <col min="2" max="2" width="1.1640625" style="77" customWidth="1"/>
    <col min="3" max="3" width="4.1640625" style="77" customWidth="1"/>
    <col min="4" max="4" width="4.33203125" style="77" customWidth="1"/>
    <col min="5" max="5" width="17.1640625" style="77" customWidth="1"/>
    <col min="6" max="6" width="50.83203125" style="77" customWidth="1"/>
    <col min="7" max="7" width="7.5" style="77" customWidth="1"/>
    <col min="8" max="8" width="14" style="77" customWidth="1"/>
    <col min="9" max="9" width="15.83203125" style="77" customWidth="1"/>
    <col min="10" max="11" width="22.33203125" style="77" customWidth="1"/>
    <col min="12" max="12" width="9.33203125" style="77" customWidth="1"/>
    <col min="13" max="13" width="10.83203125" style="77" hidden="1" customWidth="1"/>
    <col min="14" max="14" width="9.33203125" style="77" hidden="1"/>
    <col min="15" max="20" width="14.1640625" style="77" hidden="1" customWidth="1"/>
    <col min="21" max="21" width="16.33203125" style="77" hidden="1" customWidth="1"/>
    <col min="22" max="22" width="12.33203125" style="77" customWidth="1"/>
    <col min="23" max="23" width="16.33203125" style="77" customWidth="1"/>
    <col min="24" max="24" width="12.33203125" style="77" customWidth="1"/>
    <col min="25" max="25" width="15" style="77" customWidth="1"/>
    <col min="26" max="26" width="11" style="77" customWidth="1"/>
    <col min="27" max="27" width="15" style="77" customWidth="1"/>
    <col min="28" max="28" width="16.33203125" style="77" customWidth="1"/>
    <col min="29" max="29" width="11" style="77" customWidth="1"/>
    <col min="30" max="30" width="15" style="77" customWidth="1"/>
    <col min="31" max="31" width="16.33203125" style="77" customWidth="1"/>
    <col min="32" max="43" width="9.33203125" style="77"/>
    <col min="44" max="65" width="9.33203125" style="77" hidden="1"/>
    <col min="66" max="16384" width="9.33203125" style="77"/>
  </cols>
  <sheetData>
    <row r="2" spans="2:46" ht="36.950000000000003" customHeight="1">
      <c r="L2" s="246" t="s">
        <v>5</v>
      </c>
      <c r="M2" s="247"/>
      <c r="N2" s="247"/>
      <c r="O2" s="247"/>
      <c r="P2" s="247"/>
      <c r="Q2" s="247"/>
      <c r="R2" s="247"/>
      <c r="S2" s="247"/>
      <c r="T2" s="247"/>
      <c r="U2" s="247"/>
      <c r="V2" s="247"/>
      <c r="AT2" s="78" t="s">
        <v>4</v>
      </c>
    </row>
    <row r="3" spans="2:46" ht="6.95" customHeight="1">
      <c r="B3" s="79"/>
      <c r="C3" s="80"/>
      <c r="D3" s="80"/>
      <c r="E3" s="80"/>
      <c r="F3" s="80"/>
      <c r="G3" s="80"/>
      <c r="H3" s="80"/>
      <c r="I3" s="80"/>
      <c r="J3" s="80"/>
      <c r="K3" s="80"/>
      <c r="L3" s="81"/>
      <c r="AT3" s="78" t="s">
        <v>82</v>
      </c>
    </row>
    <row r="4" spans="2:46" ht="24.95" customHeight="1">
      <c r="B4" s="81"/>
      <c r="D4" s="82" t="s">
        <v>83</v>
      </c>
      <c r="L4" s="81"/>
      <c r="M4" s="83" t="s">
        <v>10</v>
      </c>
      <c r="AT4" s="78" t="s">
        <v>3</v>
      </c>
    </row>
    <row r="5" spans="2:46" ht="6.95" customHeight="1">
      <c r="B5" s="81"/>
      <c r="L5" s="81"/>
    </row>
    <row r="6" spans="2:46" s="84" customFormat="1" ht="12" customHeight="1">
      <c r="B6" s="70"/>
      <c r="D6" s="85" t="s">
        <v>15</v>
      </c>
      <c r="L6" s="70"/>
    </row>
    <row r="7" spans="2:46" s="84" customFormat="1" ht="16.5" customHeight="1">
      <c r="B7" s="70"/>
      <c r="E7" s="248" t="s">
        <v>16</v>
      </c>
      <c r="F7" s="249"/>
      <c r="G7" s="249"/>
      <c r="H7" s="249"/>
      <c r="L7" s="70"/>
    </row>
    <row r="8" spans="2:46" s="84" customFormat="1">
      <c r="B8" s="70"/>
      <c r="L8" s="70"/>
    </row>
    <row r="9" spans="2:46" s="84" customFormat="1" ht="12" customHeight="1">
      <c r="B9" s="70"/>
      <c r="D9" s="85" t="s">
        <v>17</v>
      </c>
      <c r="F9" s="86" t="s">
        <v>1</v>
      </c>
      <c r="I9" s="85" t="s">
        <v>18</v>
      </c>
      <c r="J9" s="86" t="s">
        <v>1</v>
      </c>
      <c r="L9" s="70"/>
    </row>
    <row r="10" spans="2:46" s="84" customFormat="1" ht="12" customHeight="1">
      <c r="B10" s="70"/>
      <c r="D10" s="85" t="s">
        <v>19</v>
      </c>
      <c r="F10" s="86" t="s">
        <v>20</v>
      </c>
      <c r="I10" s="85" t="s">
        <v>21</v>
      </c>
      <c r="J10" s="87" t="str">
        <f>'Rekapitulace stavby'!AN8</f>
        <v>4. 3. 2023</v>
      </c>
      <c r="L10" s="70"/>
    </row>
    <row r="11" spans="2:46" s="84" customFormat="1" ht="10.9" customHeight="1">
      <c r="B11" s="70"/>
      <c r="L11" s="70"/>
    </row>
    <row r="12" spans="2:46" s="84" customFormat="1" ht="12" customHeight="1">
      <c r="B12" s="70"/>
      <c r="D12" s="85" t="s">
        <v>23</v>
      </c>
      <c r="I12" s="85" t="s">
        <v>24</v>
      </c>
      <c r="J12" s="86" t="s">
        <v>1</v>
      </c>
      <c r="L12" s="70"/>
    </row>
    <row r="13" spans="2:46" s="84" customFormat="1" ht="18" customHeight="1">
      <c r="B13" s="70"/>
      <c r="E13" s="86" t="s">
        <v>25</v>
      </c>
      <c r="I13" s="85" t="s">
        <v>26</v>
      </c>
      <c r="J13" s="86" t="s">
        <v>1</v>
      </c>
      <c r="L13" s="70"/>
    </row>
    <row r="14" spans="2:46" s="84" customFormat="1" ht="6.95" customHeight="1">
      <c r="B14" s="70"/>
      <c r="L14" s="70"/>
    </row>
    <row r="15" spans="2:46" s="84" customFormat="1" ht="12" customHeight="1">
      <c r="B15" s="70"/>
      <c r="D15" s="85" t="s">
        <v>27</v>
      </c>
      <c r="I15" s="85" t="s">
        <v>24</v>
      </c>
      <c r="J15" s="76" t="str">
        <f>'Rekapitulace stavby'!AN13</f>
        <v>Vyplň údaj</v>
      </c>
      <c r="L15" s="70"/>
    </row>
    <row r="16" spans="2:46" s="84" customFormat="1" ht="18" customHeight="1">
      <c r="B16" s="70"/>
      <c r="E16" s="250" t="str">
        <f>'Rekapitulace stavby'!E14</f>
        <v>Vyplň údaj</v>
      </c>
      <c r="F16" s="251"/>
      <c r="G16" s="251"/>
      <c r="H16" s="251"/>
      <c r="I16" s="85" t="s">
        <v>26</v>
      </c>
      <c r="J16" s="76" t="str">
        <f>'Rekapitulace stavby'!AN14</f>
        <v>Vyplň údaj</v>
      </c>
      <c r="L16" s="70"/>
    </row>
    <row r="17" spans="2:12" s="84" customFormat="1" ht="6.95" customHeight="1">
      <c r="B17" s="70"/>
      <c r="L17" s="70"/>
    </row>
    <row r="18" spans="2:12" s="84" customFormat="1" ht="12" customHeight="1">
      <c r="B18" s="70"/>
      <c r="D18" s="85" t="s">
        <v>29</v>
      </c>
      <c r="I18" s="85" t="s">
        <v>24</v>
      </c>
      <c r="J18" s="86" t="str">
        <f>IF('Rekapitulace stavby'!AN16="","",'Rekapitulace stavby'!AN16)</f>
        <v/>
      </c>
      <c r="L18" s="70"/>
    </row>
    <row r="19" spans="2:12" s="84" customFormat="1" ht="18" customHeight="1">
      <c r="B19" s="70"/>
      <c r="E19" s="86" t="str">
        <f>IF('Rekapitulace stavby'!E17="","",'Rekapitulace stavby'!E17)</f>
        <v xml:space="preserve"> </v>
      </c>
      <c r="I19" s="85" t="s">
        <v>26</v>
      </c>
      <c r="J19" s="86" t="str">
        <f>IF('Rekapitulace stavby'!AN17="","",'Rekapitulace stavby'!AN17)</f>
        <v/>
      </c>
      <c r="L19" s="70"/>
    </row>
    <row r="20" spans="2:12" s="84" customFormat="1" ht="6.95" customHeight="1">
      <c r="B20" s="70"/>
      <c r="L20" s="70"/>
    </row>
    <row r="21" spans="2:12" s="84" customFormat="1" ht="12" customHeight="1">
      <c r="B21" s="70"/>
      <c r="D21" s="85" t="s">
        <v>32</v>
      </c>
      <c r="I21" s="85" t="s">
        <v>24</v>
      </c>
      <c r="J21" s="86" t="s">
        <v>1</v>
      </c>
      <c r="L21" s="70"/>
    </row>
    <row r="22" spans="2:12" s="84" customFormat="1" ht="18" customHeight="1">
      <c r="B22" s="70"/>
      <c r="E22" s="86" t="s">
        <v>33</v>
      </c>
      <c r="I22" s="85" t="s">
        <v>26</v>
      </c>
      <c r="J22" s="86" t="s">
        <v>1</v>
      </c>
      <c r="L22" s="70"/>
    </row>
    <row r="23" spans="2:12" s="84" customFormat="1" ht="6.95" customHeight="1">
      <c r="B23" s="70"/>
      <c r="L23" s="70"/>
    </row>
    <row r="24" spans="2:12" s="84" customFormat="1" ht="12" customHeight="1">
      <c r="B24" s="70"/>
      <c r="D24" s="85" t="s">
        <v>34</v>
      </c>
      <c r="L24" s="70"/>
    </row>
    <row r="25" spans="2:12" s="89" customFormat="1" ht="16.5" customHeight="1">
      <c r="B25" s="88"/>
      <c r="E25" s="252" t="s">
        <v>1</v>
      </c>
      <c r="F25" s="252"/>
      <c r="G25" s="252"/>
      <c r="H25" s="252"/>
      <c r="L25" s="88"/>
    </row>
    <row r="26" spans="2:12" s="84" customFormat="1" ht="6.95" customHeight="1">
      <c r="B26" s="70"/>
      <c r="L26" s="70"/>
    </row>
    <row r="27" spans="2:12" s="84" customFormat="1" ht="6.95" customHeight="1">
      <c r="B27" s="70"/>
      <c r="D27" s="90"/>
      <c r="E27" s="90"/>
      <c r="F27" s="90"/>
      <c r="G27" s="90"/>
      <c r="H27" s="90"/>
      <c r="I27" s="90"/>
      <c r="J27" s="90"/>
      <c r="K27" s="90"/>
      <c r="L27" s="70"/>
    </row>
    <row r="28" spans="2:12" s="84" customFormat="1" ht="25.35" customHeight="1">
      <c r="B28" s="70"/>
      <c r="D28" s="91" t="s">
        <v>35</v>
      </c>
      <c r="J28" s="92">
        <f>ROUND(J121, 2)</f>
        <v>0</v>
      </c>
      <c r="L28" s="70"/>
    </row>
    <row r="29" spans="2:12" s="84" customFormat="1" ht="6.95" customHeight="1">
      <c r="B29" s="70"/>
      <c r="D29" s="90"/>
      <c r="E29" s="90"/>
      <c r="F29" s="90"/>
      <c r="G29" s="90"/>
      <c r="H29" s="90"/>
      <c r="I29" s="90"/>
      <c r="J29" s="90"/>
      <c r="K29" s="90"/>
      <c r="L29" s="70"/>
    </row>
    <row r="30" spans="2:12" s="84" customFormat="1" ht="14.45" customHeight="1">
      <c r="B30" s="70"/>
      <c r="F30" s="93" t="s">
        <v>37</v>
      </c>
      <c r="I30" s="93" t="s">
        <v>36</v>
      </c>
      <c r="J30" s="93" t="s">
        <v>38</v>
      </c>
      <c r="L30" s="70"/>
    </row>
    <row r="31" spans="2:12" s="84" customFormat="1" ht="14.45" customHeight="1">
      <c r="B31" s="70"/>
      <c r="D31" s="94" t="s">
        <v>39</v>
      </c>
      <c r="E31" s="85" t="s">
        <v>40</v>
      </c>
      <c r="F31" s="95">
        <f>ROUND((SUM(BE121:BE151)),  2)</f>
        <v>0</v>
      </c>
      <c r="I31" s="96">
        <v>0.21</v>
      </c>
      <c r="J31" s="95">
        <f>ROUND(((SUM(BE121:BE151))*I31),  2)</f>
        <v>0</v>
      </c>
      <c r="L31" s="70"/>
    </row>
    <row r="32" spans="2:12" s="84" customFormat="1" ht="14.45" customHeight="1">
      <c r="B32" s="70"/>
      <c r="E32" s="85" t="s">
        <v>41</v>
      </c>
      <c r="F32" s="95">
        <f>ROUND((SUM(BF121:BF151)),  2)</f>
        <v>0</v>
      </c>
      <c r="I32" s="96">
        <v>0.15</v>
      </c>
      <c r="J32" s="95">
        <f>ROUND(((SUM(BF121:BF151))*I32),  2)</f>
        <v>0</v>
      </c>
      <c r="L32" s="70"/>
    </row>
    <row r="33" spans="2:12" s="84" customFormat="1" ht="14.45" hidden="1" customHeight="1">
      <c r="B33" s="70"/>
      <c r="E33" s="85" t="s">
        <v>42</v>
      </c>
      <c r="F33" s="95">
        <f>ROUND((SUM(BG121:BG151)),  2)</f>
        <v>0</v>
      </c>
      <c r="I33" s="96">
        <v>0.21</v>
      </c>
      <c r="J33" s="95">
        <f>0</f>
        <v>0</v>
      </c>
      <c r="L33" s="70"/>
    </row>
    <row r="34" spans="2:12" s="84" customFormat="1" ht="14.45" hidden="1" customHeight="1">
      <c r="B34" s="70"/>
      <c r="E34" s="85" t="s">
        <v>43</v>
      </c>
      <c r="F34" s="95">
        <f>ROUND((SUM(BH121:BH151)),  2)</f>
        <v>0</v>
      </c>
      <c r="I34" s="96">
        <v>0.15</v>
      </c>
      <c r="J34" s="95">
        <f>0</f>
        <v>0</v>
      </c>
      <c r="L34" s="70"/>
    </row>
    <row r="35" spans="2:12" s="84" customFormat="1" ht="14.45" hidden="1" customHeight="1">
      <c r="B35" s="70"/>
      <c r="E35" s="85" t="s">
        <v>44</v>
      </c>
      <c r="F35" s="95">
        <f>ROUND((SUM(BI121:BI151)),  2)</f>
        <v>0</v>
      </c>
      <c r="I35" s="96">
        <v>0</v>
      </c>
      <c r="J35" s="95">
        <f>0</f>
        <v>0</v>
      </c>
      <c r="L35" s="70"/>
    </row>
    <row r="36" spans="2:12" s="84" customFormat="1" ht="6.95" customHeight="1">
      <c r="B36" s="70"/>
      <c r="L36" s="70"/>
    </row>
    <row r="37" spans="2:12" s="84" customFormat="1" ht="25.35" customHeight="1">
      <c r="B37" s="70"/>
      <c r="C37" s="97"/>
      <c r="D37" s="98" t="s">
        <v>45</v>
      </c>
      <c r="E37" s="99"/>
      <c r="F37" s="99"/>
      <c r="G37" s="100" t="s">
        <v>46</v>
      </c>
      <c r="H37" s="101" t="s">
        <v>47</v>
      </c>
      <c r="I37" s="99"/>
      <c r="J37" s="102">
        <f>SUM(J28:J35)</f>
        <v>0</v>
      </c>
      <c r="K37" s="103"/>
      <c r="L37" s="70"/>
    </row>
    <row r="38" spans="2:12" s="84" customFormat="1" ht="14.45" customHeight="1">
      <c r="B38" s="70"/>
      <c r="L38" s="70"/>
    </row>
    <row r="39" spans="2:12" ht="14.45" customHeight="1">
      <c r="B39" s="81"/>
      <c r="L39" s="81"/>
    </row>
    <row r="40" spans="2:12" ht="14.45" customHeight="1">
      <c r="B40" s="81"/>
      <c r="L40" s="81"/>
    </row>
    <row r="41" spans="2:12" ht="14.45" customHeight="1">
      <c r="B41" s="81"/>
      <c r="L41" s="81"/>
    </row>
    <row r="42" spans="2:12" ht="14.45" customHeight="1">
      <c r="B42" s="81"/>
      <c r="L42" s="81"/>
    </row>
    <row r="43" spans="2:12" ht="14.45" customHeight="1">
      <c r="B43" s="81"/>
      <c r="L43" s="81"/>
    </row>
    <row r="44" spans="2:12" ht="14.45" customHeight="1">
      <c r="B44" s="81"/>
      <c r="L44" s="81"/>
    </row>
    <row r="45" spans="2:12" ht="14.45" customHeight="1">
      <c r="B45" s="81"/>
      <c r="L45" s="81"/>
    </row>
    <row r="46" spans="2:12" ht="14.45" customHeight="1">
      <c r="B46" s="81"/>
      <c r="L46" s="81"/>
    </row>
    <row r="47" spans="2:12" ht="14.45" customHeight="1">
      <c r="B47" s="81"/>
      <c r="L47" s="81"/>
    </row>
    <row r="48" spans="2:12" ht="14.45" customHeight="1">
      <c r="B48" s="81"/>
      <c r="L48" s="81"/>
    </row>
    <row r="49" spans="2:12" ht="14.45" customHeight="1">
      <c r="B49" s="81"/>
      <c r="L49" s="81"/>
    </row>
    <row r="50" spans="2:12" s="84" customFormat="1" ht="14.45" customHeight="1">
      <c r="B50" s="70"/>
      <c r="D50" s="104" t="s">
        <v>48</v>
      </c>
      <c r="E50" s="105"/>
      <c r="F50" s="105"/>
      <c r="G50" s="104" t="s">
        <v>49</v>
      </c>
      <c r="H50" s="105"/>
      <c r="I50" s="105"/>
      <c r="J50" s="105"/>
      <c r="K50" s="105"/>
      <c r="L50" s="70"/>
    </row>
    <row r="51" spans="2:12">
      <c r="B51" s="81"/>
      <c r="L51" s="81"/>
    </row>
    <row r="52" spans="2:12">
      <c r="B52" s="81"/>
      <c r="L52" s="81"/>
    </row>
    <row r="53" spans="2:12">
      <c r="B53" s="81"/>
      <c r="L53" s="81"/>
    </row>
    <row r="54" spans="2:12">
      <c r="B54" s="81"/>
      <c r="L54" s="81"/>
    </row>
    <row r="55" spans="2:12">
      <c r="B55" s="81"/>
      <c r="L55" s="81"/>
    </row>
    <row r="56" spans="2:12">
      <c r="B56" s="81"/>
      <c r="L56" s="81"/>
    </row>
    <row r="57" spans="2:12">
      <c r="B57" s="81"/>
      <c r="L57" s="81"/>
    </row>
    <row r="58" spans="2:12">
      <c r="B58" s="81"/>
      <c r="L58" s="81"/>
    </row>
    <row r="59" spans="2:12">
      <c r="B59" s="81"/>
      <c r="L59" s="81"/>
    </row>
    <row r="60" spans="2:12">
      <c r="B60" s="81"/>
      <c r="L60" s="81"/>
    </row>
    <row r="61" spans="2:12" s="84" customFormat="1" ht="12.75">
      <c r="B61" s="70"/>
      <c r="D61" s="106" t="s">
        <v>50</v>
      </c>
      <c r="E61" s="107"/>
      <c r="F61" s="108" t="s">
        <v>51</v>
      </c>
      <c r="G61" s="106" t="s">
        <v>50</v>
      </c>
      <c r="H61" s="107"/>
      <c r="I61" s="107"/>
      <c r="J61" s="109" t="s">
        <v>51</v>
      </c>
      <c r="K61" s="107"/>
      <c r="L61" s="70"/>
    </row>
    <row r="62" spans="2:12">
      <c r="B62" s="81"/>
      <c r="L62" s="81"/>
    </row>
    <row r="63" spans="2:12">
      <c r="B63" s="81"/>
      <c r="L63" s="81"/>
    </row>
    <row r="64" spans="2:12">
      <c r="B64" s="81"/>
      <c r="L64" s="81"/>
    </row>
    <row r="65" spans="2:12" s="84" customFormat="1" ht="12.75">
      <c r="B65" s="70"/>
      <c r="D65" s="104" t="s">
        <v>52</v>
      </c>
      <c r="E65" s="105"/>
      <c r="F65" s="105"/>
      <c r="G65" s="104" t="s">
        <v>53</v>
      </c>
      <c r="H65" s="105"/>
      <c r="I65" s="105"/>
      <c r="J65" s="105"/>
      <c r="K65" s="105"/>
      <c r="L65" s="70"/>
    </row>
    <row r="66" spans="2:12">
      <c r="B66" s="81"/>
      <c r="L66" s="81"/>
    </row>
    <row r="67" spans="2:12">
      <c r="B67" s="81"/>
      <c r="L67" s="81"/>
    </row>
    <row r="68" spans="2:12">
      <c r="B68" s="81"/>
      <c r="L68" s="81"/>
    </row>
    <row r="69" spans="2:12">
      <c r="B69" s="81"/>
      <c r="L69" s="81"/>
    </row>
    <row r="70" spans="2:12">
      <c r="B70" s="81"/>
      <c r="L70" s="81"/>
    </row>
    <row r="71" spans="2:12">
      <c r="B71" s="81"/>
      <c r="L71" s="81"/>
    </row>
    <row r="72" spans="2:12">
      <c r="B72" s="81"/>
      <c r="L72" s="81"/>
    </row>
    <row r="73" spans="2:12">
      <c r="B73" s="81"/>
      <c r="L73" s="81"/>
    </row>
    <row r="74" spans="2:12">
      <c r="B74" s="81"/>
      <c r="L74" s="81"/>
    </row>
    <row r="75" spans="2:12">
      <c r="B75" s="81"/>
      <c r="L75" s="81"/>
    </row>
    <row r="76" spans="2:12" s="84" customFormat="1" ht="12.75">
      <c r="B76" s="70"/>
      <c r="D76" s="106" t="s">
        <v>50</v>
      </c>
      <c r="E76" s="107"/>
      <c r="F76" s="108" t="s">
        <v>51</v>
      </c>
      <c r="G76" s="106" t="s">
        <v>50</v>
      </c>
      <c r="H76" s="107"/>
      <c r="I76" s="107"/>
      <c r="J76" s="109" t="s">
        <v>51</v>
      </c>
      <c r="K76" s="107"/>
      <c r="L76" s="70"/>
    </row>
    <row r="77" spans="2:12" s="84" customFormat="1" ht="14.45" customHeight="1">
      <c r="B77" s="110"/>
      <c r="C77" s="111"/>
      <c r="D77" s="111"/>
      <c r="E77" s="111"/>
      <c r="F77" s="111"/>
      <c r="G77" s="111"/>
      <c r="H77" s="111"/>
      <c r="I77" s="111"/>
      <c r="J77" s="111"/>
      <c r="K77" s="111"/>
      <c r="L77" s="70"/>
    </row>
    <row r="81" spans="2:47" s="84" customFormat="1" ht="6.95" customHeight="1">
      <c r="B81" s="112"/>
      <c r="C81" s="113"/>
      <c r="D81" s="113"/>
      <c r="E81" s="113"/>
      <c r="F81" s="113"/>
      <c r="G81" s="113"/>
      <c r="H81" s="113"/>
      <c r="I81" s="113"/>
      <c r="J81" s="113"/>
      <c r="K81" s="113"/>
      <c r="L81" s="70"/>
    </row>
    <row r="82" spans="2:47" s="84" customFormat="1" ht="24.95" customHeight="1">
      <c r="B82" s="151"/>
      <c r="C82" s="152" t="s">
        <v>84</v>
      </c>
      <c r="D82" s="153"/>
      <c r="E82" s="153"/>
      <c r="F82" s="153"/>
      <c r="G82" s="153"/>
      <c r="H82" s="153"/>
      <c r="I82" s="153"/>
      <c r="J82" s="153"/>
      <c r="K82" s="153"/>
      <c r="L82" s="70"/>
    </row>
    <row r="83" spans="2:47" s="84" customFormat="1" ht="6.95" customHeight="1">
      <c r="B83" s="151"/>
      <c r="C83" s="153"/>
      <c r="D83" s="153"/>
      <c r="E83" s="153"/>
      <c r="F83" s="153"/>
      <c r="G83" s="153"/>
      <c r="H83" s="153"/>
      <c r="I83" s="153"/>
      <c r="J83" s="153"/>
      <c r="K83" s="153"/>
      <c r="L83" s="70"/>
    </row>
    <row r="84" spans="2:47" s="84" customFormat="1" ht="12" customHeight="1">
      <c r="B84" s="151"/>
      <c r="C84" s="154" t="s">
        <v>15</v>
      </c>
      <c r="D84" s="153"/>
      <c r="E84" s="153"/>
      <c r="F84" s="153"/>
      <c r="G84" s="153"/>
      <c r="H84" s="153"/>
      <c r="I84" s="153"/>
      <c r="J84" s="153"/>
      <c r="K84" s="153"/>
      <c r="L84" s="70"/>
    </row>
    <row r="85" spans="2:47" s="84" customFormat="1" ht="16.5" customHeight="1">
      <c r="B85" s="151"/>
      <c r="C85" s="153"/>
      <c r="D85" s="153"/>
      <c r="E85" s="244" t="str">
        <f>E7</f>
        <v>Propojka H/P ABS ( Výletní - Podlesí)</v>
      </c>
      <c r="F85" s="245"/>
      <c r="G85" s="245"/>
      <c r="H85" s="245"/>
      <c r="I85" s="153"/>
      <c r="J85" s="153"/>
      <c r="K85" s="153"/>
      <c r="L85" s="70"/>
    </row>
    <row r="86" spans="2:47" s="84" customFormat="1" ht="6.95" customHeight="1">
      <c r="B86" s="151"/>
      <c r="C86" s="153"/>
      <c r="D86" s="153"/>
      <c r="E86" s="153"/>
      <c r="F86" s="153"/>
      <c r="G86" s="153"/>
      <c r="H86" s="153"/>
      <c r="I86" s="153"/>
      <c r="J86" s="153"/>
      <c r="K86" s="153"/>
      <c r="L86" s="70"/>
    </row>
    <row r="87" spans="2:47" s="84" customFormat="1" ht="12" customHeight="1">
      <c r="B87" s="151"/>
      <c r="C87" s="154" t="s">
        <v>19</v>
      </c>
      <c r="D87" s="153"/>
      <c r="E87" s="153"/>
      <c r="F87" s="155" t="str">
        <f>F10</f>
        <v>Valašské Meziříčí</v>
      </c>
      <c r="G87" s="153"/>
      <c r="H87" s="153"/>
      <c r="I87" s="154" t="s">
        <v>21</v>
      </c>
      <c r="J87" s="156" t="str">
        <f>IF(J10="","",J10)</f>
        <v>4. 3. 2023</v>
      </c>
      <c r="K87" s="153"/>
      <c r="L87" s="70"/>
    </row>
    <row r="88" spans="2:47" s="84" customFormat="1" ht="6.95" customHeight="1">
      <c r="B88" s="151"/>
      <c r="C88" s="153"/>
      <c r="D88" s="153"/>
      <c r="E88" s="153"/>
      <c r="F88" s="153"/>
      <c r="G88" s="153"/>
      <c r="H88" s="153"/>
      <c r="I88" s="153"/>
      <c r="J88" s="153"/>
      <c r="K88" s="153"/>
      <c r="L88" s="70"/>
    </row>
    <row r="89" spans="2:47" s="84" customFormat="1" ht="15.2" customHeight="1">
      <c r="B89" s="151"/>
      <c r="C89" s="154" t="s">
        <v>23</v>
      </c>
      <c r="D89" s="153"/>
      <c r="E89" s="153"/>
      <c r="F89" s="155" t="str">
        <f>E13</f>
        <v>Město Valašské Meziříčí</v>
      </c>
      <c r="G89" s="153"/>
      <c r="H89" s="153"/>
      <c r="I89" s="154" t="s">
        <v>29</v>
      </c>
      <c r="J89" s="157" t="str">
        <f>E19</f>
        <v xml:space="preserve"> </v>
      </c>
      <c r="K89" s="153"/>
      <c r="L89" s="70"/>
    </row>
    <row r="90" spans="2:47" s="84" customFormat="1" ht="15.2" customHeight="1">
      <c r="B90" s="151"/>
      <c r="C90" s="154" t="s">
        <v>27</v>
      </c>
      <c r="D90" s="153"/>
      <c r="E90" s="153"/>
      <c r="F90" s="155" t="str">
        <f>IF(E16="","",E16)</f>
        <v>Vyplň údaj</v>
      </c>
      <c r="G90" s="153"/>
      <c r="H90" s="153"/>
      <c r="I90" s="154" t="s">
        <v>32</v>
      </c>
      <c r="J90" s="157" t="str">
        <f>E22</f>
        <v>Fajfrová Irena</v>
      </c>
      <c r="K90" s="153"/>
      <c r="L90" s="70"/>
    </row>
    <row r="91" spans="2:47" s="84" customFormat="1" ht="10.35" customHeight="1">
      <c r="B91" s="151"/>
      <c r="C91" s="153"/>
      <c r="D91" s="153"/>
      <c r="E91" s="153"/>
      <c r="F91" s="153"/>
      <c r="G91" s="153"/>
      <c r="H91" s="153"/>
      <c r="I91" s="153"/>
      <c r="J91" s="153"/>
      <c r="K91" s="153"/>
      <c r="L91" s="70"/>
    </row>
    <row r="92" spans="2:47" s="84" customFormat="1" ht="29.25" customHeight="1">
      <c r="B92" s="151"/>
      <c r="C92" s="158" t="s">
        <v>85</v>
      </c>
      <c r="D92" s="159"/>
      <c r="E92" s="159"/>
      <c r="F92" s="159"/>
      <c r="G92" s="159"/>
      <c r="H92" s="159"/>
      <c r="I92" s="159"/>
      <c r="J92" s="160" t="s">
        <v>86</v>
      </c>
      <c r="K92" s="159"/>
      <c r="L92" s="70"/>
    </row>
    <row r="93" spans="2:47" s="84" customFormat="1" ht="10.35" customHeight="1">
      <c r="B93" s="151"/>
      <c r="C93" s="153"/>
      <c r="D93" s="153"/>
      <c r="E93" s="153"/>
      <c r="F93" s="153"/>
      <c r="G93" s="153"/>
      <c r="H93" s="153"/>
      <c r="I93" s="153"/>
      <c r="J93" s="153"/>
      <c r="K93" s="153"/>
      <c r="L93" s="70"/>
    </row>
    <row r="94" spans="2:47" s="84" customFormat="1" ht="22.9" customHeight="1">
      <c r="B94" s="151"/>
      <c r="C94" s="161" t="s">
        <v>87</v>
      </c>
      <c r="D94" s="153"/>
      <c r="E94" s="153"/>
      <c r="F94" s="153"/>
      <c r="G94" s="153"/>
      <c r="H94" s="153"/>
      <c r="I94" s="153"/>
      <c r="J94" s="162">
        <f>J121</f>
        <v>0</v>
      </c>
      <c r="K94" s="153"/>
      <c r="L94" s="70"/>
      <c r="AU94" s="78" t="s">
        <v>88</v>
      </c>
    </row>
    <row r="95" spans="2:47" s="115" customFormat="1" ht="24.95" customHeight="1">
      <c r="B95" s="163"/>
      <c r="C95" s="164"/>
      <c r="D95" s="165" t="s">
        <v>89</v>
      </c>
      <c r="E95" s="166"/>
      <c r="F95" s="166"/>
      <c r="G95" s="166"/>
      <c r="H95" s="166"/>
      <c r="I95" s="166"/>
      <c r="J95" s="167">
        <f>J122</f>
        <v>0</v>
      </c>
      <c r="K95" s="164"/>
      <c r="L95" s="114"/>
    </row>
    <row r="96" spans="2:47" s="117" customFormat="1" ht="19.899999999999999" customHeight="1">
      <c r="B96" s="168"/>
      <c r="C96" s="169"/>
      <c r="D96" s="170" t="s">
        <v>90</v>
      </c>
      <c r="E96" s="171"/>
      <c r="F96" s="171"/>
      <c r="G96" s="171"/>
      <c r="H96" s="171"/>
      <c r="I96" s="171"/>
      <c r="J96" s="172">
        <f>J123</f>
        <v>0</v>
      </c>
      <c r="K96" s="169"/>
      <c r="L96" s="116"/>
    </row>
    <row r="97" spans="2:12" s="117" customFormat="1" ht="19.899999999999999" customHeight="1">
      <c r="B97" s="168"/>
      <c r="C97" s="169"/>
      <c r="D97" s="170" t="s">
        <v>91</v>
      </c>
      <c r="E97" s="171"/>
      <c r="F97" s="171"/>
      <c r="G97" s="171"/>
      <c r="H97" s="171"/>
      <c r="I97" s="171"/>
      <c r="J97" s="172">
        <f>J125</f>
        <v>0</v>
      </c>
      <c r="K97" s="169"/>
      <c r="L97" s="116"/>
    </row>
    <row r="98" spans="2:12" s="117" customFormat="1" ht="19.899999999999999" customHeight="1">
      <c r="B98" s="168"/>
      <c r="C98" s="169"/>
      <c r="D98" s="170" t="s">
        <v>92</v>
      </c>
      <c r="E98" s="171"/>
      <c r="F98" s="171"/>
      <c r="G98" s="171"/>
      <c r="H98" s="171"/>
      <c r="I98" s="171"/>
      <c r="J98" s="172">
        <f>J132</f>
        <v>0</v>
      </c>
      <c r="K98" s="169"/>
      <c r="L98" s="116"/>
    </row>
    <row r="99" spans="2:12" s="117" customFormat="1" ht="19.899999999999999" customHeight="1">
      <c r="B99" s="168"/>
      <c r="C99" s="169"/>
      <c r="D99" s="170" t="s">
        <v>93</v>
      </c>
      <c r="E99" s="171"/>
      <c r="F99" s="171"/>
      <c r="G99" s="171"/>
      <c r="H99" s="171"/>
      <c r="I99" s="171"/>
      <c r="J99" s="172">
        <f>J138</f>
        <v>0</v>
      </c>
      <c r="K99" s="169"/>
      <c r="L99" s="116"/>
    </row>
    <row r="100" spans="2:12" s="117" customFormat="1" ht="19.899999999999999" customHeight="1">
      <c r="B100" s="168"/>
      <c r="C100" s="169"/>
      <c r="D100" s="170" t="s">
        <v>94</v>
      </c>
      <c r="E100" s="171"/>
      <c r="F100" s="171"/>
      <c r="G100" s="171"/>
      <c r="H100" s="171"/>
      <c r="I100" s="171"/>
      <c r="J100" s="172">
        <f>J145</f>
        <v>0</v>
      </c>
      <c r="K100" s="169"/>
      <c r="L100" s="116"/>
    </row>
    <row r="101" spans="2:12" s="115" customFormat="1" ht="24.95" customHeight="1">
      <c r="B101" s="163"/>
      <c r="C101" s="164"/>
      <c r="D101" s="165" t="s">
        <v>95</v>
      </c>
      <c r="E101" s="166"/>
      <c r="F101" s="166"/>
      <c r="G101" s="166"/>
      <c r="H101" s="166"/>
      <c r="I101" s="166"/>
      <c r="J101" s="167">
        <f>J147</f>
        <v>0</v>
      </c>
      <c r="K101" s="164"/>
      <c r="L101" s="114"/>
    </row>
    <row r="102" spans="2:12" s="117" customFormat="1" ht="19.899999999999999" customHeight="1">
      <c r="B102" s="168"/>
      <c r="C102" s="169"/>
      <c r="D102" s="170" t="s">
        <v>96</v>
      </c>
      <c r="E102" s="171"/>
      <c r="F102" s="171"/>
      <c r="G102" s="171"/>
      <c r="H102" s="171"/>
      <c r="I102" s="171"/>
      <c r="J102" s="172">
        <f>J148</f>
        <v>0</v>
      </c>
      <c r="K102" s="169"/>
      <c r="L102" s="116"/>
    </row>
    <row r="103" spans="2:12" s="117" customFormat="1" ht="19.899999999999999" customHeight="1">
      <c r="B103" s="168"/>
      <c r="C103" s="169"/>
      <c r="D103" s="170" t="s">
        <v>97</v>
      </c>
      <c r="E103" s="171"/>
      <c r="F103" s="171"/>
      <c r="G103" s="171"/>
      <c r="H103" s="171"/>
      <c r="I103" s="171"/>
      <c r="J103" s="172">
        <f>J150</f>
        <v>0</v>
      </c>
      <c r="K103" s="169"/>
      <c r="L103" s="116"/>
    </row>
    <row r="104" spans="2:12" s="84" customFormat="1" ht="21.75" customHeight="1">
      <c r="B104" s="151"/>
      <c r="C104" s="153"/>
      <c r="D104" s="153"/>
      <c r="E104" s="153"/>
      <c r="F104" s="153"/>
      <c r="G104" s="153"/>
      <c r="H104" s="153"/>
      <c r="I104" s="153"/>
      <c r="J104" s="153"/>
      <c r="K104" s="153"/>
      <c r="L104" s="70"/>
    </row>
    <row r="105" spans="2:12" s="84" customFormat="1" ht="6.95" customHeight="1">
      <c r="B105" s="173"/>
      <c r="C105" s="174"/>
      <c r="D105" s="174"/>
      <c r="E105" s="174"/>
      <c r="F105" s="174"/>
      <c r="G105" s="174"/>
      <c r="H105" s="174"/>
      <c r="I105" s="174"/>
      <c r="J105" s="174"/>
      <c r="K105" s="174"/>
      <c r="L105" s="70"/>
    </row>
    <row r="106" spans="2:12">
      <c r="B106" s="175"/>
      <c r="C106" s="175"/>
      <c r="D106" s="175"/>
      <c r="E106" s="175"/>
      <c r="F106" s="175"/>
      <c r="G106" s="175"/>
      <c r="H106" s="175"/>
      <c r="I106" s="175"/>
      <c r="J106" s="175"/>
      <c r="K106" s="175"/>
    </row>
    <row r="107" spans="2:12">
      <c r="B107" s="175"/>
      <c r="C107" s="175"/>
      <c r="D107" s="175"/>
      <c r="E107" s="175"/>
      <c r="F107" s="175"/>
      <c r="G107" s="175"/>
      <c r="H107" s="175"/>
      <c r="I107" s="175"/>
      <c r="J107" s="175"/>
      <c r="K107" s="175"/>
    </row>
    <row r="108" spans="2:12">
      <c r="B108" s="175"/>
      <c r="C108" s="175"/>
      <c r="D108" s="175"/>
      <c r="E108" s="175"/>
      <c r="F108" s="175"/>
      <c r="G108" s="175"/>
      <c r="H108" s="175"/>
      <c r="I108" s="175"/>
      <c r="J108" s="175"/>
      <c r="K108" s="175"/>
    </row>
    <row r="109" spans="2:12" s="84" customFormat="1" ht="6.95" customHeight="1">
      <c r="B109" s="176"/>
      <c r="C109" s="177"/>
      <c r="D109" s="177"/>
      <c r="E109" s="177"/>
      <c r="F109" s="177"/>
      <c r="G109" s="177"/>
      <c r="H109" s="177"/>
      <c r="I109" s="177"/>
      <c r="J109" s="177"/>
      <c r="K109" s="177"/>
      <c r="L109" s="70"/>
    </row>
    <row r="110" spans="2:12" s="84" customFormat="1" ht="24.95" customHeight="1">
      <c r="B110" s="151"/>
      <c r="C110" s="152" t="s">
        <v>98</v>
      </c>
      <c r="D110" s="153"/>
      <c r="E110" s="153"/>
      <c r="F110" s="153"/>
      <c r="G110" s="153"/>
      <c r="H110" s="153"/>
      <c r="I110" s="153"/>
      <c r="J110" s="153"/>
      <c r="K110" s="153"/>
      <c r="L110" s="70"/>
    </row>
    <row r="111" spans="2:12" s="84" customFormat="1" ht="6.95" customHeight="1">
      <c r="B111" s="151"/>
      <c r="C111" s="153"/>
      <c r="D111" s="153"/>
      <c r="E111" s="153"/>
      <c r="F111" s="153"/>
      <c r="G111" s="153"/>
      <c r="H111" s="153"/>
      <c r="I111" s="153"/>
      <c r="J111" s="153"/>
      <c r="K111" s="153"/>
      <c r="L111" s="70"/>
    </row>
    <row r="112" spans="2:12" s="84" customFormat="1" ht="12" customHeight="1">
      <c r="B112" s="151"/>
      <c r="C112" s="154" t="s">
        <v>15</v>
      </c>
      <c r="D112" s="153"/>
      <c r="E112" s="153"/>
      <c r="F112" s="153"/>
      <c r="G112" s="153"/>
      <c r="H112" s="153"/>
      <c r="I112" s="153"/>
      <c r="J112" s="153"/>
      <c r="K112" s="153"/>
      <c r="L112" s="70"/>
    </row>
    <row r="113" spans="2:65" s="84" customFormat="1" ht="16.5" customHeight="1">
      <c r="B113" s="151"/>
      <c r="C113" s="153"/>
      <c r="D113" s="153"/>
      <c r="E113" s="244" t="str">
        <f>E7</f>
        <v>Propojka H/P ABS ( Výletní - Podlesí)</v>
      </c>
      <c r="F113" s="245"/>
      <c r="G113" s="245"/>
      <c r="H113" s="245"/>
      <c r="I113" s="153"/>
      <c r="J113" s="153"/>
      <c r="K113" s="153"/>
      <c r="L113" s="70"/>
    </row>
    <row r="114" spans="2:65" s="84" customFormat="1" ht="6.95" customHeight="1">
      <c r="B114" s="151"/>
      <c r="C114" s="153"/>
      <c r="D114" s="153"/>
      <c r="E114" s="153"/>
      <c r="F114" s="153"/>
      <c r="G114" s="153"/>
      <c r="H114" s="153"/>
      <c r="I114" s="153"/>
      <c r="J114" s="153"/>
      <c r="K114" s="153"/>
      <c r="L114" s="70"/>
    </row>
    <row r="115" spans="2:65" s="84" customFormat="1" ht="12" customHeight="1">
      <c r="B115" s="151"/>
      <c r="C115" s="154" t="s">
        <v>19</v>
      </c>
      <c r="D115" s="153"/>
      <c r="E115" s="153"/>
      <c r="F115" s="155" t="str">
        <f>F10</f>
        <v>Valašské Meziříčí</v>
      </c>
      <c r="G115" s="153"/>
      <c r="H115" s="153"/>
      <c r="I115" s="154" t="s">
        <v>21</v>
      </c>
      <c r="J115" s="156" t="str">
        <f>IF(J10="","",J10)</f>
        <v>4. 3. 2023</v>
      </c>
      <c r="K115" s="153"/>
      <c r="L115" s="70"/>
    </row>
    <row r="116" spans="2:65" s="84" customFormat="1" ht="6.95" customHeight="1">
      <c r="B116" s="151"/>
      <c r="C116" s="153"/>
      <c r="D116" s="153"/>
      <c r="E116" s="153"/>
      <c r="F116" s="153"/>
      <c r="G116" s="153"/>
      <c r="H116" s="153"/>
      <c r="I116" s="153"/>
      <c r="J116" s="153"/>
      <c r="K116" s="153"/>
      <c r="L116" s="70"/>
    </row>
    <row r="117" spans="2:65" s="84" customFormat="1" ht="15.2" customHeight="1">
      <c r="B117" s="151"/>
      <c r="C117" s="154" t="s">
        <v>23</v>
      </c>
      <c r="D117" s="153"/>
      <c r="E117" s="153"/>
      <c r="F117" s="155" t="str">
        <f>E13</f>
        <v>Město Valašské Meziříčí</v>
      </c>
      <c r="G117" s="153"/>
      <c r="H117" s="153"/>
      <c r="I117" s="154" t="s">
        <v>29</v>
      </c>
      <c r="J117" s="157" t="str">
        <f>E19</f>
        <v xml:space="preserve"> </v>
      </c>
      <c r="K117" s="153"/>
      <c r="L117" s="70"/>
    </row>
    <row r="118" spans="2:65" s="84" customFormat="1" ht="15.2" customHeight="1">
      <c r="B118" s="151"/>
      <c r="C118" s="154" t="s">
        <v>27</v>
      </c>
      <c r="D118" s="153"/>
      <c r="E118" s="153"/>
      <c r="F118" s="155" t="str">
        <f>IF(E16="","",E16)</f>
        <v>Vyplň údaj</v>
      </c>
      <c r="G118" s="153"/>
      <c r="H118" s="153"/>
      <c r="I118" s="154" t="s">
        <v>32</v>
      </c>
      <c r="J118" s="157" t="str">
        <f>E22</f>
        <v>Fajfrová Irena</v>
      </c>
      <c r="K118" s="153"/>
      <c r="L118" s="70"/>
    </row>
    <row r="119" spans="2:65" s="84" customFormat="1" ht="10.35" customHeight="1">
      <c r="B119" s="151"/>
      <c r="C119" s="153"/>
      <c r="D119" s="153"/>
      <c r="E119" s="153"/>
      <c r="F119" s="153"/>
      <c r="G119" s="153"/>
      <c r="H119" s="153"/>
      <c r="I119" s="153"/>
      <c r="J119" s="153"/>
      <c r="K119" s="153"/>
      <c r="L119" s="70"/>
    </row>
    <row r="120" spans="2:65" s="122" customFormat="1" ht="29.25" customHeight="1">
      <c r="B120" s="178"/>
      <c r="C120" s="179" t="s">
        <v>99</v>
      </c>
      <c r="D120" s="180" t="s">
        <v>60</v>
      </c>
      <c r="E120" s="180" t="s">
        <v>56</v>
      </c>
      <c r="F120" s="180" t="s">
        <v>57</v>
      </c>
      <c r="G120" s="180" t="s">
        <v>100</v>
      </c>
      <c r="H120" s="180" t="s">
        <v>101</v>
      </c>
      <c r="I120" s="180" t="s">
        <v>102</v>
      </c>
      <c r="J120" s="180" t="s">
        <v>86</v>
      </c>
      <c r="K120" s="181" t="s">
        <v>103</v>
      </c>
      <c r="L120" s="118"/>
      <c r="M120" s="119" t="s">
        <v>1</v>
      </c>
      <c r="N120" s="120" t="s">
        <v>39</v>
      </c>
      <c r="O120" s="120" t="s">
        <v>104</v>
      </c>
      <c r="P120" s="120" t="s">
        <v>105</v>
      </c>
      <c r="Q120" s="120" t="s">
        <v>106</v>
      </c>
      <c r="R120" s="120" t="s">
        <v>107</v>
      </c>
      <c r="S120" s="120" t="s">
        <v>108</v>
      </c>
      <c r="T120" s="121" t="s">
        <v>109</v>
      </c>
    </row>
    <row r="121" spans="2:65" s="84" customFormat="1" ht="22.9" customHeight="1">
      <c r="B121" s="151"/>
      <c r="C121" s="182" t="s">
        <v>110</v>
      </c>
      <c r="D121" s="153"/>
      <c r="E121" s="153"/>
      <c r="F121" s="153"/>
      <c r="G121" s="153"/>
      <c r="H121" s="153"/>
      <c r="I121" s="153"/>
      <c r="J121" s="183">
        <f>BK121</f>
        <v>0</v>
      </c>
      <c r="K121" s="153"/>
      <c r="L121" s="70"/>
      <c r="M121" s="123"/>
      <c r="N121" s="90"/>
      <c r="O121" s="90"/>
      <c r="P121" s="124">
        <f>P122+P147</f>
        <v>0</v>
      </c>
      <c r="Q121" s="90"/>
      <c r="R121" s="124">
        <f>R122+R147</f>
        <v>502.97</v>
      </c>
      <c r="S121" s="90"/>
      <c r="T121" s="125">
        <f>T122+T147</f>
        <v>300.464</v>
      </c>
      <c r="AT121" s="78" t="s">
        <v>74</v>
      </c>
      <c r="AU121" s="78" t="s">
        <v>88</v>
      </c>
      <c r="BK121" s="126">
        <f>BK122+BK147</f>
        <v>0</v>
      </c>
    </row>
    <row r="122" spans="2:65" s="69" customFormat="1" ht="25.9" customHeight="1">
      <c r="B122" s="184"/>
      <c r="C122" s="185"/>
      <c r="D122" s="186" t="s">
        <v>74</v>
      </c>
      <c r="E122" s="187" t="s">
        <v>111</v>
      </c>
      <c r="F122" s="187" t="s">
        <v>112</v>
      </c>
      <c r="G122" s="185"/>
      <c r="H122" s="185"/>
      <c r="I122" s="185"/>
      <c r="J122" s="188">
        <f>BK122</f>
        <v>0</v>
      </c>
      <c r="K122" s="185"/>
      <c r="L122" s="127"/>
      <c r="M122" s="129"/>
      <c r="P122" s="130">
        <f>P123+P125+P132+P138+P145</f>
        <v>0</v>
      </c>
      <c r="R122" s="130">
        <f>R123+R125+R132+R138+R145</f>
        <v>502.97</v>
      </c>
      <c r="T122" s="131">
        <f>T123+T125+T132+T138+T145</f>
        <v>300.464</v>
      </c>
      <c r="AR122" s="128" t="s">
        <v>80</v>
      </c>
      <c r="AT122" s="132" t="s">
        <v>74</v>
      </c>
      <c r="AU122" s="132" t="s">
        <v>75</v>
      </c>
      <c r="AY122" s="128" t="s">
        <v>113</v>
      </c>
      <c r="BK122" s="133">
        <f>BK123+BK125+BK132+BK138+BK145</f>
        <v>0</v>
      </c>
    </row>
    <row r="123" spans="2:65" s="69" customFormat="1" ht="22.9" customHeight="1">
      <c r="B123" s="184"/>
      <c r="C123" s="185"/>
      <c r="D123" s="186" t="s">
        <v>74</v>
      </c>
      <c r="E123" s="189" t="s">
        <v>80</v>
      </c>
      <c r="F123" s="189" t="s">
        <v>114</v>
      </c>
      <c r="G123" s="185"/>
      <c r="H123" s="185"/>
      <c r="I123" s="185"/>
      <c r="J123" s="190">
        <f>BK123</f>
        <v>0</v>
      </c>
      <c r="K123" s="185"/>
      <c r="L123" s="127"/>
      <c r="M123" s="129"/>
      <c r="P123" s="130">
        <f>P124</f>
        <v>0</v>
      </c>
      <c r="R123" s="130">
        <f>R124</f>
        <v>0.14400000000000002</v>
      </c>
      <c r="T123" s="131">
        <f>T124</f>
        <v>220.79999999999998</v>
      </c>
      <c r="AR123" s="128" t="s">
        <v>80</v>
      </c>
      <c r="AT123" s="132" t="s">
        <v>74</v>
      </c>
      <c r="AU123" s="132" t="s">
        <v>80</v>
      </c>
      <c r="AY123" s="128" t="s">
        <v>113</v>
      </c>
      <c r="BK123" s="133">
        <f>BK124</f>
        <v>0</v>
      </c>
    </row>
    <row r="124" spans="2:65" s="84" customFormat="1" ht="33" customHeight="1">
      <c r="B124" s="70"/>
      <c r="C124" s="191" t="s">
        <v>80</v>
      </c>
      <c r="D124" s="191" t="s">
        <v>115</v>
      </c>
      <c r="E124" s="192" t="s">
        <v>116</v>
      </c>
      <c r="F124" s="193" t="s">
        <v>117</v>
      </c>
      <c r="G124" s="194" t="s">
        <v>118</v>
      </c>
      <c r="H124" s="195">
        <v>2400</v>
      </c>
      <c r="I124" s="71"/>
      <c r="J124" s="204">
        <f>ROUND(I124*H124,2)</f>
        <v>0</v>
      </c>
      <c r="K124" s="193" t="s">
        <v>119</v>
      </c>
      <c r="L124" s="70"/>
      <c r="M124" s="72" t="s">
        <v>1</v>
      </c>
      <c r="N124" s="134" t="s">
        <v>40</v>
      </c>
      <c r="P124" s="135">
        <f>O124*H124</f>
        <v>0</v>
      </c>
      <c r="Q124" s="135">
        <v>6.0000000000000002E-5</v>
      </c>
      <c r="R124" s="135">
        <f>Q124*H124</f>
        <v>0.14400000000000002</v>
      </c>
      <c r="S124" s="135">
        <v>9.1999999999999998E-2</v>
      </c>
      <c r="T124" s="136">
        <f>S124*H124</f>
        <v>220.79999999999998</v>
      </c>
      <c r="AR124" s="137" t="s">
        <v>120</v>
      </c>
      <c r="AT124" s="137" t="s">
        <v>115</v>
      </c>
      <c r="AU124" s="137" t="s">
        <v>82</v>
      </c>
      <c r="AY124" s="78" t="s">
        <v>113</v>
      </c>
      <c r="BE124" s="138">
        <f>IF(N124="základní",J124,0)</f>
        <v>0</v>
      </c>
      <c r="BF124" s="138">
        <f>IF(N124="snížená",J124,0)</f>
        <v>0</v>
      </c>
      <c r="BG124" s="138">
        <f>IF(N124="zákl. přenesená",J124,0)</f>
        <v>0</v>
      </c>
      <c r="BH124" s="138">
        <f>IF(N124="sníž. přenesená",J124,0)</f>
        <v>0</v>
      </c>
      <c r="BI124" s="138">
        <f>IF(N124="nulová",J124,0)</f>
        <v>0</v>
      </c>
      <c r="BJ124" s="78" t="s">
        <v>80</v>
      </c>
      <c r="BK124" s="138">
        <f>ROUND(I124*H124,2)</f>
        <v>0</v>
      </c>
      <c r="BL124" s="78" t="s">
        <v>120</v>
      </c>
      <c r="BM124" s="137" t="s">
        <v>121</v>
      </c>
    </row>
    <row r="125" spans="2:65" s="69" customFormat="1" ht="22.9" customHeight="1">
      <c r="B125" s="127"/>
      <c r="C125" s="185"/>
      <c r="D125" s="186" t="s">
        <v>74</v>
      </c>
      <c r="E125" s="189" t="s">
        <v>122</v>
      </c>
      <c r="F125" s="189" t="s">
        <v>123</v>
      </c>
      <c r="G125" s="185"/>
      <c r="H125" s="185"/>
      <c r="J125" s="190">
        <f>BK125</f>
        <v>0</v>
      </c>
      <c r="K125" s="185"/>
      <c r="L125" s="127"/>
      <c r="M125" s="129"/>
      <c r="P125" s="130">
        <f>SUM(P126:P131)</f>
        <v>0</v>
      </c>
      <c r="R125" s="130">
        <f>SUM(R126:R131)</f>
        <v>502.82600000000002</v>
      </c>
      <c r="T125" s="131">
        <f>SUM(T126:T131)</f>
        <v>0</v>
      </c>
      <c r="AR125" s="128" t="s">
        <v>80</v>
      </c>
      <c r="AT125" s="132" t="s">
        <v>74</v>
      </c>
      <c r="AU125" s="132" t="s">
        <v>80</v>
      </c>
      <c r="AY125" s="128" t="s">
        <v>113</v>
      </c>
      <c r="BK125" s="133">
        <f>SUM(BK126:BK131)</f>
        <v>0</v>
      </c>
    </row>
    <row r="126" spans="2:65" s="84" customFormat="1" ht="21.75" customHeight="1">
      <c r="B126" s="70"/>
      <c r="C126" s="191" t="s">
        <v>82</v>
      </c>
      <c r="D126" s="191" t="s">
        <v>115</v>
      </c>
      <c r="E126" s="192" t="s">
        <v>124</v>
      </c>
      <c r="F126" s="193" t="s">
        <v>125</v>
      </c>
      <c r="G126" s="194" t="s">
        <v>118</v>
      </c>
      <c r="H126" s="195">
        <v>270</v>
      </c>
      <c r="I126" s="71"/>
      <c r="J126" s="204">
        <f>ROUND(I126*H126,2)</f>
        <v>0</v>
      </c>
      <c r="K126" s="193" t="s">
        <v>119</v>
      </c>
      <c r="L126" s="70"/>
      <c r="M126" s="72" t="s">
        <v>1</v>
      </c>
      <c r="N126" s="134" t="s">
        <v>40</v>
      </c>
      <c r="P126" s="135">
        <f>O126*H126</f>
        <v>0</v>
      </c>
      <c r="Q126" s="135">
        <v>0.32400000000000001</v>
      </c>
      <c r="R126" s="135">
        <f>Q126*H126</f>
        <v>87.48</v>
      </c>
      <c r="S126" s="135">
        <v>0</v>
      </c>
      <c r="T126" s="136">
        <f>S126*H126</f>
        <v>0</v>
      </c>
      <c r="AR126" s="137" t="s">
        <v>120</v>
      </c>
      <c r="AT126" s="137" t="s">
        <v>115</v>
      </c>
      <c r="AU126" s="137" t="s">
        <v>82</v>
      </c>
      <c r="AY126" s="78" t="s">
        <v>113</v>
      </c>
      <c r="BE126" s="138">
        <f>IF(N126="základní",J126,0)</f>
        <v>0</v>
      </c>
      <c r="BF126" s="138">
        <f>IF(N126="snížená",J126,0)</f>
        <v>0</v>
      </c>
      <c r="BG126" s="138">
        <f>IF(N126="zákl. přenesená",J126,0)</f>
        <v>0</v>
      </c>
      <c r="BH126" s="138">
        <f>IF(N126="sníž. přenesená",J126,0)</f>
        <v>0</v>
      </c>
      <c r="BI126" s="138">
        <f>IF(N126="nulová",J126,0)</f>
        <v>0</v>
      </c>
      <c r="BJ126" s="78" t="s">
        <v>80</v>
      </c>
      <c r="BK126" s="138">
        <f>ROUND(I126*H126,2)</f>
        <v>0</v>
      </c>
      <c r="BL126" s="78" t="s">
        <v>120</v>
      </c>
      <c r="BM126" s="137" t="s">
        <v>126</v>
      </c>
    </row>
    <row r="127" spans="2:65" s="73" customFormat="1">
      <c r="B127" s="139"/>
      <c r="C127" s="196"/>
      <c r="D127" s="197" t="s">
        <v>127</v>
      </c>
      <c r="E127" s="198" t="s">
        <v>1</v>
      </c>
      <c r="F127" s="199" t="s">
        <v>128</v>
      </c>
      <c r="G127" s="196"/>
      <c r="H127" s="200">
        <v>270</v>
      </c>
      <c r="J127" s="196"/>
      <c r="K127" s="196"/>
      <c r="L127" s="139"/>
      <c r="M127" s="141"/>
      <c r="T127" s="142"/>
      <c r="AT127" s="140" t="s">
        <v>127</v>
      </c>
      <c r="AU127" s="140" t="s">
        <v>82</v>
      </c>
      <c r="AV127" s="73" t="s">
        <v>82</v>
      </c>
      <c r="AW127" s="73" t="s">
        <v>31</v>
      </c>
      <c r="AX127" s="73" t="s">
        <v>80</v>
      </c>
      <c r="AY127" s="140" t="s">
        <v>113</v>
      </c>
    </row>
    <row r="128" spans="2:65" s="84" customFormat="1" ht="16.5" customHeight="1">
      <c r="B128" s="70"/>
      <c r="C128" s="191" t="s">
        <v>129</v>
      </c>
      <c r="D128" s="191" t="s">
        <v>115</v>
      </c>
      <c r="E128" s="192" t="s">
        <v>130</v>
      </c>
      <c r="F128" s="193" t="s">
        <v>131</v>
      </c>
      <c r="G128" s="194" t="s">
        <v>132</v>
      </c>
      <c r="H128" s="195">
        <v>100</v>
      </c>
      <c r="I128" s="71"/>
      <c r="J128" s="204">
        <f>ROUND(I128*H128,2)</f>
        <v>0</v>
      </c>
      <c r="K128" s="193" t="s">
        <v>1</v>
      </c>
      <c r="L128" s="70"/>
      <c r="M128" s="72" t="s">
        <v>1</v>
      </c>
      <c r="N128" s="134" t="s">
        <v>40</v>
      </c>
      <c r="P128" s="135">
        <f>O128*H128</f>
        <v>0</v>
      </c>
      <c r="Q128" s="135">
        <v>1.01</v>
      </c>
      <c r="R128" s="135">
        <f>Q128*H128</f>
        <v>101</v>
      </c>
      <c r="S128" s="135">
        <v>0</v>
      </c>
      <c r="T128" s="136">
        <f>S128*H128</f>
        <v>0</v>
      </c>
      <c r="AR128" s="137" t="s">
        <v>120</v>
      </c>
      <c r="AT128" s="137" t="s">
        <v>115</v>
      </c>
      <c r="AU128" s="137" t="s">
        <v>82</v>
      </c>
      <c r="AY128" s="78" t="s">
        <v>113</v>
      </c>
      <c r="BE128" s="138">
        <f>IF(N128="základní",J128,0)</f>
        <v>0</v>
      </c>
      <c r="BF128" s="138">
        <f>IF(N128="snížená",J128,0)</f>
        <v>0</v>
      </c>
      <c r="BG128" s="138">
        <f>IF(N128="zákl. přenesená",J128,0)</f>
        <v>0</v>
      </c>
      <c r="BH128" s="138">
        <f>IF(N128="sníž. přenesená",J128,0)</f>
        <v>0</v>
      </c>
      <c r="BI128" s="138">
        <f>IF(N128="nulová",J128,0)</f>
        <v>0</v>
      </c>
      <c r="BJ128" s="78" t="s">
        <v>80</v>
      </c>
      <c r="BK128" s="138">
        <f>ROUND(I128*H128,2)</f>
        <v>0</v>
      </c>
      <c r="BL128" s="78" t="s">
        <v>120</v>
      </c>
      <c r="BM128" s="137" t="s">
        <v>133</v>
      </c>
    </row>
    <row r="129" spans="2:65" s="84" customFormat="1" ht="24.2" customHeight="1">
      <c r="B129" s="70"/>
      <c r="C129" s="191" t="s">
        <v>120</v>
      </c>
      <c r="D129" s="191" t="s">
        <v>115</v>
      </c>
      <c r="E129" s="192" t="s">
        <v>134</v>
      </c>
      <c r="F129" s="193" t="s">
        <v>135</v>
      </c>
      <c r="G129" s="194" t="s">
        <v>118</v>
      </c>
      <c r="H129" s="195">
        <v>2400</v>
      </c>
      <c r="I129" s="71"/>
      <c r="J129" s="204">
        <f>ROUND(I129*H129,2)</f>
        <v>0</v>
      </c>
      <c r="K129" s="193" t="s">
        <v>119</v>
      </c>
      <c r="L129" s="70"/>
      <c r="M129" s="72" t="s">
        <v>1</v>
      </c>
      <c r="N129" s="134" t="s">
        <v>40</v>
      </c>
      <c r="P129" s="135">
        <f>O129*H129</f>
        <v>0</v>
      </c>
      <c r="Q129" s="135">
        <v>7.1000000000000002E-4</v>
      </c>
      <c r="R129" s="135">
        <f>Q129*H129</f>
        <v>1.704</v>
      </c>
      <c r="S129" s="135">
        <v>0</v>
      </c>
      <c r="T129" s="136">
        <f>S129*H129</f>
        <v>0</v>
      </c>
      <c r="AR129" s="137" t="s">
        <v>120</v>
      </c>
      <c r="AT129" s="137" t="s">
        <v>115</v>
      </c>
      <c r="AU129" s="137" t="s">
        <v>82</v>
      </c>
      <c r="AY129" s="78" t="s">
        <v>113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78" t="s">
        <v>80</v>
      </c>
      <c r="BK129" s="138">
        <f>ROUND(I129*H129,2)</f>
        <v>0</v>
      </c>
      <c r="BL129" s="78" t="s">
        <v>120</v>
      </c>
      <c r="BM129" s="137" t="s">
        <v>136</v>
      </c>
    </row>
    <row r="130" spans="2:65" s="84" customFormat="1" ht="33" customHeight="1">
      <c r="B130" s="70"/>
      <c r="C130" s="191" t="s">
        <v>122</v>
      </c>
      <c r="D130" s="191" t="s">
        <v>115</v>
      </c>
      <c r="E130" s="192" t="s">
        <v>137</v>
      </c>
      <c r="F130" s="193" t="s">
        <v>138</v>
      </c>
      <c r="G130" s="194" t="s">
        <v>118</v>
      </c>
      <c r="H130" s="195">
        <v>2400</v>
      </c>
      <c r="I130" s="71"/>
      <c r="J130" s="204">
        <f>ROUND(I130*H130,2)</f>
        <v>0</v>
      </c>
      <c r="K130" s="193" t="s">
        <v>119</v>
      </c>
      <c r="L130" s="70"/>
      <c r="M130" s="72" t="s">
        <v>1</v>
      </c>
      <c r="N130" s="134" t="s">
        <v>40</v>
      </c>
      <c r="P130" s="135">
        <f>O130*H130</f>
        <v>0</v>
      </c>
      <c r="Q130" s="135">
        <v>0.12966</v>
      </c>
      <c r="R130" s="135">
        <f>Q130*H130</f>
        <v>311.18399999999997</v>
      </c>
      <c r="S130" s="135">
        <v>0</v>
      </c>
      <c r="T130" s="136">
        <f>S130*H130</f>
        <v>0</v>
      </c>
      <c r="AR130" s="137" t="s">
        <v>120</v>
      </c>
      <c r="AT130" s="137" t="s">
        <v>115</v>
      </c>
      <c r="AU130" s="137" t="s">
        <v>82</v>
      </c>
      <c r="AY130" s="78" t="s">
        <v>113</v>
      </c>
      <c r="BE130" s="138">
        <f>IF(N130="základní",J130,0)</f>
        <v>0</v>
      </c>
      <c r="BF130" s="138">
        <f>IF(N130="snížená",J130,0)</f>
        <v>0</v>
      </c>
      <c r="BG130" s="138">
        <f>IF(N130="zákl. přenesená",J130,0)</f>
        <v>0</v>
      </c>
      <c r="BH130" s="138">
        <f>IF(N130="sníž. přenesená",J130,0)</f>
        <v>0</v>
      </c>
      <c r="BI130" s="138">
        <f>IF(N130="nulová",J130,0)</f>
        <v>0</v>
      </c>
      <c r="BJ130" s="78" t="s">
        <v>80</v>
      </c>
      <c r="BK130" s="138">
        <f>ROUND(I130*H130,2)</f>
        <v>0</v>
      </c>
      <c r="BL130" s="78" t="s">
        <v>120</v>
      </c>
      <c r="BM130" s="137" t="s">
        <v>139</v>
      </c>
    </row>
    <row r="131" spans="2:65" s="84" customFormat="1" ht="21.75" customHeight="1">
      <c r="B131" s="70"/>
      <c r="C131" s="191" t="s">
        <v>140</v>
      </c>
      <c r="D131" s="191" t="s">
        <v>115</v>
      </c>
      <c r="E131" s="192" t="s">
        <v>141</v>
      </c>
      <c r="F131" s="193" t="s">
        <v>142</v>
      </c>
      <c r="G131" s="194" t="s">
        <v>143</v>
      </c>
      <c r="H131" s="195">
        <v>405</v>
      </c>
      <c r="I131" s="71"/>
      <c r="J131" s="204">
        <f>ROUND(I131*H131,2)</f>
        <v>0</v>
      </c>
      <c r="K131" s="193" t="s">
        <v>119</v>
      </c>
      <c r="L131" s="70"/>
      <c r="M131" s="72" t="s">
        <v>1</v>
      </c>
      <c r="N131" s="134" t="s">
        <v>40</v>
      </c>
      <c r="P131" s="135">
        <f>O131*H131</f>
        <v>0</v>
      </c>
      <c r="Q131" s="135">
        <v>3.5999999999999999E-3</v>
      </c>
      <c r="R131" s="135">
        <f>Q131*H131</f>
        <v>1.458</v>
      </c>
      <c r="S131" s="135">
        <v>0</v>
      </c>
      <c r="T131" s="136">
        <f>S131*H131</f>
        <v>0</v>
      </c>
      <c r="AR131" s="137" t="s">
        <v>120</v>
      </c>
      <c r="AT131" s="137" t="s">
        <v>115</v>
      </c>
      <c r="AU131" s="137" t="s">
        <v>82</v>
      </c>
      <c r="AY131" s="78" t="s">
        <v>113</v>
      </c>
      <c r="BE131" s="138">
        <f>IF(N131="základní",J131,0)</f>
        <v>0</v>
      </c>
      <c r="BF131" s="138">
        <f>IF(N131="snížená",J131,0)</f>
        <v>0</v>
      </c>
      <c r="BG131" s="138">
        <f>IF(N131="zákl. přenesená",J131,0)</f>
        <v>0</v>
      </c>
      <c r="BH131" s="138">
        <f>IF(N131="sníž. přenesená",J131,0)</f>
        <v>0</v>
      </c>
      <c r="BI131" s="138">
        <f>IF(N131="nulová",J131,0)</f>
        <v>0</v>
      </c>
      <c r="BJ131" s="78" t="s">
        <v>80</v>
      </c>
      <c r="BK131" s="138">
        <f>ROUND(I131*H131,2)</f>
        <v>0</v>
      </c>
      <c r="BL131" s="78" t="s">
        <v>120</v>
      </c>
      <c r="BM131" s="137" t="s">
        <v>144</v>
      </c>
    </row>
    <row r="132" spans="2:65" s="69" customFormat="1" ht="22.9" customHeight="1">
      <c r="B132" s="127"/>
      <c r="C132" s="185"/>
      <c r="D132" s="186" t="s">
        <v>74</v>
      </c>
      <c r="E132" s="189" t="s">
        <v>145</v>
      </c>
      <c r="F132" s="189" t="s">
        <v>146</v>
      </c>
      <c r="G132" s="185"/>
      <c r="H132" s="185"/>
      <c r="J132" s="190">
        <f>BK132</f>
        <v>0</v>
      </c>
      <c r="K132" s="185"/>
      <c r="L132" s="127"/>
      <c r="M132" s="129"/>
      <c r="P132" s="130">
        <f>SUM(P133:P137)</f>
        <v>0</v>
      </c>
      <c r="R132" s="130">
        <f>SUM(R133:R137)</f>
        <v>0</v>
      </c>
      <c r="T132" s="131">
        <f>SUM(T133:T137)</f>
        <v>79.664000000000016</v>
      </c>
      <c r="AR132" s="128" t="s">
        <v>80</v>
      </c>
      <c r="AT132" s="132" t="s">
        <v>74</v>
      </c>
      <c r="AU132" s="132" t="s">
        <v>80</v>
      </c>
      <c r="AY132" s="128" t="s">
        <v>113</v>
      </c>
      <c r="BK132" s="133">
        <f>SUM(BK133:BK137)</f>
        <v>0</v>
      </c>
    </row>
    <row r="133" spans="2:65" s="84" customFormat="1" ht="24.2" customHeight="1">
      <c r="B133" s="70"/>
      <c r="C133" s="191" t="s">
        <v>147</v>
      </c>
      <c r="D133" s="191" t="s">
        <v>115</v>
      </c>
      <c r="E133" s="192" t="s">
        <v>148</v>
      </c>
      <c r="F133" s="193" t="s">
        <v>149</v>
      </c>
      <c r="G133" s="194" t="s">
        <v>143</v>
      </c>
      <c r="H133" s="195">
        <v>40</v>
      </c>
      <c r="I133" s="71"/>
      <c r="J133" s="204">
        <f>ROUND(I133*H133,2)</f>
        <v>0</v>
      </c>
      <c r="K133" s="193" t="s">
        <v>119</v>
      </c>
      <c r="L133" s="70"/>
      <c r="M133" s="72" t="s">
        <v>1</v>
      </c>
      <c r="N133" s="134" t="s">
        <v>40</v>
      </c>
      <c r="P133" s="135">
        <f>O133*H133</f>
        <v>0</v>
      </c>
      <c r="Q133" s="135">
        <v>0</v>
      </c>
      <c r="R133" s="135">
        <f>Q133*H133</f>
        <v>0</v>
      </c>
      <c r="S133" s="135">
        <v>0</v>
      </c>
      <c r="T133" s="136">
        <f>S133*H133</f>
        <v>0</v>
      </c>
      <c r="AR133" s="137" t="s">
        <v>120</v>
      </c>
      <c r="AT133" s="137" t="s">
        <v>115</v>
      </c>
      <c r="AU133" s="137" t="s">
        <v>82</v>
      </c>
      <c r="AY133" s="78" t="s">
        <v>113</v>
      </c>
      <c r="BE133" s="138">
        <f>IF(N133="základní",J133,0)</f>
        <v>0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78" t="s">
        <v>80</v>
      </c>
      <c r="BK133" s="138">
        <f>ROUND(I133*H133,2)</f>
        <v>0</v>
      </c>
      <c r="BL133" s="78" t="s">
        <v>120</v>
      </c>
      <c r="BM133" s="137" t="s">
        <v>150</v>
      </c>
    </row>
    <row r="134" spans="2:65" s="84" customFormat="1" ht="24.2" customHeight="1">
      <c r="B134" s="70"/>
      <c r="C134" s="191" t="s">
        <v>151</v>
      </c>
      <c r="D134" s="191" t="s">
        <v>115</v>
      </c>
      <c r="E134" s="192" t="s">
        <v>152</v>
      </c>
      <c r="F134" s="193" t="s">
        <v>153</v>
      </c>
      <c r="G134" s="194" t="s">
        <v>143</v>
      </c>
      <c r="H134" s="195">
        <v>400</v>
      </c>
      <c r="I134" s="71"/>
      <c r="J134" s="204">
        <f>ROUND(I134*H134,2)</f>
        <v>0</v>
      </c>
      <c r="K134" s="193" t="s">
        <v>119</v>
      </c>
      <c r="L134" s="70"/>
      <c r="M134" s="72" t="s">
        <v>1</v>
      </c>
      <c r="N134" s="134" t="s">
        <v>40</v>
      </c>
      <c r="P134" s="135">
        <f>O134*H134</f>
        <v>0</v>
      </c>
      <c r="Q134" s="135">
        <v>0</v>
      </c>
      <c r="R134" s="135">
        <f>Q134*H134</f>
        <v>0</v>
      </c>
      <c r="S134" s="135">
        <v>0.19400000000000001</v>
      </c>
      <c r="T134" s="136">
        <f>S134*H134</f>
        <v>77.600000000000009</v>
      </c>
      <c r="AR134" s="137" t="s">
        <v>120</v>
      </c>
      <c r="AT134" s="137" t="s">
        <v>115</v>
      </c>
      <c r="AU134" s="137" t="s">
        <v>82</v>
      </c>
      <c r="AY134" s="78" t="s">
        <v>113</v>
      </c>
      <c r="BE134" s="138">
        <f>IF(N134="základní",J134,0)</f>
        <v>0</v>
      </c>
      <c r="BF134" s="138">
        <f>IF(N134="snížená",J134,0)</f>
        <v>0</v>
      </c>
      <c r="BG134" s="138">
        <f>IF(N134="zákl. přenesená",J134,0)</f>
        <v>0</v>
      </c>
      <c r="BH134" s="138">
        <f>IF(N134="sníž. přenesená",J134,0)</f>
        <v>0</v>
      </c>
      <c r="BI134" s="138">
        <f>IF(N134="nulová",J134,0)</f>
        <v>0</v>
      </c>
      <c r="BJ134" s="78" t="s">
        <v>80</v>
      </c>
      <c r="BK134" s="138">
        <f>ROUND(I134*H134,2)</f>
        <v>0</v>
      </c>
      <c r="BL134" s="78" t="s">
        <v>120</v>
      </c>
      <c r="BM134" s="137" t="s">
        <v>154</v>
      </c>
    </row>
    <row r="135" spans="2:65" s="74" customFormat="1">
      <c r="B135" s="143"/>
      <c r="C135" s="201"/>
      <c r="D135" s="197" t="s">
        <v>127</v>
      </c>
      <c r="E135" s="202" t="s">
        <v>1</v>
      </c>
      <c r="F135" s="203" t="s">
        <v>155</v>
      </c>
      <c r="G135" s="201"/>
      <c r="H135" s="202" t="s">
        <v>1</v>
      </c>
      <c r="J135" s="201"/>
      <c r="K135" s="201"/>
      <c r="L135" s="143"/>
      <c r="M135" s="145"/>
      <c r="T135" s="146"/>
      <c r="AT135" s="144" t="s">
        <v>127</v>
      </c>
      <c r="AU135" s="144" t="s">
        <v>82</v>
      </c>
      <c r="AV135" s="74" t="s">
        <v>80</v>
      </c>
      <c r="AW135" s="74" t="s">
        <v>31</v>
      </c>
      <c r="AX135" s="74" t="s">
        <v>75</v>
      </c>
      <c r="AY135" s="144" t="s">
        <v>113</v>
      </c>
    </row>
    <row r="136" spans="2:65" s="73" customFormat="1">
      <c r="B136" s="139"/>
      <c r="C136" s="196"/>
      <c r="D136" s="197" t="s">
        <v>127</v>
      </c>
      <c r="E136" s="198" t="s">
        <v>1</v>
      </c>
      <c r="F136" s="199" t="s">
        <v>156</v>
      </c>
      <c r="G136" s="196"/>
      <c r="H136" s="200">
        <v>400</v>
      </c>
      <c r="J136" s="196"/>
      <c r="K136" s="196"/>
      <c r="L136" s="139"/>
      <c r="M136" s="141"/>
      <c r="T136" s="142"/>
      <c r="AT136" s="140" t="s">
        <v>127</v>
      </c>
      <c r="AU136" s="140" t="s">
        <v>82</v>
      </c>
      <c r="AV136" s="73" t="s">
        <v>82</v>
      </c>
      <c r="AW136" s="73" t="s">
        <v>31</v>
      </c>
      <c r="AX136" s="73" t="s">
        <v>80</v>
      </c>
      <c r="AY136" s="140" t="s">
        <v>113</v>
      </c>
    </row>
    <row r="137" spans="2:65" s="84" customFormat="1" ht="24.2" customHeight="1">
      <c r="B137" s="70"/>
      <c r="C137" s="191" t="s">
        <v>145</v>
      </c>
      <c r="D137" s="191" t="s">
        <v>115</v>
      </c>
      <c r="E137" s="192" t="s">
        <v>157</v>
      </c>
      <c r="F137" s="193" t="s">
        <v>158</v>
      </c>
      <c r="G137" s="194" t="s">
        <v>143</v>
      </c>
      <c r="H137" s="195">
        <v>8</v>
      </c>
      <c r="I137" s="71"/>
      <c r="J137" s="204">
        <f>ROUND(I137*H137,2)</f>
        <v>0</v>
      </c>
      <c r="K137" s="193" t="s">
        <v>119</v>
      </c>
      <c r="L137" s="70"/>
      <c r="M137" s="72" t="s">
        <v>1</v>
      </c>
      <c r="N137" s="134" t="s">
        <v>40</v>
      </c>
      <c r="P137" s="135">
        <f>O137*H137</f>
        <v>0</v>
      </c>
      <c r="Q137" s="135">
        <v>0</v>
      </c>
      <c r="R137" s="135">
        <f>Q137*H137</f>
        <v>0</v>
      </c>
      <c r="S137" s="135">
        <v>0.25800000000000001</v>
      </c>
      <c r="T137" s="136">
        <f>S137*H137</f>
        <v>2.0640000000000001</v>
      </c>
      <c r="AR137" s="137" t="s">
        <v>120</v>
      </c>
      <c r="AT137" s="137" t="s">
        <v>115</v>
      </c>
      <c r="AU137" s="137" t="s">
        <v>82</v>
      </c>
      <c r="AY137" s="78" t="s">
        <v>113</v>
      </c>
      <c r="BE137" s="138">
        <f>IF(N137="základní",J137,0)</f>
        <v>0</v>
      </c>
      <c r="BF137" s="138">
        <f>IF(N137="snížená",J137,0)</f>
        <v>0</v>
      </c>
      <c r="BG137" s="138">
        <f>IF(N137="zákl. přenesená",J137,0)</f>
        <v>0</v>
      </c>
      <c r="BH137" s="138">
        <f>IF(N137="sníž. přenesená",J137,0)</f>
        <v>0</v>
      </c>
      <c r="BI137" s="138">
        <f>IF(N137="nulová",J137,0)</f>
        <v>0</v>
      </c>
      <c r="BJ137" s="78" t="s">
        <v>80</v>
      </c>
      <c r="BK137" s="138">
        <f>ROUND(I137*H137,2)</f>
        <v>0</v>
      </c>
      <c r="BL137" s="78" t="s">
        <v>120</v>
      </c>
      <c r="BM137" s="137" t="s">
        <v>159</v>
      </c>
    </row>
    <row r="138" spans="2:65" s="69" customFormat="1" ht="22.9" customHeight="1">
      <c r="B138" s="127"/>
      <c r="C138" s="185"/>
      <c r="D138" s="186" t="s">
        <v>74</v>
      </c>
      <c r="E138" s="189" t="s">
        <v>160</v>
      </c>
      <c r="F138" s="189" t="s">
        <v>161</v>
      </c>
      <c r="G138" s="185"/>
      <c r="H138" s="185"/>
      <c r="J138" s="190">
        <f>BK138</f>
        <v>0</v>
      </c>
      <c r="K138" s="185"/>
      <c r="L138" s="127"/>
      <c r="M138" s="129"/>
      <c r="P138" s="130">
        <f>SUM(P139:P144)</f>
        <v>0</v>
      </c>
      <c r="R138" s="130">
        <f>SUM(R139:R144)</f>
        <v>0</v>
      </c>
      <c r="T138" s="131">
        <f>SUM(T139:T144)</f>
        <v>0</v>
      </c>
      <c r="AR138" s="128" t="s">
        <v>80</v>
      </c>
      <c r="AT138" s="132" t="s">
        <v>74</v>
      </c>
      <c r="AU138" s="132" t="s">
        <v>80</v>
      </c>
      <c r="AY138" s="128" t="s">
        <v>113</v>
      </c>
      <c r="BK138" s="133">
        <f>SUM(BK139:BK144)</f>
        <v>0</v>
      </c>
    </row>
    <row r="139" spans="2:65" s="84" customFormat="1" ht="21.75" customHeight="1">
      <c r="B139" s="70"/>
      <c r="C139" s="191" t="s">
        <v>162</v>
      </c>
      <c r="D139" s="191" t="s">
        <v>115</v>
      </c>
      <c r="E139" s="192" t="s">
        <v>163</v>
      </c>
      <c r="F139" s="193" t="s">
        <v>164</v>
      </c>
      <c r="G139" s="194" t="s">
        <v>132</v>
      </c>
      <c r="H139" s="195">
        <v>300.464</v>
      </c>
      <c r="I139" s="71"/>
      <c r="J139" s="204">
        <f>ROUND(I139*H139,2)</f>
        <v>0</v>
      </c>
      <c r="K139" s="193" t="s">
        <v>119</v>
      </c>
      <c r="L139" s="70"/>
      <c r="M139" s="72" t="s">
        <v>1</v>
      </c>
      <c r="N139" s="134" t="s">
        <v>40</v>
      </c>
      <c r="P139" s="135">
        <f>O139*H139</f>
        <v>0</v>
      </c>
      <c r="Q139" s="135">
        <v>0</v>
      </c>
      <c r="R139" s="135">
        <f>Q139*H139</f>
        <v>0</v>
      </c>
      <c r="S139" s="135">
        <v>0</v>
      </c>
      <c r="T139" s="136">
        <f>S139*H139</f>
        <v>0</v>
      </c>
      <c r="AR139" s="137" t="s">
        <v>120</v>
      </c>
      <c r="AT139" s="137" t="s">
        <v>115</v>
      </c>
      <c r="AU139" s="137" t="s">
        <v>82</v>
      </c>
      <c r="AY139" s="78" t="s">
        <v>113</v>
      </c>
      <c r="BE139" s="138">
        <f>IF(N139="základní",J139,0)</f>
        <v>0</v>
      </c>
      <c r="BF139" s="138">
        <f>IF(N139="snížená",J139,0)</f>
        <v>0</v>
      </c>
      <c r="BG139" s="138">
        <f>IF(N139="zákl. přenesená",J139,0)</f>
        <v>0</v>
      </c>
      <c r="BH139" s="138">
        <f>IF(N139="sníž. přenesená",J139,0)</f>
        <v>0</v>
      </c>
      <c r="BI139" s="138">
        <f>IF(N139="nulová",J139,0)</f>
        <v>0</v>
      </c>
      <c r="BJ139" s="78" t="s">
        <v>80</v>
      </c>
      <c r="BK139" s="138">
        <f>ROUND(I139*H139,2)</f>
        <v>0</v>
      </c>
      <c r="BL139" s="78" t="s">
        <v>120</v>
      </c>
      <c r="BM139" s="137" t="s">
        <v>165</v>
      </c>
    </row>
    <row r="140" spans="2:65" s="84" customFormat="1" ht="24.2" customHeight="1">
      <c r="B140" s="70"/>
      <c r="C140" s="191" t="s">
        <v>166</v>
      </c>
      <c r="D140" s="191" t="s">
        <v>115</v>
      </c>
      <c r="E140" s="192" t="s">
        <v>167</v>
      </c>
      <c r="F140" s="193" t="s">
        <v>168</v>
      </c>
      <c r="G140" s="194" t="s">
        <v>132</v>
      </c>
      <c r="H140" s="195">
        <v>5708.8159999999998</v>
      </c>
      <c r="I140" s="71"/>
      <c r="J140" s="204">
        <f>ROUND(I140*H140,2)</f>
        <v>0</v>
      </c>
      <c r="K140" s="193" t="s">
        <v>119</v>
      </c>
      <c r="L140" s="70"/>
      <c r="M140" s="72" t="s">
        <v>1</v>
      </c>
      <c r="N140" s="134" t="s">
        <v>40</v>
      </c>
      <c r="P140" s="135">
        <f>O140*H140</f>
        <v>0</v>
      </c>
      <c r="Q140" s="135">
        <v>0</v>
      </c>
      <c r="R140" s="135">
        <f>Q140*H140</f>
        <v>0</v>
      </c>
      <c r="S140" s="135">
        <v>0</v>
      </c>
      <c r="T140" s="136">
        <f>S140*H140</f>
        <v>0</v>
      </c>
      <c r="AR140" s="137" t="s">
        <v>120</v>
      </c>
      <c r="AT140" s="137" t="s">
        <v>115</v>
      </c>
      <c r="AU140" s="137" t="s">
        <v>82</v>
      </c>
      <c r="AY140" s="78" t="s">
        <v>113</v>
      </c>
      <c r="BE140" s="138">
        <f>IF(N140="základní",J140,0)</f>
        <v>0</v>
      </c>
      <c r="BF140" s="138">
        <f>IF(N140="snížená",J140,0)</f>
        <v>0</v>
      </c>
      <c r="BG140" s="138">
        <f>IF(N140="zákl. přenesená",J140,0)</f>
        <v>0</v>
      </c>
      <c r="BH140" s="138">
        <f>IF(N140="sníž. přenesená",J140,0)</f>
        <v>0</v>
      </c>
      <c r="BI140" s="138">
        <f>IF(N140="nulová",J140,0)</f>
        <v>0</v>
      </c>
      <c r="BJ140" s="78" t="s">
        <v>80</v>
      </c>
      <c r="BK140" s="138">
        <f>ROUND(I140*H140,2)</f>
        <v>0</v>
      </c>
      <c r="BL140" s="78" t="s">
        <v>120</v>
      </c>
      <c r="BM140" s="137" t="s">
        <v>169</v>
      </c>
    </row>
    <row r="141" spans="2:65" s="73" customFormat="1">
      <c r="B141" s="139"/>
      <c r="C141" s="196"/>
      <c r="D141" s="197" t="s">
        <v>127</v>
      </c>
      <c r="E141" s="196"/>
      <c r="F141" s="199" t="s">
        <v>170</v>
      </c>
      <c r="G141" s="196"/>
      <c r="H141" s="200">
        <v>5708.8159999999998</v>
      </c>
      <c r="J141" s="196"/>
      <c r="K141" s="196"/>
      <c r="L141" s="139"/>
      <c r="M141" s="141"/>
      <c r="T141" s="142"/>
      <c r="AT141" s="140" t="s">
        <v>127</v>
      </c>
      <c r="AU141" s="140" t="s">
        <v>82</v>
      </c>
      <c r="AV141" s="73" t="s">
        <v>82</v>
      </c>
      <c r="AW141" s="73" t="s">
        <v>3</v>
      </c>
      <c r="AX141" s="73" t="s">
        <v>80</v>
      </c>
      <c r="AY141" s="140" t="s">
        <v>113</v>
      </c>
    </row>
    <row r="142" spans="2:65" s="84" customFormat="1" ht="24.2" customHeight="1">
      <c r="B142" s="70"/>
      <c r="C142" s="191" t="s">
        <v>171</v>
      </c>
      <c r="D142" s="191" t="s">
        <v>115</v>
      </c>
      <c r="E142" s="192" t="s">
        <v>172</v>
      </c>
      <c r="F142" s="193" t="s">
        <v>173</v>
      </c>
      <c r="G142" s="194" t="s">
        <v>132</v>
      </c>
      <c r="H142" s="195">
        <v>300.464</v>
      </c>
      <c r="I142" s="71"/>
      <c r="J142" s="204">
        <f>ROUND(I142*H142,2)</f>
        <v>0</v>
      </c>
      <c r="K142" s="193" t="s">
        <v>119</v>
      </c>
      <c r="L142" s="70"/>
      <c r="M142" s="72" t="s">
        <v>1</v>
      </c>
      <c r="N142" s="134" t="s">
        <v>40</v>
      </c>
      <c r="P142" s="135">
        <f>O142*H142</f>
        <v>0</v>
      </c>
      <c r="Q142" s="135">
        <v>0</v>
      </c>
      <c r="R142" s="135">
        <f>Q142*H142</f>
        <v>0</v>
      </c>
      <c r="S142" s="135">
        <v>0</v>
      </c>
      <c r="T142" s="136">
        <f>S142*H142</f>
        <v>0</v>
      </c>
      <c r="AR142" s="137" t="s">
        <v>120</v>
      </c>
      <c r="AT142" s="137" t="s">
        <v>115</v>
      </c>
      <c r="AU142" s="137" t="s">
        <v>82</v>
      </c>
      <c r="AY142" s="78" t="s">
        <v>113</v>
      </c>
      <c r="BE142" s="138">
        <f>IF(N142="základní",J142,0)</f>
        <v>0</v>
      </c>
      <c r="BF142" s="138">
        <f>IF(N142="snížená",J142,0)</f>
        <v>0</v>
      </c>
      <c r="BG142" s="138">
        <f>IF(N142="zákl. přenesená",J142,0)</f>
        <v>0</v>
      </c>
      <c r="BH142" s="138">
        <f>IF(N142="sníž. přenesená",J142,0)</f>
        <v>0</v>
      </c>
      <c r="BI142" s="138">
        <f>IF(N142="nulová",J142,0)</f>
        <v>0</v>
      </c>
      <c r="BJ142" s="78" t="s">
        <v>80</v>
      </c>
      <c r="BK142" s="138">
        <f>ROUND(I142*H142,2)</f>
        <v>0</v>
      </c>
      <c r="BL142" s="78" t="s">
        <v>120</v>
      </c>
      <c r="BM142" s="137" t="s">
        <v>174</v>
      </c>
    </row>
    <row r="143" spans="2:65" s="84" customFormat="1" ht="33" customHeight="1">
      <c r="B143" s="70"/>
      <c r="C143" s="191" t="s">
        <v>175</v>
      </c>
      <c r="D143" s="191" t="s">
        <v>115</v>
      </c>
      <c r="E143" s="192" t="s">
        <v>176</v>
      </c>
      <c r="F143" s="193" t="s">
        <v>177</v>
      </c>
      <c r="G143" s="194" t="s">
        <v>132</v>
      </c>
      <c r="H143" s="195">
        <v>220.8</v>
      </c>
      <c r="I143" s="71"/>
      <c r="J143" s="204">
        <f>ROUND(I143*H143,2)</f>
        <v>0</v>
      </c>
      <c r="K143" s="193" t="s">
        <v>119</v>
      </c>
      <c r="L143" s="70"/>
      <c r="M143" s="72" t="s">
        <v>1</v>
      </c>
      <c r="N143" s="134" t="s">
        <v>40</v>
      </c>
      <c r="P143" s="135">
        <f>O143*H143</f>
        <v>0</v>
      </c>
      <c r="Q143" s="135">
        <v>0</v>
      </c>
      <c r="R143" s="135">
        <f>Q143*H143</f>
        <v>0</v>
      </c>
      <c r="S143" s="135">
        <v>0</v>
      </c>
      <c r="T143" s="136">
        <f>S143*H143</f>
        <v>0</v>
      </c>
      <c r="AR143" s="137" t="s">
        <v>120</v>
      </c>
      <c r="AT143" s="137" t="s">
        <v>115</v>
      </c>
      <c r="AU143" s="137" t="s">
        <v>82</v>
      </c>
      <c r="AY143" s="78" t="s">
        <v>113</v>
      </c>
      <c r="BE143" s="138">
        <f>IF(N143="základní",J143,0)</f>
        <v>0</v>
      </c>
      <c r="BF143" s="138">
        <f>IF(N143="snížená",J143,0)</f>
        <v>0</v>
      </c>
      <c r="BG143" s="138">
        <f>IF(N143="zákl. přenesená",J143,0)</f>
        <v>0</v>
      </c>
      <c r="BH143" s="138">
        <f>IF(N143="sníž. přenesená",J143,0)</f>
        <v>0</v>
      </c>
      <c r="BI143" s="138">
        <f>IF(N143="nulová",J143,0)</f>
        <v>0</v>
      </c>
      <c r="BJ143" s="78" t="s">
        <v>80</v>
      </c>
      <c r="BK143" s="138">
        <f>ROUND(I143*H143,2)</f>
        <v>0</v>
      </c>
      <c r="BL143" s="78" t="s">
        <v>120</v>
      </c>
      <c r="BM143" s="137" t="s">
        <v>178</v>
      </c>
    </row>
    <row r="144" spans="2:65" s="84" customFormat="1" ht="44.25" customHeight="1">
      <c r="B144" s="70"/>
      <c r="C144" s="191" t="s">
        <v>179</v>
      </c>
      <c r="D144" s="191" t="s">
        <v>115</v>
      </c>
      <c r="E144" s="192" t="s">
        <v>180</v>
      </c>
      <c r="F144" s="193" t="s">
        <v>181</v>
      </c>
      <c r="G144" s="194" t="s">
        <v>132</v>
      </c>
      <c r="H144" s="195">
        <v>79.664000000000001</v>
      </c>
      <c r="I144" s="71"/>
      <c r="J144" s="204">
        <f>ROUND(I144*H144,2)</f>
        <v>0</v>
      </c>
      <c r="K144" s="193" t="s">
        <v>119</v>
      </c>
      <c r="L144" s="70"/>
      <c r="M144" s="72" t="s">
        <v>1</v>
      </c>
      <c r="N144" s="134" t="s">
        <v>40</v>
      </c>
      <c r="P144" s="135">
        <f>O144*H144</f>
        <v>0</v>
      </c>
      <c r="Q144" s="135">
        <v>0</v>
      </c>
      <c r="R144" s="135">
        <f>Q144*H144</f>
        <v>0</v>
      </c>
      <c r="S144" s="135">
        <v>0</v>
      </c>
      <c r="T144" s="136">
        <f>S144*H144</f>
        <v>0</v>
      </c>
      <c r="AR144" s="137" t="s">
        <v>120</v>
      </c>
      <c r="AT144" s="137" t="s">
        <v>115</v>
      </c>
      <c r="AU144" s="137" t="s">
        <v>82</v>
      </c>
      <c r="AY144" s="78" t="s">
        <v>113</v>
      </c>
      <c r="BE144" s="138">
        <f>IF(N144="základní",J144,0)</f>
        <v>0</v>
      </c>
      <c r="BF144" s="138">
        <f>IF(N144="snížená",J144,0)</f>
        <v>0</v>
      </c>
      <c r="BG144" s="138">
        <f>IF(N144="zákl. přenesená",J144,0)</f>
        <v>0</v>
      </c>
      <c r="BH144" s="138">
        <f>IF(N144="sníž. přenesená",J144,0)</f>
        <v>0</v>
      </c>
      <c r="BI144" s="138">
        <f>IF(N144="nulová",J144,0)</f>
        <v>0</v>
      </c>
      <c r="BJ144" s="78" t="s">
        <v>80</v>
      </c>
      <c r="BK144" s="138">
        <f>ROUND(I144*H144,2)</f>
        <v>0</v>
      </c>
      <c r="BL144" s="78" t="s">
        <v>120</v>
      </c>
      <c r="BM144" s="137" t="s">
        <v>182</v>
      </c>
    </row>
    <row r="145" spans="2:65" s="69" customFormat="1" ht="22.9" customHeight="1">
      <c r="B145" s="127"/>
      <c r="C145" s="185"/>
      <c r="D145" s="186" t="s">
        <v>74</v>
      </c>
      <c r="E145" s="189" t="s">
        <v>183</v>
      </c>
      <c r="F145" s="189" t="s">
        <v>184</v>
      </c>
      <c r="G145" s="185"/>
      <c r="H145" s="185"/>
      <c r="J145" s="190">
        <f>BK145</f>
        <v>0</v>
      </c>
      <c r="K145" s="185"/>
      <c r="L145" s="127"/>
      <c r="M145" s="129"/>
      <c r="P145" s="130">
        <f>P146</f>
        <v>0</v>
      </c>
      <c r="R145" s="130">
        <f>R146</f>
        <v>0</v>
      </c>
      <c r="T145" s="131">
        <f>T146</f>
        <v>0</v>
      </c>
      <c r="AR145" s="128" t="s">
        <v>80</v>
      </c>
      <c r="AT145" s="132" t="s">
        <v>74</v>
      </c>
      <c r="AU145" s="132" t="s">
        <v>80</v>
      </c>
      <c r="AY145" s="128" t="s">
        <v>113</v>
      </c>
      <c r="BK145" s="133">
        <f>BK146</f>
        <v>0</v>
      </c>
    </row>
    <row r="146" spans="2:65" s="84" customFormat="1" ht="33" customHeight="1">
      <c r="B146" s="70"/>
      <c r="C146" s="191" t="s">
        <v>8</v>
      </c>
      <c r="D146" s="191" t="s">
        <v>115</v>
      </c>
      <c r="E146" s="192" t="s">
        <v>185</v>
      </c>
      <c r="F146" s="193" t="s">
        <v>186</v>
      </c>
      <c r="G146" s="194" t="s">
        <v>132</v>
      </c>
      <c r="H146" s="195">
        <v>502.97</v>
      </c>
      <c r="I146" s="71"/>
      <c r="J146" s="204">
        <f>ROUND(I146*H146,2)</f>
        <v>0</v>
      </c>
      <c r="K146" s="193" t="s">
        <v>119</v>
      </c>
      <c r="L146" s="70"/>
      <c r="M146" s="72" t="s">
        <v>1</v>
      </c>
      <c r="N146" s="134" t="s">
        <v>40</v>
      </c>
      <c r="P146" s="135">
        <f>O146*H146</f>
        <v>0</v>
      </c>
      <c r="Q146" s="135">
        <v>0</v>
      </c>
      <c r="R146" s="135">
        <f>Q146*H146</f>
        <v>0</v>
      </c>
      <c r="S146" s="135">
        <v>0</v>
      </c>
      <c r="T146" s="136">
        <f>S146*H146</f>
        <v>0</v>
      </c>
      <c r="AR146" s="137" t="s">
        <v>120</v>
      </c>
      <c r="AT146" s="137" t="s">
        <v>115</v>
      </c>
      <c r="AU146" s="137" t="s">
        <v>82</v>
      </c>
      <c r="AY146" s="78" t="s">
        <v>113</v>
      </c>
      <c r="BE146" s="138">
        <f>IF(N146="základní",J146,0)</f>
        <v>0</v>
      </c>
      <c r="BF146" s="138">
        <f>IF(N146="snížená",J146,0)</f>
        <v>0</v>
      </c>
      <c r="BG146" s="138">
        <f>IF(N146="zákl. přenesená",J146,0)</f>
        <v>0</v>
      </c>
      <c r="BH146" s="138">
        <f>IF(N146="sníž. přenesená",J146,0)</f>
        <v>0</v>
      </c>
      <c r="BI146" s="138">
        <f>IF(N146="nulová",J146,0)</f>
        <v>0</v>
      </c>
      <c r="BJ146" s="78" t="s">
        <v>80</v>
      </c>
      <c r="BK146" s="138">
        <f>ROUND(I146*H146,2)</f>
        <v>0</v>
      </c>
      <c r="BL146" s="78" t="s">
        <v>120</v>
      </c>
      <c r="BM146" s="137" t="s">
        <v>187</v>
      </c>
    </row>
    <row r="147" spans="2:65" s="69" customFormat="1" ht="25.9" customHeight="1">
      <c r="B147" s="127"/>
      <c r="C147" s="185"/>
      <c r="D147" s="186" t="s">
        <v>74</v>
      </c>
      <c r="E147" s="187" t="s">
        <v>188</v>
      </c>
      <c r="F147" s="187" t="s">
        <v>189</v>
      </c>
      <c r="G147" s="185"/>
      <c r="H147" s="185"/>
      <c r="J147" s="188">
        <f>BK147</f>
        <v>0</v>
      </c>
      <c r="K147" s="185"/>
      <c r="L147" s="127"/>
      <c r="M147" s="129"/>
      <c r="P147" s="130">
        <f>P148+P150</f>
        <v>0</v>
      </c>
      <c r="R147" s="130">
        <f>R148+R150</f>
        <v>0</v>
      </c>
      <c r="T147" s="131">
        <f>T148+T150</f>
        <v>0</v>
      </c>
      <c r="AR147" s="128" t="s">
        <v>122</v>
      </c>
      <c r="AT147" s="132" t="s">
        <v>74</v>
      </c>
      <c r="AU147" s="132" t="s">
        <v>75</v>
      </c>
      <c r="AY147" s="128" t="s">
        <v>113</v>
      </c>
      <c r="BK147" s="133">
        <f>BK148+BK150</f>
        <v>0</v>
      </c>
    </row>
    <row r="148" spans="2:65" s="69" customFormat="1" ht="22.9" customHeight="1">
      <c r="B148" s="127"/>
      <c r="C148" s="185"/>
      <c r="D148" s="186" t="s">
        <v>74</v>
      </c>
      <c r="E148" s="189" t="s">
        <v>190</v>
      </c>
      <c r="F148" s="189" t="s">
        <v>191</v>
      </c>
      <c r="G148" s="185"/>
      <c r="H148" s="185"/>
      <c r="J148" s="190">
        <f>BK148</f>
        <v>0</v>
      </c>
      <c r="K148" s="185"/>
      <c r="L148" s="127"/>
      <c r="M148" s="129"/>
      <c r="P148" s="130">
        <f>P149</f>
        <v>0</v>
      </c>
      <c r="R148" s="130">
        <f>R149</f>
        <v>0</v>
      </c>
      <c r="T148" s="131">
        <f>T149</f>
        <v>0</v>
      </c>
      <c r="AR148" s="128" t="s">
        <v>122</v>
      </c>
      <c r="AT148" s="132" t="s">
        <v>74</v>
      </c>
      <c r="AU148" s="132" t="s">
        <v>80</v>
      </c>
      <c r="AY148" s="128" t="s">
        <v>113</v>
      </c>
      <c r="BK148" s="133">
        <f>BK149</f>
        <v>0</v>
      </c>
    </row>
    <row r="149" spans="2:65" s="84" customFormat="1" ht="16.5" customHeight="1">
      <c r="B149" s="70"/>
      <c r="C149" s="191" t="s">
        <v>192</v>
      </c>
      <c r="D149" s="191" t="s">
        <v>115</v>
      </c>
      <c r="E149" s="192" t="s">
        <v>193</v>
      </c>
      <c r="F149" s="193" t="s">
        <v>191</v>
      </c>
      <c r="G149" s="194" t="s">
        <v>194</v>
      </c>
      <c r="H149" s="195">
        <v>1</v>
      </c>
      <c r="I149" s="71"/>
      <c r="J149" s="204">
        <f>ROUND(I149*H149,2)</f>
        <v>0</v>
      </c>
      <c r="K149" s="193" t="s">
        <v>119</v>
      </c>
      <c r="L149" s="70"/>
      <c r="M149" s="72" t="s">
        <v>1</v>
      </c>
      <c r="N149" s="134" t="s">
        <v>40</v>
      </c>
      <c r="P149" s="135">
        <f>O149*H149</f>
        <v>0</v>
      </c>
      <c r="Q149" s="135">
        <v>0</v>
      </c>
      <c r="R149" s="135">
        <f>Q149*H149</f>
        <v>0</v>
      </c>
      <c r="S149" s="135">
        <v>0</v>
      </c>
      <c r="T149" s="136">
        <f>S149*H149</f>
        <v>0</v>
      </c>
      <c r="AR149" s="137" t="s">
        <v>195</v>
      </c>
      <c r="AT149" s="137" t="s">
        <v>115</v>
      </c>
      <c r="AU149" s="137" t="s">
        <v>82</v>
      </c>
      <c r="AY149" s="78" t="s">
        <v>113</v>
      </c>
      <c r="BE149" s="138">
        <f>IF(N149="základní",J149,0)</f>
        <v>0</v>
      </c>
      <c r="BF149" s="138">
        <f>IF(N149="snížená",J149,0)</f>
        <v>0</v>
      </c>
      <c r="BG149" s="138">
        <f>IF(N149="zákl. přenesená",J149,0)</f>
        <v>0</v>
      </c>
      <c r="BH149" s="138">
        <f>IF(N149="sníž. přenesená",J149,0)</f>
        <v>0</v>
      </c>
      <c r="BI149" s="138">
        <f>IF(N149="nulová",J149,0)</f>
        <v>0</v>
      </c>
      <c r="BJ149" s="78" t="s">
        <v>80</v>
      </c>
      <c r="BK149" s="138">
        <f>ROUND(I149*H149,2)</f>
        <v>0</v>
      </c>
      <c r="BL149" s="78" t="s">
        <v>195</v>
      </c>
      <c r="BM149" s="137" t="s">
        <v>196</v>
      </c>
    </row>
    <row r="150" spans="2:65" s="69" customFormat="1" ht="22.9" customHeight="1">
      <c r="B150" s="127"/>
      <c r="C150" s="185"/>
      <c r="D150" s="186" t="s">
        <v>74</v>
      </c>
      <c r="E150" s="189" t="s">
        <v>197</v>
      </c>
      <c r="F150" s="189" t="s">
        <v>198</v>
      </c>
      <c r="G150" s="185"/>
      <c r="H150" s="185"/>
      <c r="J150" s="190">
        <f>BK150</f>
        <v>0</v>
      </c>
      <c r="K150" s="185"/>
      <c r="L150" s="127"/>
      <c r="M150" s="129"/>
      <c r="P150" s="130">
        <f>P151</f>
        <v>0</v>
      </c>
      <c r="R150" s="130">
        <f>R151</f>
        <v>0</v>
      </c>
      <c r="T150" s="131">
        <f>T151</f>
        <v>0</v>
      </c>
      <c r="AR150" s="128" t="s">
        <v>122</v>
      </c>
      <c r="AT150" s="132" t="s">
        <v>74</v>
      </c>
      <c r="AU150" s="132" t="s">
        <v>80</v>
      </c>
      <c r="AY150" s="128" t="s">
        <v>113</v>
      </c>
      <c r="BK150" s="133">
        <f>BK151</f>
        <v>0</v>
      </c>
    </row>
    <row r="151" spans="2:65" s="84" customFormat="1" ht="16.5" customHeight="1">
      <c r="B151" s="70"/>
      <c r="C151" s="191" t="s">
        <v>199</v>
      </c>
      <c r="D151" s="191" t="s">
        <v>115</v>
      </c>
      <c r="E151" s="192" t="s">
        <v>200</v>
      </c>
      <c r="F151" s="193" t="s">
        <v>201</v>
      </c>
      <c r="G151" s="194" t="s">
        <v>194</v>
      </c>
      <c r="H151" s="195">
        <v>1</v>
      </c>
      <c r="I151" s="71"/>
      <c r="J151" s="204">
        <f>ROUND(I151*H151,2)</f>
        <v>0</v>
      </c>
      <c r="K151" s="193" t="s">
        <v>119</v>
      </c>
      <c r="L151" s="70"/>
      <c r="M151" s="75" t="s">
        <v>1</v>
      </c>
      <c r="N151" s="147" t="s">
        <v>40</v>
      </c>
      <c r="O151" s="148"/>
      <c r="P151" s="149">
        <f>O151*H151</f>
        <v>0</v>
      </c>
      <c r="Q151" s="149">
        <v>0</v>
      </c>
      <c r="R151" s="149">
        <f>Q151*H151</f>
        <v>0</v>
      </c>
      <c r="S151" s="149">
        <v>0</v>
      </c>
      <c r="T151" s="150">
        <f>S151*H151</f>
        <v>0</v>
      </c>
      <c r="AR151" s="137" t="s">
        <v>195</v>
      </c>
      <c r="AT151" s="137" t="s">
        <v>115</v>
      </c>
      <c r="AU151" s="137" t="s">
        <v>82</v>
      </c>
      <c r="AY151" s="78" t="s">
        <v>113</v>
      </c>
      <c r="BE151" s="138">
        <f>IF(N151="základní",J151,0)</f>
        <v>0</v>
      </c>
      <c r="BF151" s="138">
        <f>IF(N151="snížená",J151,0)</f>
        <v>0</v>
      </c>
      <c r="BG151" s="138">
        <f>IF(N151="zákl. přenesená",J151,0)</f>
        <v>0</v>
      </c>
      <c r="BH151" s="138">
        <f>IF(N151="sníž. přenesená",J151,0)</f>
        <v>0</v>
      </c>
      <c r="BI151" s="138">
        <f>IF(N151="nulová",J151,0)</f>
        <v>0</v>
      </c>
      <c r="BJ151" s="78" t="s">
        <v>80</v>
      </c>
      <c r="BK151" s="138">
        <f>ROUND(I151*H151,2)</f>
        <v>0</v>
      </c>
      <c r="BL151" s="78" t="s">
        <v>195</v>
      </c>
      <c r="BM151" s="137" t="s">
        <v>202</v>
      </c>
    </row>
    <row r="152" spans="2:65" s="84" customFormat="1" ht="6.95" customHeight="1">
      <c r="B152" s="110"/>
      <c r="C152" s="111"/>
      <c r="D152" s="111"/>
      <c r="E152" s="111"/>
      <c r="F152" s="111"/>
      <c r="G152" s="111"/>
      <c r="H152" s="111"/>
      <c r="I152" s="111"/>
      <c r="J152" s="111"/>
      <c r="K152" s="111"/>
      <c r="L152" s="70"/>
    </row>
  </sheetData>
  <sheetProtection algorithmName="SHA-512" hashValue="GTO2+tJdCT5rG8WAeR3L1pZh2Xo1C4CuTzd4x5eN28jrmQIYhVBh2twxw2800lyh1vYBiCZPxWU6ErSICDwDxA==" saltValue="FDXSUGDGzuQ6AuHcRLJ3Og==" spinCount="100000" sheet="1" objects="1" scenarios="1"/>
  <autoFilter ref="C120:K151"/>
  <mergeCells count="6">
    <mergeCell ref="E113:H113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Mesto1105 - Propojka H-P ...</vt:lpstr>
      <vt:lpstr>'Mesto1105 - Propojka H-P ...'!Názvy_tisku</vt:lpstr>
      <vt:lpstr>'Rekapitulace stavby'!Názvy_tisku</vt:lpstr>
      <vt:lpstr>'Mesto1105 - Propojka H-P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2023-03-06T09:27:02Z</dcterms:created>
  <dcterms:modified xsi:type="dcterms:W3CDTF">2023-05-03T15:05:47Z</dcterms:modified>
</cp:coreProperties>
</file>