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Rekapitulace stavby" sheetId="1" r:id="rId1"/>
    <sheet name="Zadrapa1099 - Kontejnerov..." sheetId="2" r:id="rId2"/>
    <sheet name="Seznam figur" sheetId="3" r:id="rId3"/>
  </sheets>
  <definedNames>
    <definedName name="_xlnm._FilterDatabase" localSheetId="1" hidden="1">'Zadrapa1099 - Kontejnerov...'!$C$125:$K$292</definedName>
    <definedName name="_xlnm.Print_Area" localSheetId="0">'Rekapitulace stavby'!$D$4:$AO$76,'Rekapitulace stavby'!$C$82:$AQ$96</definedName>
    <definedName name="_xlnm.Print_Area" localSheetId="2">'Seznam figur'!$C$4:$G$62</definedName>
    <definedName name="_xlnm.Print_Area" localSheetId="1">'Zadrapa1099 - Kontejnerov...'!$C$4:$J$76,'Zadrapa1099 - Kontejnerov...'!$C$82:$J$109,'Zadrapa1099 - Kontejnerov...'!$C$115:$K$292</definedName>
    <definedName name="_xlnm.Print_Titles" localSheetId="0">'Rekapitulace stavby'!$92:$92</definedName>
    <definedName name="_xlnm.Print_Titles" localSheetId="1">'Zadrapa1099 - Kontejnerov...'!$125:$125</definedName>
    <definedName name="_xlnm.Print_Titles" localSheetId="2">'Seznam figur'!$9:$9</definedName>
  </definedNames>
  <calcPr calcId="152511"/>
</workbook>
</file>

<file path=xl/sharedStrings.xml><?xml version="1.0" encoding="utf-8"?>
<sst xmlns="http://schemas.openxmlformats.org/spreadsheetml/2006/main" count="2405" uniqueCount="568">
  <si>
    <t>Export Komplet</t>
  </si>
  <si>
    <t/>
  </si>
  <si>
    <t>2.0</t>
  </si>
  <si>
    <t>False</t>
  </si>
  <si>
    <t>{a75f7a2a-eed4-4d7f-92d3-7d38019aab54}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</si>
  <si>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</si>
  <si>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</si>
  <si>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</si>
  <si>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</si>
  <si>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</si>
  <si>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</si>
  <si>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</si>
  <si>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</si>
  <si>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</si>
  <si>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Zadrapa1099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</si>
  <si>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</si>
  <si>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</si>
  <si>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Kontejnerové stanoviště na ulici Husova,Valašské Meziříčí</t>
  </si>
  <si>
    <t>KSO:</t>
  </si>
  <si>
    <t>CC-CZ:</t>
  </si>
  <si>
    <t>Místo:</t>
  </si>
  <si>
    <t>Valašské Meziříčí</t>
  </si>
  <si>
    <t>Datum:</t>
  </si>
  <si>
    <t>18. 5. 2023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</si>
  <si>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</si>
  <si>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</si>
  <si>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</si>
  <si>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</si>
  <si>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</si>
  <si>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</si>
  <si>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</si>
  <si>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</si>
  <si>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</si>
  <si>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</si>
  <si>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</si>
  <si>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</si>
  <si>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</si>
  <si>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</si>
  <si>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</si>
  <si>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</si>
  <si>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</si>
  <si>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</si>
  <si>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</si>
  <si>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</si>
  <si>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</si>
  <si>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</si>
  <si>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</si>
  <si>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</si>
  <si>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</si>
  <si>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</si>
  <si>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</si>
  <si>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</si>
  <si>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</si>
  <si>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</si>
  <si>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</si>
  <si>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</si>
  <si>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</si>
  <si>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</si>
  <si>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</si>
  <si>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</si>
  <si>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</si>
  <si>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</si>
  <si>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</si>
  <si>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</si>
  <si>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</si>
  <si>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</si>
  <si>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</si>
  <si>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</si>
  <si>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</si>
  <si>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</si>
  <si>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</si>
  <si>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</si>
  <si>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</si>
  <si>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</si>
  <si>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</si>
  <si>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</si>
  <si>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</si>
  <si>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</si>
  <si>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</si>
  <si>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</si>
  <si>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</si>
  <si>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</si>
  <si>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</si>
  <si>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or</t>
  </si>
  <si>
    <t>230</t>
  </si>
  <si>
    <t>2</t>
  </si>
  <si>
    <t>j</t>
  </si>
  <si>
    <t>90</t>
  </si>
  <si>
    <t>KRYCÍ LIST SOUPISU PRACÍ</t>
  </si>
  <si>
    <t>o</t>
  </si>
  <si>
    <t>or1</t>
  </si>
  <si>
    <t>64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</si>
  <si>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</si>
  <si>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</si>
  <si>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</si>
  <si>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</si>
  <si>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</si>
  <si>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</si>
  <si>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</si>
  <si>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</si>
  <si>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</si>
  <si>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</si>
  <si>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</si>
  <si>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</si>
  <si>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</si>
  <si>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</si>
  <si>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</si>
  <si>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</si>
  <si>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</si>
  <si>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</si>
  <si>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</si>
  <si>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</si>
  <si>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</si>
  <si>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</si>
  <si>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</si>
  <si>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</si>
  <si>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</si>
  <si>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</si>
  <si>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</si>
  <si>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</si>
  <si>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</si>
  <si>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</si>
  <si>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</si>
  <si>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</si>
  <si>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</si>
  <si>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</si>
  <si>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</si>
  <si>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</si>
  <si>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</si>
  <si>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</si>
  <si>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</si>
  <si>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</si>
  <si>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2023 01</t>
  </si>
  <si>
    <t>4</t>
  </si>
  <si>
    <t>1144708733</t>
  </si>
  <si>
    <t>111211101.1</t>
  </si>
  <si>
    <t xml:space="preserve">Odstranění křovin a stromů průměru kmene do 250 mm i s kořeny </t>
  </si>
  <si>
    <t>319095042</t>
  </si>
  <si>
    <t>3</t>
  </si>
  <si>
    <t>113107324</t>
  </si>
  <si>
    <t>Odstranění podkladu z kameniva drceného tl přes 300 do 400 mm strojně pl do 50 m2</t>
  </si>
  <si>
    <t>-1613129353</t>
  </si>
  <si>
    <t>113107342</t>
  </si>
  <si>
    <t>Odstranění podkladu živičného tl přes 50 do 100 mm strojně pl do 50 m2</t>
  </si>
  <si>
    <t>-107900895</t>
  </si>
  <si>
    <t>VV</t>
  </si>
  <si>
    <t>stávající živičná plocha</t>
  </si>
  <si>
    <t>16,0</t>
  </si>
  <si>
    <t>5</t>
  </si>
  <si>
    <t>113154114</t>
  </si>
  <si>
    <t>Frézování živičného krytu tl 100 mm pruh š 0,5 m pl do 500 m2 bez překážek v trase</t>
  </si>
  <si>
    <t>-289994691</t>
  </si>
  <si>
    <t>6</t>
  </si>
  <si>
    <t>119003131</t>
  </si>
  <si>
    <t>Výstražná páska pro zabezpečení výkopu zřízení</t>
  </si>
  <si>
    <t>m</t>
  </si>
  <si>
    <t>885160396</t>
  </si>
  <si>
    <t>7</t>
  </si>
  <si>
    <t>119003132</t>
  </si>
  <si>
    <t>Výstražná páska pro zabezpečení výkopu odstranění</t>
  </si>
  <si>
    <t>-1427844152</t>
  </si>
  <si>
    <t>8</t>
  </si>
  <si>
    <t>121151113</t>
  </si>
  <si>
    <t>Sejmutí ornice plochy do 500 m2 tl vrstvy do 200 mm strojně</t>
  </si>
  <si>
    <t>1765521544</t>
  </si>
  <si>
    <t>230,0</t>
  </si>
  <si>
    <t>9</t>
  </si>
  <si>
    <t>122251103</t>
  </si>
  <si>
    <t>Odkopávky a prokopávky nezapažené v hornině třídy těžitelnosti I skupiny 3 objem do 100 m3 strojně</t>
  </si>
  <si>
    <t>m3</t>
  </si>
  <si>
    <t>-305047206</t>
  </si>
  <si>
    <t>90,0</t>
  </si>
  <si>
    <t>Součet</t>
  </si>
  <si>
    <t>10</t>
  </si>
  <si>
    <t>162301501</t>
  </si>
  <si>
    <t>Vodorovné přemístění křovin do 5 km D kmene do 250 mm</t>
  </si>
  <si>
    <t>1340068825</t>
  </si>
  <si>
    <t>11</t>
  </si>
  <si>
    <t>162451106</t>
  </si>
  <si>
    <t>Vodorovné přemístění přes 1 500 do 2000 m výkopku/sypaniny z horniny třídy těžitelnosti I skupiny 1 až 3</t>
  </si>
  <si>
    <t>-1983732261</t>
  </si>
  <si>
    <t>odvoz+dovoz ornice na mezideponuii</t>
  </si>
  <si>
    <t>or1*0,15*2</t>
  </si>
  <si>
    <t>12</t>
  </si>
  <si>
    <t>162751117</t>
  </si>
  <si>
    <t>Vodorovné přemístění přes 9 000 do 10000 m výkopku/sypaniny z horniny třídy těžitelnosti I skupiny 1 až 3</t>
  </si>
  <si>
    <t>-2003136294</t>
  </si>
  <si>
    <t>odvoz přebytečné zeminy</t>
  </si>
  <si>
    <t>13</t>
  </si>
  <si>
    <t>650658066</t>
  </si>
  <si>
    <t>odvoz přebyteční ornice</t>
  </si>
  <si>
    <t>or*0,15</t>
  </si>
  <si>
    <t>-or1*0,15</t>
  </si>
  <si>
    <t>14</t>
  </si>
  <si>
    <t>162751119</t>
  </si>
  <si>
    <t>Příplatek k vodorovnému přemístění výkopku/sypaniny z horniny třídy těžitelnosti I skupiny 1 až 3 ZKD 1000 m přes 10000 m</t>
  </si>
  <si>
    <t>401525830</t>
  </si>
  <si>
    <t>o*10</t>
  </si>
  <si>
    <t>167151101</t>
  </si>
  <si>
    <t>Nakládání výkopku z hornin třídy těžitelnosti I skupiny 1 až 3 do 100 m3</t>
  </si>
  <si>
    <t>-1339457334</t>
  </si>
  <si>
    <t>ornice</t>
  </si>
  <si>
    <t>or1*0,15</t>
  </si>
  <si>
    <t>16</t>
  </si>
  <si>
    <t>171201231</t>
  </si>
  <si>
    <t>Poplatek za uložení zeminy a kamení na recyklační skládce (skládkovné) kód odpadu 17 05 04</t>
  </si>
  <si>
    <t>t</t>
  </si>
  <si>
    <t>-1874717110</t>
  </si>
  <si>
    <t>o*2,0</t>
  </si>
  <si>
    <t>17</t>
  </si>
  <si>
    <t>171251201</t>
  </si>
  <si>
    <t>Uložení sypaniny na skládky nebo meziskládky</t>
  </si>
  <si>
    <t>1792655636</t>
  </si>
  <si>
    <t>18</t>
  </si>
  <si>
    <t>174151101</t>
  </si>
  <si>
    <t>Zásyp jam, šachet rýh nebo kolem objektů sypaninou se zhutněním</t>
  </si>
  <si>
    <t>317954699</t>
  </si>
  <si>
    <t>zásyp kontejnerů</t>
  </si>
  <si>
    <t>32,0</t>
  </si>
  <si>
    <t>19</t>
  </si>
  <si>
    <t>M</t>
  </si>
  <si>
    <t>58344197</t>
  </si>
  <si>
    <t>štěrkodrť frakce 0/63</t>
  </si>
  <si>
    <t>394565441</t>
  </si>
  <si>
    <t>32*2 'Přepočtené koeficientem množství</t>
  </si>
  <si>
    <t>20</t>
  </si>
  <si>
    <t>181152302.1</t>
  </si>
  <si>
    <t>Úprava pláně pro silnice a dálnice v zářezech se zhutněním  45MPa</t>
  </si>
  <si>
    <t>-264220516</t>
  </si>
  <si>
    <t>181152302</t>
  </si>
  <si>
    <t>Úprava pláně pro silnice a dálnice v zářezech se zhutněním</t>
  </si>
  <si>
    <t>-1390280045</t>
  </si>
  <si>
    <t>22</t>
  </si>
  <si>
    <t>181351003</t>
  </si>
  <si>
    <t>Rozprostření ornice tl vrstvy do 200 mm pl do 100 m2 v rovině nebo ve svahu do 1:5 strojně</t>
  </si>
  <si>
    <t>1195377442</t>
  </si>
  <si>
    <t>64,0</t>
  </si>
  <si>
    <t>Mezisoučet</t>
  </si>
  <si>
    <t>23</t>
  </si>
  <si>
    <t>181411131</t>
  </si>
  <si>
    <t>Založení parkového trávníku výsevem pl do 1000 m2 v rovině a ve svahu do 1:5</t>
  </si>
  <si>
    <t>1547045848</t>
  </si>
  <si>
    <t>24</t>
  </si>
  <si>
    <t>00572410</t>
  </si>
  <si>
    <t>osivo směs travní parková</t>
  </si>
  <si>
    <t>kg</t>
  </si>
  <si>
    <t>-970503746</t>
  </si>
  <si>
    <t>64*0,02 'Přepočtené koeficientem množství</t>
  </si>
  <si>
    <t>25</t>
  </si>
  <si>
    <t>183104233</t>
  </si>
  <si>
    <t>Rýhy pro výsadbu s výměnou 50 % půdy zeminy skupiny 1 až 4 hloubky do 0,7 m šířky přes 0,8 do 1,3 m v rovině a svahu do 1:5</t>
  </si>
  <si>
    <t>970449547</t>
  </si>
  <si>
    <t>V cenách jsou započteny i náklady na případné naložení přebytečných výkopků na dopravní prostředek, odvoz na vzdálenost do 20 km a složení výkopků.</t>
  </si>
  <si>
    <t>"živý plot"    12,0</t>
  </si>
  <si>
    <t>26</t>
  </si>
  <si>
    <t>10371500</t>
  </si>
  <si>
    <t>substrát pro trávníky VL</t>
  </si>
  <si>
    <t>-1153404020</t>
  </si>
  <si>
    <t>12*0,455 'Přepočtené koeficientem množství</t>
  </si>
  <si>
    <t>27</t>
  </si>
  <si>
    <t>183403153</t>
  </si>
  <si>
    <t>Obdělání půdy hrabáním v rovině a svahu do 1:5</t>
  </si>
  <si>
    <t>775408636</t>
  </si>
  <si>
    <t>28</t>
  </si>
  <si>
    <t>183403161</t>
  </si>
  <si>
    <t>Obdělání půdy válením v rovině a svahu do 1:5</t>
  </si>
  <si>
    <t>-120932299</t>
  </si>
  <si>
    <t>29</t>
  </si>
  <si>
    <t>184701112</t>
  </si>
  <si>
    <t>Výsadba živého plotu s balem v rovině a svahu do 1:5</t>
  </si>
  <si>
    <t>kus</t>
  </si>
  <si>
    <t>-1081744363</t>
  </si>
  <si>
    <t>12*6</t>
  </si>
  <si>
    <t>30</t>
  </si>
  <si>
    <t>RMAT0001</t>
  </si>
  <si>
    <t>dřevina výšky 1,0-1,5m</t>
  </si>
  <si>
    <t>1688464448</t>
  </si>
  <si>
    <t>Zakládání</t>
  </si>
  <si>
    <t>31</t>
  </si>
  <si>
    <t>271572211</t>
  </si>
  <si>
    <t>Podsyp pod základové konstrukce se zhutněním z netříděného štěrkopísku</t>
  </si>
  <si>
    <t>2130802434</t>
  </si>
  <si>
    <t>pod kontejnery</t>
  </si>
  <si>
    <t>5,0</t>
  </si>
  <si>
    <t>32</t>
  </si>
  <si>
    <t>273313611</t>
  </si>
  <si>
    <t>Základové desky z betonu tř. C 16/20</t>
  </si>
  <si>
    <t>-292567387</t>
  </si>
  <si>
    <t>podkl.desky</t>
  </si>
  <si>
    <t>3,0</t>
  </si>
  <si>
    <t>33</t>
  </si>
  <si>
    <t>273321311</t>
  </si>
  <si>
    <t>Základové desky ze ŽB bez zvýšených nároků na prostředí tř. C 16/20</t>
  </si>
  <si>
    <t>1896490093</t>
  </si>
  <si>
    <t>základová deska</t>
  </si>
  <si>
    <t>34</t>
  </si>
  <si>
    <t>273351121</t>
  </si>
  <si>
    <t>Zřízení bednění základových desek</t>
  </si>
  <si>
    <t>2102971596</t>
  </si>
  <si>
    <t>2,2*4*0,2</t>
  </si>
  <si>
    <t>2,5*4*0,2</t>
  </si>
  <si>
    <t>1,9*4*0,2</t>
  </si>
  <si>
    <t>35</t>
  </si>
  <si>
    <t>273351122</t>
  </si>
  <si>
    <t>Odstranění bednění základových desek</t>
  </si>
  <si>
    <t>335550547</t>
  </si>
  <si>
    <t>36</t>
  </si>
  <si>
    <t>273361821</t>
  </si>
  <si>
    <t>Výztuž základových desek betonářskou ocelí 10 505 (R)</t>
  </si>
  <si>
    <t>96233118</t>
  </si>
  <si>
    <t>"kotevní výztuž"   14,0*0,001</t>
  </si>
  <si>
    <t>37</t>
  </si>
  <si>
    <t>273362021</t>
  </si>
  <si>
    <t>Výztuž základových desek svařovanými sítěmi Kari</t>
  </si>
  <si>
    <t>-355110190</t>
  </si>
  <si>
    <t>2,2*2,2+2,5*2,5+1,9*1,9</t>
  </si>
  <si>
    <t>15*3,033*1,15*0,001</t>
  </si>
  <si>
    <t>Komunikace pozemní</t>
  </si>
  <si>
    <t>38</t>
  </si>
  <si>
    <t>564761101</t>
  </si>
  <si>
    <t>Podklad z kameniva hrubého drceného vel. 32-63 mm plochy do 100 m2 tl 200 mm</t>
  </si>
  <si>
    <t>799999236</t>
  </si>
  <si>
    <t>39</t>
  </si>
  <si>
    <t>564831011</t>
  </si>
  <si>
    <t>Podklad ze štěrkodrtě ŠD plochy do 100 m2 tl 100 mm</t>
  </si>
  <si>
    <t>149886894</t>
  </si>
  <si>
    <t>pod obrubníky</t>
  </si>
  <si>
    <t>34,0*0,35</t>
  </si>
  <si>
    <t>64*0,3</t>
  </si>
  <si>
    <t>11,0*0,4</t>
  </si>
  <si>
    <t>40</t>
  </si>
  <si>
    <t>564861011</t>
  </si>
  <si>
    <t>Podklad ze štěrkodrtě ŠD plochy do 100 m2 tl 200 mm</t>
  </si>
  <si>
    <t>-1574723364</t>
  </si>
  <si>
    <t>41</t>
  </si>
  <si>
    <t>564871011</t>
  </si>
  <si>
    <t>Podklad ze štěrkodrtě ŠD plochy do 100 m2 tl 250 mm</t>
  </si>
  <si>
    <t>-20422846</t>
  </si>
  <si>
    <t>42</t>
  </si>
  <si>
    <t>573231111</t>
  </si>
  <si>
    <t>Postřik živičný spojovací ze silniční emulze v množství 0,70 kg/m2</t>
  </si>
  <si>
    <t>-896629773</t>
  </si>
  <si>
    <t>7,000*2</t>
  </si>
  <si>
    <t>43</t>
  </si>
  <si>
    <t>577134111</t>
  </si>
  <si>
    <t>Asfaltový beton vrstva obrusná ACO 11 (ABS) tř. I tl 40 mm š do 3 m z nemodifikovaného asfaltu</t>
  </si>
  <si>
    <t>1788542606</t>
  </si>
  <si>
    <t>44</t>
  </si>
  <si>
    <t>577155112</t>
  </si>
  <si>
    <t>Asfaltový beton vrstva ložní ACL 16 (ABH) tl 60 mm š do 3 m z nemodifikovaného asfaltu</t>
  </si>
  <si>
    <t>1039461480</t>
  </si>
  <si>
    <t>45</t>
  </si>
  <si>
    <t>596211111</t>
  </si>
  <si>
    <t>Kladení zámkové dlažby komunikací pro pěší ručně tl 60 mm skupiny A pl přes 50 do 100 m2</t>
  </si>
  <si>
    <t>-713003071</t>
  </si>
  <si>
    <t>68,0+1,0+1,0</t>
  </si>
  <si>
    <t>46</t>
  </si>
  <si>
    <t>59245018</t>
  </si>
  <si>
    <t>dlažba tvar obdélník betonová 200x100x60mm přírodní</t>
  </si>
  <si>
    <t>1533474974</t>
  </si>
  <si>
    <t>68*1,03 'Přepočtené koeficientem množství</t>
  </si>
  <si>
    <t>47</t>
  </si>
  <si>
    <t>59245006</t>
  </si>
  <si>
    <t>dlažba tvar obdélník betonová pro nevidomé 200x100x60mm barevná</t>
  </si>
  <si>
    <t>1297241249</t>
  </si>
  <si>
    <t>1*1,03 'Přepočtené koeficientem množství</t>
  </si>
  <si>
    <t>48</t>
  </si>
  <si>
    <t>59245021.1</t>
  </si>
  <si>
    <t>dlažba tvar čtverec betonová sražené hrany 200x200x60mm přírodní</t>
  </si>
  <si>
    <t>-1704470940</t>
  </si>
  <si>
    <t>49</t>
  </si>
  <si>
    <t>596211114</t>
  </si>
  <si>
    <t>Příplatek za kombinaci dvou barev u kladení betonových dlažeb komunikací pro pěší ručně tl 60 mm skupiny A</t>
  </si>
  <si>
    <t>-1256095153</t>
  </si>
  <si>
    <t>50</t>
  </si>
  <si>
    <t>596212211</t>
  </si>
  <si>
    <t>Kladení zámkové dlažby pozemních komunikací ručně tl 80 mm skupiny A pl přes 50 do 100 m2</t>
  </si>
  <si>
    <t>-1506251347</t>
  </si>
  <si>
    <t>51</t>
  </si>
  <si>
    <t>59245020</t>
  </si>
  <si>
    <t>dlažba tvar obdélník betonová 200x100x80mm přírodní</t>
  </si>
  <si>
    <t>1318089240</t>
  </si>
  <si>
    <t>74*1,03 'Přepočtené koeficientem množství</t>
  </si>
  <si>
    <t>52</t>
  </si>
  <si>
    <t>599141111</t>
  </si>
  <si>
    <t>Vyplnění spár mezi silničními dílci živičnou zálivkou</t>
  </si>
  <si>
    <t>-544724751</t>
  </si>
  <si>
    <t>Ostatní konstrukce a práce, bourání</t>
  </si>
  <si>
    <t>53</t>
  </si>
  <si>
    <t>916131213</t>
  </si>
  <si>
    <t>Osazení silničního obrubníku betonového stojatého s boční opěrou do lože z betonu prostého</t>
  </si>
  <si>
    <t>-1304797975</t>
  </si>
  <si>
    <t>54</t>
  </si>
  <si>
    <t>59217029</t>
  </si>
  <si>
    <t>obrubník betonový silniční nájezdový 1000x150x150mm</t>
  </si>
  <si>
    <t>-2036476453</t>
  </si>
  <si>
    <t>34*1,02 'Přepočtené koeficientem množství</t>
  </si>
  <si>
    <t>55</t>
  </si>
  <si>
    <t>916132113</t>
  </si>
  <si>
    <t>Osazení obruby z betonové přídlažby s boční opěrou do lože z betonu prostého</t>
  </si>
  <si>
    <t>-333834115</t>
  </si>
  <si>
    <t>56</t>
  </si>
  <si>
    <t>59218001</t>
  </si>
  <si>
    <t>krajník betonový silniční 500x250x80mm</t>
  </si>
  <si>
    <t>155435828</t>
  </si>
  <si>
    <t>11*1,02 'Přepočtené koeficientem množství</t>
  </si>
  <si>
    <t>57</t>
  </si>
  <si>
    <t>916231213</t>
  </si>
  <si>
    <t>Osazení chodníkového obrubníku betonového stojatého s boční opěrou do lože z betonu prostého</t>
  </si>
  <si>
    <t>-132165355</t>
  </si>
  <si>
    <t>58</t>
  </si>
  <si>
    <t>59217017</t>
  </si>
  <si>
    <t>obrubník betonový chodníkový 1000x100x250mm</t>
  </si>
  <si>
    <t>1580344512</t>
  </si>
  <si>
    <t>64*1,02 'Přepočtené koeficientem množství</t>
  </si>
  <si>
    <t>59</t>
  </si>
  <si>
    <t>916991121</t>
  </si>
  <si>
    <t>Lože pod obrubníky, krajníky nebo obruby z dlažebních kostek z betonu prostého</t>
  </si>
  <si>
    <t>311663370</t>
  </si>
  <si>
    <t>34,0*0,35*0,1</t>
  </si>
  <si>
    <t>64*0,3*0,1</t>
  </si>
  <si>
    <t>11,0*0,4*0,1</t>
  </si>
  <si>
    <t>60</t>
  </si>
  <si>
    <t>919726123</t>
  </si>
  <si>
    <t>Geotextilie pro ochranu, separaci a filtraci netkaná měrná hm přes 300 do 500 g/m2</t>
  </si>
  <si>
    <t>302107910</t>
  </si>
  <si>
    <t>61</t>
  </si>
  <si>
    <t>919735112</t>
  </si>
  <si>
    <t>Řezání stávajícího živičného krytu hl přes 50 do 100 mm</t>
  </si>
  <si>
    <t>1876470666</t>
  </si>
  <si>
    <t>62</t>
  </si>
  <si>
    <t>9360010R1</t>
  </si>
  <si>
    <t>1520546897</t>
  </si>
  <si>
    <t>63</t>
  </si>
  <si>
    <t>9360010R2</t>
  </si>
  <si>
    <t>-1645910711</t>
  </si>
  <si>
    <t>9360010R5</t>
  </si>
  <si>
    <t>1375621499</t>
  </si>
  <si>
    <t>997</t>
  </si>
  <si>
    <t>Přesun sutě</t>
  </si>
  <si>
    <t>65</t>
  </si>
  <si>
    <t>997221551</t>
  </si>
  <si>
    <t>Vodorovná doprava suti ze sypkých materiálů do 1 km</t>
  </si>
  <si>
    <t>-1422665888</t>
  </si>
  <si>
    <t>66</t>
  </si>
  <si>
    <t>997221559</t>
  </si>
  <si>
    <t>Příplatek ZKD 1 km u vodorovné dopravy suti ze sypkých materiálů</t>
  </si>
  <si>
    <t>-432859984</t>
  </si>
  <si>
    <t>14,41*19 'Přepočtené koeficientem množství</t>
  </si>
  <si>
    <t>67</t>
  </si>
  <si>
    <t>997221611</t>
  </si>
  <si>
    <t>Nakládání suti na dopravní prostředky pro vodorovnou dopravu</t>
  </si>
  <si>
    <t>1585017965</t>
  </si>
  <si>
    <t>68</t>
  </si>
  <si>
    <t>997221645</t>
  </si>
  <si>
    <t>Poplatek za uložení na skládce (skládkovné) odpadu asfaltového bez dehtu kód odpadu 17 03 02</t>
  </si>
  <si>
    <t>-1109863141</t>
  </si>
  <si>
    <t>14,41-9,28</t>
  </si>
  <si>
    <t>69</t>
  </si>
  <si>
    <t>997221873</t>
  </si>
  <si>
    <t>Poplatek za uložení stavebního odpadu na recyklační skládce (skládkovné) zeminy a kamení zatříděného do Katalogu odpadů pod kódem 17 05 04</t>
  </si>
  <si>
    <t>391081657</t>
  </si>
  <si>
    <t>998</t>
  </si>
  <si>
    <t>Přesun hmot</t>
  </si>
  <si>
    <t>70</t>
  </si>
  <si>
    <t>998223011</t>
  </si>
  <si>
    <t>Přesun hmot pro pozemní komunikace s krytem dlážděným</t>
  </si>
  <si>
    <t>494926538</t>
  </si>
  <si>
    <t>PSV</t>
  </si>
  <si>
    <t>Práce a dodávky PSV</t>
  </si>
  <si>
    <t>711</t>
  </si>
  <si>
    <t>Izolace proti vodě, vlhkosti a plynům</t>
  </si>
  <si>
    <t>71</t>
  </si>
  <si>
    <t>711161215</t>
  </si>
  <si>
    <t>Izolace proti zemní vlhkosti nopovou fólií svislá, nopek v 20,0 mm, tl do 1,0 mm</t>
  </si>
  <si>
    <t>-161780967</t>
  </si>
  <si>
    <t>5,0*0,5</t>
  </si>
  <si>
    <t>72</t>
  </si>
  <si>
    <t>711161383</t>
  </si>
  <si>
    <t>Izolace proti zemní vlhkosti nopovou fólií ukončení horní lištou</t>
  </si>
  <si>
    <t>703396252</t>
  </si>
  <si>
    <t>73</t>
  </si>
  <si>
    <t>998711201</t>
  </si>
  <si>
    <t>Přesun hmot procentní pro izolace proti vodě, vlhkosti a plynům v objektech v do 6 m</t>
  </si>
  <si>
    <t>%</t>
  </si>
  <si>
    <t>-1974398551</t>
  </si>
  <si>
    <t>Práce a dodávky M</t>
  </si>
  <si>
    <t>46-M</t>
  </si>
  <si>
    <t>Zemní práce při extr.mont.pracích</t>
  </si>
  <si>
    <t>74</t>
  </si>
  <si>
    <t>460161172</t>
  </si>
  <si>
    <t>Hloubení kabelových rýh ručně š 35 cm hl 80 cm v hornině tř I skupiny 3</t>
  </si>
  <si>
    <t>-1527535836</t>
  </si>
  <si>
    <t>16,0+4,0</t>
  </si>
  <si>
    <t>75</t>
  </si>
  <si>
    <t>460431182</t>
  </si>
  <si>
    <t>Zásyp kabelových rýh ručně se zhutněním š 35 cm hl 80 cm z horniny tř I skupiny 3</t>
  </si>
  <si>
    <t>-1379581509</t>
  </si>
  <si>
    <t>76</t>
  </si>
  <si>
    <t>460661111</t>
  </si>
  <si>
    <t>Kabelové lože z písku pro kabely nn bez zakrytí š lože do 35 cm</t>
  </si>
  <si>
    <t>1851374694</t>
  </si>
  <si>
    <t>77</t>
  </si>
  <si>
    <t>460671112</t>
  </si>
  <si>
    <t>Výstražná fólie pro krytí kabelů šířky 25 cm</t>
  </si>
  <si>
    <t>CS ÚRS 2021 02</t>
  </si>
  <si>
    <t>-593779482</t>
  </si>
  <si>
    <t>78</t>
  </si>
  <si>
    <t>460791114</t>
  </si>
  <si>
    <t>Montáž trubek ochranných plastových uložených volně do rýhy tuhých D přes 90 do 110 mm</t>
  </si>
  <si>
    <t>1620744226</t>
  </si>
  <si>
    <t>79</t>
  </si>
  <si>
    <t>34571098</t>
  </si>
  <si>
    <t>trubka elektroinstalační dělená (chránička) D 100/110mm, HDPE</t>
  </si>
  <si>
    <t>128</t>
  </si>
  <si>
    <t>-195022589</t>
  </si>
  <si>
    <t>20*1,05 'Přepočtené koeficientem množství</t>
  </si>
  <si>
    <t>80</t>
  </si>
  <si>
    <t>469981111</t>
  </si>
  <si>
    <t>Přesun hmot pro pomocné stavební práce při elektromotážích</t>
  </si>
  <si>
    <t>-630160073</t>
  </si>
  <si>
    <t>VRN</t>
  </si>
  <si>
    <t>Vedlejší rozpočtové náklady</t>
  </si>
  <si>
    <t>VRN1</t>
  </si>
  <si>
    <t>Průzkumné, geodetické a projektové práce</t>
  </si>
  <si>
    <t>81</t>
  </si>
  <si>
    <t>012103000</t>
  </si>
  <si>
    <t>Geodetické práce před výstavbou</t>
  </si>
  <si>
    <t>kpl</t>
  </si>
  <si>
    <t>1024</t>
  </si>
  <si>
    <t>-1935828288</t>
  </si>
  <si>
    <t>82</t>
  </si>
  <si>
    <t>012203000</t>
  </si>
  <si>
    <t>Geodetické práce při provádění stavby</t>
  </si>
  <si>
    <t>-867978271</t>
  </si>
  <si>
    <t>83</t>
  </si>
  <si>
    <t>012303000</t>
  </si>
  <si>
    <t>Geodetické práce po výstavbě</t>
  </si>
  <si>
    <t>1803519731</t>
  </si>
  <si>
    <t>VRN3</t>
  </si>
  <si>
    <t>Zařízení staveniště</t>
  </si>
  <si>
    <t>84</t>
  </si>
  <si>
    <t>030001000</t>
  </si>
  <si>
    <t>-185133507</t>
  </si>
  <si>
    <t>SEZNAM FIGUR</t>
  </si>
  <si>
    <t>Výměra</t>
  </si>
  <si>
    <t>Použití figury:</t>
  </si>
  <si>
    <t>j_1</t>
  </si>
  <si>
    <t>výkop pro patky</t>
  </si>
  <si>
    <t>1,2*1,2*1,2*5</t>
  </si>
  <si>
    <t>j1</t>
  </si>
  <si>
    <t>o_1</t>
  </si>
  <si>
    <t>0,6*0,6*1,2*5</t>
  </si>
  <si>
    <t>0,35*0,2*110</t>
  </si>
  <si>
    <t>o1</t>
  </si>
  <si>
    <t>odvoz pro zásypy na mezideponii a zpět</t>
  </si>
  <si>
    <t>z1+j1</t>
  </si>
  <si>
    <t>r</t>
  </si>
  <si>
    <t>výkop pro základ.pasy</t>
  </si>
  <si>
    <t>(11,6+5,5)*2*0,5*1,0</t>
  </si>
  <si>
    <t>r_1</t>
  </si>
  <si>
    <t>s</t>
  </si>
  <si>
    <t>z</t>
  </si>
  <si>
    <t>z1</t>
  </si>
  <si>
    <t>-0,6*0,6*1,2*5</t>
  </si>
  <si>
    <t>Osazení + dodávka polopodzemní kontejnery 3,0m3 vč. druhého vhozového otvoru,dopravy a všech doplňků</t>
  </si>
  <si>
    <t>Osazení + dodávka polopodzemní kontejnery 1,5m3 vč. druhého vhozového otvoru,dopravy a všech doplňků</t>
  </si>
  <si>
    <t>Osazení + dodávka polopodzemní kontejnery 5,0m3 vč. druhého vhozového otvoru,dopravy a všech doplňků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</si>
</sst>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167" fontId="12" fillId="0" borderId="0" xfId="0" applyNumberFormat="1" applyFont="1" applyAlignment="1" applyProtection="1">
      <alignment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167" fontId="13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Protection="1">
      <protection/>
    </xf>
    <xf numFmtId="0" fontId="7" fillId="0" borderId="0" xfId="0" applyFont="1" applyAlignment="1" applyProtection="1">
      <alignment horizontal="left"/>
      <protection/>
    </xf>
    <xf numFmtId="167" fontId="24" fillId="2" borderId="22" xfId="0" applyNumberFormat="1" applyFont="1" applyFill="1" applyBorder="1" applyAlignment="1" applyProtection="1">
      <alignment vertical="center"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8" fillId="0" borderId="0" xfId="0" applyNumberFormat="1" applyFont="1" applyProtection="1">
      <protection/>
    </xf>
    <xf numFmtId="4" fontId="7" fillId="0" borderId="0" xfId="0" applyNumberFormat="1" applyFont="1" applyProtection="1">
      <protection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88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31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17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R5" s="20"/>
      <c r="BE5" s="214" t="s">
        <v>15</v>
      </c>
      <c r="BS5" s="17" t="s">
        <v>6</v>
      </c>
    </row>
    <row r="6" spans="2:71" ht="36.95" customHeight="1">
      <c r="B6" s="20"/>
      <c r="D6" s="26" t="s">
        <v>16</v>
      </c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R6" s="20"/>
      <c r="BE6" s="215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5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5"/>
      <c r="BS8" s="17" t="s">
        <v>6</v>
      </c>
    </row>
    <row r="9" spans="2:71" ht="14.45" customHeight="1">
      <c r="B9" s="20"/>
      <c r="AR9" s="20"/>
      <c r="BE9" s="215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5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15"/>
      <c r="BS11" s="17" t="s">
        <v>6</v>
      </c>
    </row>
    <row r="12" spans="2:71" ht="6.95" customHeight="1">
      <c r="B12" s="20"/>
      <c r="AR12" s="20"/>
      <c r="BE12" s="215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5"/>
      <c r="BS13" s="17" t="s">
        <v>6</v>
      </c>
    </row>
    <row r="14" spans="2:71" ht="12.75">
      <c r="B14" s="20"/>
      <c r="E14" s="220" t="s">
        <v>29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7" t="s">
        <v>27</v>
      </c>
      <c r="AN14" s="29" t="s">
        <v>29</v>
      </c>
      <c r="AR14" s="20"/>
      <c r="BE14" s="215"/>
      <c r="BS14" s="17" t="s">
        <v>6</v>
      </c>
    </row>
    <row r="15" spans="2:71" ht="6.95" customHeight="1">
      <c r="B15" s="20"/>
      <c r="AR15" s="20"/>
      <c r="BE15" s="215"/>
      <c r="BS15" s="17" t="s">
        <v>3</v>
      </c>
    </row>
    <row r="16" spans="2:7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5"/>
      <c r="BS16" s="17" t="s">
        <v>3</v>
      </c>
    </row>
    <row r="17" spans="2:7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15"/>
      <c r="BS17" s="17" t="s">
        <v>32</v>
      </c>
    </row>
    <row r="18" spans="2:71" ht="6.95" customHeight="1">
      <c r="B18" s="20"/>
      <c r="AR18" s="20"/>
      <c r="BE18" s="215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15"/>
      <c r="BS19" s="17" t="s">
        <v>6</v>
      </c>
    </row>
    <row r="20" spans="2:7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15"/>
      <c r="BS20" s="17" t="s">
        <v>32</v>
      </c>
    </row>
    <row r="21" spans="2:57" ht="6.95" customHeight="1">
      <c r="B21" s="20"/>
      <c r="AR21" s="20"/>
      <c r="BE21" s="215"/>
    </row>
    <row r="22" spans="2:57" ht="12" customHeight="1">
      <c r="B22" s="20"/>
      <c r="D22" s="27" t="s">
        <v>35</v>
      </c>
      <c r="AR22" s="20"/>
      <c r="BE22" s="215"/>
    </row>
    <row r="23" spans="2:57" ht="16.5" customHeight="1">
      <c r="B23" s="20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20"/>
      <c r="BE23" s="215"/>
    </row>
    <row r="24" spans="2:57" ht="6.95" customHeight="1">
      <c r="B24" s="20"/>
      <c r="AR24" s="20"/>
      <c r="BE24" s="215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5"/>
    </row>
    <row r="26" spans="2:57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3">
        <f>ROUND(AG94,2)</f>
        <v>0</v>
      </c>
      <c r="AL26" s="224"/>
      <c r="AM26" s="224"/>
      <c r="AN26" s="224"/>
      <c r="AO26" s="224"/>
      <c r="AR26" s="32"/>
      <c r="BE26" s="215"/>
    </row>
    <row r="27" spans="2:57" s="1" customFormat="1" ht="6.95" customHeight="1">
      <c r="B27" s="32"/>
      <c r="AR27" s="32"/>
      <c r="BE27" s="215"/>
    </row>
    <row r="28" spans="2:57" s="1" customFormat="1" ht="12.75">
      <c r="B28" s="32"/>
      <c r="L28" s="225" t="s">
        <v>37</v>
      </c>
      <c r="M28" s="225"/>
      <c r="N28" s="225"/>
      <c r="O28" s="225"/>
      <c r="P28" s="225"/>
      <c r="W28" s="225" t="s">
        <v>38</v>
      </c>
      <c r="X28" s="225"/>
      <c r="Y28" s="225"/>
      <c r="Z28" s="225"/>
      <c r="AA28" s="225"/>
      <c r="AB28" s="225"/>
      <c r="AC28" s="225"/>
      <c r="AD28" s="225"/>
      <c r="AE28" s="225"/>
      <c r="AK28" s="225" t="s">
        <v>39</v>
      </c>
      <c r="AL28" s="225"/>
      <c r="AM28" s="225"/>
      <c r="AN28" s="225"/>
      <c r="AO28" s="225"/>
      <c r="AR28" s="32"/>
      <c r="BE28" s="215"/>
    </row>
    <row r="29" spans="2:57" s="2" customFormat="1" ht="14.45" customHeight="1">
      <c r="B29" s="36"/>
      <c r="D29" s="27" t="s">
        <v>40</v>
      </c>
      <c r="F29" s="27" t="s">
        <v>41</v>
      </c>
      <c r="L29" s="213">
        <v>0.21</v>
      </c>
      <c r="M29" s="212"/>
      <c r="N29" s="212"/>
      <c r="O29" s="212"/>
      <c r="P29" s="212"/>
      <c r="W29" s="211">
        <f>ROUND(AZ94,2)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ROUND(AV94,2)</f>
        <v>0</v>
      </c>
      <c r="AL29" s="212"/>
      <c r="AM29" s="212"/>
      <c r="AN29" s="212"/>
      <c r="AO29" s="212"/>
      <c r="AR29" s="36"/>
      <c r="BE29" s="216"/>
    </row>
    <row r="30" spans="2:57" s="2" customFormat="1" ht="14.45" customHeight="1">
      <c r="B30" s="36"/>
      <c r="F30" s="27" t="s">
        <v>42</v>
      </c>
      <c r="L30" s="213">
        <v>0.15</v>
      </c>
      <c r="M30" s="212"/>
      <c r="N30" s="212"/>
      <c r="O30" s="212"/>
      <c r="P30" s="212"/>
      <c r="W30" s="211">
        <f>ROUND(BA94,2)</f>
        <v>0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ROUND(AW94,2)</f>
        <v>0</v>
      </c>
      <c r="AL30" s="212"/>
      <c r="AM30" s="212"/>
      <c r="AN30" s="212"/>
      <c r="AO30" s="212"/>
      <c r="AR30" s="36"/>
      <c r="BE30" s="216"/>
    </row>
    <row r="31" spans="2:57" s="2" customFormat="1" ht="14.45" customHeight="1" hidden="1">
      <c r="B31" s="36"/>
      <c r="F31" s="27" t="s">
        <v>43</v>
      </c>
      <c r="L31" s="213">
        <v>0.21</v>
      </c>
      <c r="M31" s="212"/>
      <c r="N31" s="212"/>
      <c r="O31" s="212"/>
      <c r="P31" s="212"/>
      <c r="W31" s="211">
        <f>ROUND(BB94,2)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6"/>
      <c r="BE31" s="216"/>
    </row>
    <row r="32" spans="2:57" s="2" customFormat="1" ht="14.45" customHeight="1" hidden="1">
      <c r="B32" s="36"/>
      <c r="F32" s="27" t="s">
        <v>44</v>
      </c>
      <c r="L32" s="213">
        <v>0.15</v>
      </c>
      <c r="M32" s="212"/>
      <c r="N32" s="212"/>
      <c r="O32" s="212"/>
      <c r="P32" s="212"/>
      <c r="W32" s="211">
        <f>ROUND(BC94,2)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6"/>
      <c r="BE32" s="216"/>
    </row>
    <row r="33" spans="2:57" s="2" customFormat="1" ht="14.45" customHeight="1" hidden="1">
      <c r="B33" s="36"/>
      <c r="F33" s="27" t="s">
        <v>45</v>
      </c>
      <c r="L33" s="213">
        <v>0</v>
      </c>
      <c r="M33" s="212"/>
      <c r="N33" s="212"/>
      <c r="O33" s="212"/>
      <c r="P33" s="212"/>
      <c r="W33" s="211">
        <f>ROUND(BD94,2)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6"/>
      <c r="BE33" s="216"/>
    </row>
    <row r="34" spans="2:57" s="1" customFormat="1" ht="6.95" customHeight="1">
      <c r="B34" s="32"/>
      <c r="AR34" s="32"/>
      <c r="BE34" s="215"/>
    </row>
    <row r="35" spans="2:44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46" t="s">
        <v>48</v>
      </c>
      <c r="Y35" s="247"/>
      <c r="Z35" s="247"/>
      <c r="AA35" s="247"/>
      <c r="AB35" s="247"/>
      <c r="AC35" s="39"/>
      <c r="AD35" s="39"/>
      <c r="AE35" s="39"/>
      <c r="AF35" s="39"/>
      <c r="AG35" s="39"/>
      <c r="AH35" s="39"/>
      <c r="AI35" s="39"/>
      <c r="AJ35" s="39"/>
      <c r="AK35" s="248">
        <f>SUM(AK26:AK33)</f>
        <v>0</v>
      </c>
      <c r="AL35" s="247"/>
      <c r="AM35" s="247"/>
      <c r="AN35" s="247"/>
      <c r="AO35" s="249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55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>
        <f>K5</f>
        <v>0</v>
      </c>
      <c r="AR84" s="48"/>
    </row>
    <row r="85" spans="2:44" s="4" customFormat="1" ht="36.95" customHeight="1">
      <c r="B85" s="49"/>
      <c r="C85" s="50" t="s">
        <v>16</v>
      </c>
      <c r="L85" s="237" t="str">
        <f>K6</f>
        <v>Kontejnerové stanoviště na ulici Husova,Valašské Meziříčí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Valašské Meziříčí</v>
      </c>
      <c r="AI87" s="27" t="s">
        <v>22</v>
      </c>
      <c r="AM87" s="239" t="str">
        <f>IF(AN8="","",AN8)</f>
        <v>18. 5. 2023</v>
      </c>
      <c r="AN87" s="239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24</v>
      </c>
      <c r="L89" s="3" t="str">
        <f>IF(E11="","",E11)</f>
        <v>Město Valašské Meziříčí</v>
      </c>
      <c r="AI89" s="27" t="s">
        <v>30</v>
      </c>
      <c r="AM89" s="240" t="str">
        <f>IF(E17="","",E17)</f>
        <v>LZ-PROJEKT plus s.r.o.</v>
      </c>
      <c r="AN89" s="241"/>
      <c r="AO89" s="241"/>
      <c r="AP89" s="241"/>
      <c r="AR89" s="32"/>
      <c r="AS89" s="242" t="s">
        <v>56</v>
      </c>
      <c r="AT89" s="243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28</v>
      </c>
      <c r="L90" s="3" t="str">
        <f>IF(E14="Vyplň údaj","",E14)</f>
        <v/>
      </c>
      <c r="AI90" s="27" t="s">
        <v>33</v>
      </c>
      <c r="AM90" s="240" t="str">
        <f>IF(E20="","",E20)</f>
        <v>Fajfrová Irena</v>
      </c>
      <c r="AN90" s="241"/>
      <c r="AO90" s="241"/>
      <c r="AP90" s="241"/>
      <c r="AR90" s="32"/>
      <c r="AS90" s="244"/>
      <c r="AT90" s="245"/>
      <c r="BD90" s="56"/>
    </row>
    <row r="91" spans="2:56" s="1" customFormat="1" ht="10.9" customHeight="1">
      <c r="B91" s="32"/>
      <c r="AR91" s="32"/>
      <c r="AS91" s="244"/>
      <c r="AT91" s="245"/>
      <c r="BD91" s="56"/>
    </row>
    <row r="92" spans="2:56" s="1" customFormat="1" ht="29.25" customHeight="1">
      <c r="B92" s="32"/>
      <c r="C92" s="232" t="s">
        <v>57</v>
      </c>
      <c r="D92" s="233"/>
      <c r="E92" s="233"/>
      <c r="F92" s="233"/>
      <c r="G92" s="233"/>
      <c r="H92" s="57"/>
      <c r="I92" s="234" t="s">
        <v>58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5" t="s">
        <v>59</v>
      </c>
      <c r="AH92" s="233"/>
      <c r="AI92" s="233"/>
      <c r="AJ92" s="233"/>
      <c r="AK92" s="233"/>
      <c r="AL92" s="233"/>
      <c r="AM92" s="233"/>
      <c r="AN92" s="234" t="s">
        <v>60</v>
      </c>
      <c r="AO92" s="233"/>
      <c r="AP92" s="236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29">
        <f>ROUND(AG95,2)</f>
        <v>0</v>
      </c>
      <c r="AH94" s="229"/>
      <c r="AI94" s="229"/>
      <c r="AJ94" s="229"/>
      <c r="AK94" s="229"/>
      <c r="AL94" s="229"/>
      <c r="AM94" s="229"/>
      <c r="AN94" s="230">
        <f>SUM(AG94,AT94)</f>
        <v>0</v>
      </c>
      <c r="AO94" s="230"/>
      <c r="AP94" s="230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75</v>
      </c>
      <c r="BT94" s="72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0" s="6" customFormat="1" ht="24.75" customHeight="1">
      <c r="A95" s="73" t="s">
        <v>79</v>
      </c>
      <c r="B95" s="74"/>
      <c r="C95" s="75"/>
      <c r="D95" s="228"/>
      <c r="E95" s="228"/>
      <c r="F95" s="228"/>
      <c r="G95" s="228"/>
      <c r="H95" s="228"/>
      <c r="I95" s="76"/>
      <c r="J95" s="228" t="s">
        <v>17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6">
        <f>'Zadrapa1099 - Kontejnerov...'!J28</f>
        <v>0</v>
      </c>
      <c r="AH95" s="227"/>
      <c r="AI95" s="227"/>
      <c r="AJ95" s="227"/>
      <c r="AK95" s="227"/>
      <c r="AL95" s="227"/>
      <c r="AM95" s="227"/>
      <c r="AN95" s="226">
        <f>SUM(AG95,AT95)</f>
        <v>0</v>
      </c>
      <c r="AO95" s="227"/>
      <c r="AP95" s="227"/>
      <c r="AQ95" s="77" t="s">
        <v>80</v>
      </c>
      <c r="AR95" s="74"/>
      <c r="AS95" s="78">
        <v>0</v>
      </c>
      <c r="AT95" s="79">
        <f>ROUND(SUM(AV95:AW95),2)</f>
        <v>0</v>
      </c>
      <c r="AU95" s="80">
        <f>'Zadrapa1099 - Kontejnerov...'!P126</f>
        <v>0</v>
      </c>
      <c r="AV95" s="79">
        <f>'Zadrapa1099 - Kontejnerov...'!J31</f>
        <v>0</v>
      </c>
      <c r="AW95" s="79">
        <f>'Zadrapa1099 - Kontejnerov...'!J32</f>
        <v>0</v>
      </c>
      <c r="AX95" s="79">
        <f>'Zadrapa1099 - Kontejnerov...'!J33</f>
        <v>0</v>
      </c>
      <c r="AY95" s="79">
        <f>'Zadrapa1099 - Kontejnerov...'!J34</f>
        <v>0</v>
      </c>
      <c r="AZ95" s="79">
        <f>'Zadrapa1099 - Kontejnerov...'!F31</f>
        <v>0</v>
      </c>
      <c r="BA95" s="79">
        <f>'Zadrapa1099 - Kontejnerov...'!F32</f>
        <v>0</v>
      </c>
      <c r="BB95" s="79">
        <f>'Zadrapa1099 - Kontejnerov...'!F33</f>
        <v>0</v>
      </c>
      <c r="BC95" s="79">
        <f>'Zadrapa1099 - Kontejnerov...'!F34</f>
        <v>0</v>
      </c>
      <c r="BD95" s="81">
        <f>'Zadrapa1099 - Kontejnerov...'!F35</f>
        <v>0</v>
      </c>
      <c r="BT95" s="82" t="s">
        <v>81</v>
      </c>
      <c r="BU95" s="82" t="s">
        <v>82</v>
      </c>
      <c r="BV95" s="82" t="s">
        <v>77</v>
      </c>
      <c r="BW95" s="82" t="s">
        <v>4</v>
      </c>
      <c r="BX95" s="82" t="s">
        <v>78</v>
      </c>
      <c r="CL95" s="82" t="s">
        <v>1</v>
      </c>
    </row>
    <row r="96" spans="2:44" s="1" customFormat="1" ht="30" customHeight="1">
      <c r="B96" s="32"/>
      <c r="AR96" s="32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2"/>
    </row>
  </sheetData>
  <sheetProtection algorithmName="SHA-512" hashValue="SeDYkAMKRXPb0lnESGS7UB0RkAJVlMOfSGvGv2X7NU1N0kSlhbMjOHyg+h3MJbAal7DHzam1JWrabus3KoV2kQ==" saltValue="Ykz3pOIku5toQN20gdrPKA==" spinCount="100000" sheet="1" objects="1" scenarios="1" selectLockedCells="1"/>
  <mergeCells count="42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Zadrapa1099 - Kontejner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93"/>
  <sheetViews>
    <sheetView showGridLines="0" tabSelected="1" workbookViewId="0" topLeftCell="A245">
      <selection activeCell="I256" sqref="I25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31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4</v>
      </c>
      <c r="AZ2" s="83" t="s">
        <v>83</v>
      </c>
      <c r="BA2" s="83" t="s">
        <v>1</v>
      </c>
      <c r="BB2" s="83" t="s">
        <v>1</v>
      </c>
      <c r="BC2" s="83" t="s">
        <v>84</v>
      </c>
      <c r="BD2" s="8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83" t="s">
        <v>86</v>
      </c>
      <c r="BA3" s="83" t="s">
        <v>1</v>
      </c>
      <c r="BB3" s="83" t="s">
        <v>1</v>
      </c>
      <c r="BC3" s="83" t="s">
        <v>87</v>
      </c>
      <c r="BD3" s="83" t="s">
        <v>85</v>
      </c>
    </row>
    <row r="4" spans="2:56" ht="24.95" customHeight="1">
      <c r="B4" s="20"/>
      <c r="D4" s="21" t="s">
        <v>88</v>
      </c>
      <c r="L4" s="20"/>
      <c r="M4" s="84" t="s">
        <v>10</v>
      </c>
      <c r="AT4" s="17" t="s">
        <v>3</v>
      </c>
      <c r="AZ4" s="83" t="s">
        <v>89</v>
      </c>
      <c r="BA4" s="83" t="s">
        <v>1</v>
      </c>
      <c r="BB4" s="83" t="s">
        <v>1</v>
      </c>
      <c r="BC4" s="83" t="s">
        <v>87</v>
      </c>
      <c r="BD4" s="83" t="s">
        <v>85</v>
      </c>
    </row>
    <row r="5" spans="2:56" ht="6.95" customHeight="1">
      <c r="B5" s="20"/>
      <c r="L5" s="20"/>
      <c r="AZ5" s="83" t="s">
        <v>90</v>
      </c>
      <c r="BA5" s="83" t="s">
        <v>1</v>
      </c>
      <c r="BB5" s="83" t="s">
        <v>1</v>
      </c>
      <c r="BC5" s="83" t="s">
        <v>91</v>
      </c>
      <c r="BD5" s="83" t="s">
        <v>85</v>
      </c>
    </row>
    <row r="6" spans="2:12" s="1" customFormat="1" ht="12" customHeight="1">
      <c r="B6" s="32"/>
      <c r="D6" s="27" t="s">
        <v>16</v>
      </c>
      <c r="L6" s="32"/>
    </row>
    <row r="7" spans="2:12" s="1" customFormat="1" ht="16.5" customHeight="1">
      <c r="B7" s="32"/>
      <c r="E7" s="237" t="s">
        <v>17</v>
      </c>
      <c r="F7" s="250"/>
      <c r="G7" s="250"/>
      <c r="H7" s="250"/>
      <c r="L7" s="32"/>
    </row>
    <row r="8" spans="2:12" s="1" customFormat="1" ht="12">
      <c r="B8" s="32"/>
      <c r="L8" s="32"/>
    </row>
    <row r="9" spans="2:12" s="1" customFormat="1" ht="12" customHeight="1">
      <c r="B9" s="32"/>
      <c r="D9" s="27" t="s">
        <v>18</v>
      </c>
      <c r="F9" s="25" t="s">
        <v>1</v>
      </c>
      <c r="I9" s="27" t="s">
        <v>19</v>
      </c>
      <c r="J9" s="25" t="s">
        <v>1</v>
      </c>
      <c r="L9" s="32"/>
    </row>
    <row r="10" spans="2:12" s="1" customFormat="1" ht="12" customHeight="1">
      <c r="B10" s="32"/>
      <c r="D10" s="27" t="s">
        <v>20</v>
      </c>
      <c r="F10" s="25" t="s">
        <v>21</v>
      </c>
      <c r="I10" s="27" t="s">
        <v>22</v>
      </c>
      <c r="J10" s="52" t="str">
        <f>'Rekapitulace stavby'!AN8</f>
        <v>18. 5. 2023</v>
      </c>
      <c r="L10" s="32"/>
    </row>
    <row r="11" spans="2:12" s="1" customFormat="1" ht="10.9" customHeight="1">
      <c r="B11" s="32"/>
      <c r="L11" s="32"/>
    </row>
    <row r="12" spans="2:12" s="1" customFormat="1" ht="12" customHeight="1">
      <c r="B12" s="32"/>
      <c r="D12" s="27" t="s">
        <v>24</v>
      </c>
      <c r="I12" s="27" t="s">
        <v>25</v>
      </c>
      <c r="J12" s="25" t="s">
        <v>1</v>
      </c>
      <c r="L12" s="32"/>
    </row>
    <row r="13" spans="2:12" s="1" customFormat="1" ht="18" customHeight="1">
      <c r="B13" s="32"/>
      <c r="E13" s="25" t="s">
        <v>26</v>
      </c>
      <c r="I13" s="27" t="s">
        <v>27</v>
      </c>
      <c r="J13" s="25" t="s">
        <v>1</v>
      </c>
      <c r="L13" s="32"/>
    </row>
    <row r="14" spans="2:12" s="1" customFormat="1" ht="6.95" customHeight="1">
      <c r="B14" s="32"/>
      <c r="L14" s="32"/>
    </row>
    <row r="15" spans="2:12" s="1" customFormat="1" ht="12" customHeight="1">
      <c r="B15" s="32"/>
      <c r="D15" s="27" t="s">
        <v>28</v>
      </c>
      <c r="I15" s="27" t="s">
        <v>25</v>
      </c>
      <c r="J15" s="28" t="str">
        <f>'Rekapitulace stavby'!AN13</f>
        <v>Vyplň údaj</v>
      </c>
      <c r="L15" s="32"/>
    </row>
    <row r="16" spans="2:12" s="1" customFormat="1" ht="18" customHeight="1">
      <c r="B16" s="32"/>
      <c r="E16" s="251" t="str">
        <f>'Rekapitulace stavby'!E14</f>
        <v>Vyplň údaj</v>
      </c>
      <c r="F16" s="217"/>
      <c r="G16" s="217"/>
      <c r="H16" s="217"/>
      <c r="I16" s="27" t="s">
        <v>27</v>
      </c>
      <c r="J16" s="28" t="str">
        <f>'Rekapitulace stavby'!AN14</f>
        <v>Vyplň údaj</v>
      </c>
      <c r="L16" s="32"/>
    </row>
    <row r="17" spans="2:12" s="1" customFormat="1" ht="6.95" customHeight="1">
      <c r="B17" s="32"/>
      <c r="L17" s="32"/>
    </row>
    <row r="18" spans="2:12" s="1" customFormat="1" ht="12" customHeight="1">
      <c r="B18" s="32"/>
      <c r="D18" s="27" t="s">
        <v>30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31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33</v>
      </c>
      <c r="I21" s="27" t="s">
        <v>25</v>
      </c>
      <c r="J21" s="25" t="s">
        <v>1</v>
      </c>
      <c r="L21" s="32"/>
    </row>
    <row r="22" spans="2:12" s="1" customFormat="1" ht="18" customHeight="1">
      <c r="B22" s="32"/>
      <c r="E22" s="25" t="s">
        <v>34</v>
      </c>
      <c r="I22" s="27" t="s">
        <v>27</v>
      </c>
      <c r="J22" s="25" t="s">
        <v>1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35</v>
      </c>
      <c r="L24" s="32"/>
    </row>
    <row r="25" spans="2:12" s="7" customFormat="1" ht="16.5" customHeight="1">
      <c r="B25" s="85"/>
      <c r="E25" s="222" t="s">
        <v>1</v>
      </c>
      <c r="F25" s="222"/>
      <c r="G25" s="222"/>
      <c r="H25" s="222"/>
      <c r="L25" s="85"/>
    </row>
    <row r="26" spans="2:12" s="1" customFormat="1" ht="6.95" customHeight="1">
      <c r="B26" s="32"/>
      <c r="L26" s="32"/>
    </row>
    <row r="27" spans="2:12" s="1" customFormat="1" ht="6.95" customHeight="1">
      <c r="B27" s="32"/>
      <c r="D27" s="53"/>
      <c r="E27" s="53"/>
      <c r="F27" s="53"/>
      <c r="G27" s="53"/>
      <c r="H27" s="53"/>
      <c r="I27" s="53"/>
      <c r="J27" s="53"/>
      <c r="K27" s="53"/>
      <c r="L27" s="32"/>
    </row>
    <row r="28" spans="2:12" s="1" customFormat="1" ht="25.35" customHeight="1">
      <c r="B28" s="32"/>
      <c r="D28" s="86" t="s">
        <v>36</v>
      </c>
      <c r="J28" s="66">
        <f>ROUND(J126,2)</f>
        <v>0</v>
      </c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14.45" customHeight="1">
      <c r="B30" s="32"/>
      <c r="F30" s="35" t="s">
        <v>38</v>
      </c>
      <c r="I30" s="35" t="s">
        <v>37</v>
      </c>
      <c r="J30" s="35" t="s">
        <v>39</v>
      </c>
      <c r="L30" s="32"/>
    </row>
    <row r="31" spans="2:12" s="1" customFormat="1" ht="14.45" customHeight="1">
      <c r="B31" s="32"/>
      <c r="D31" s="55" t="s">
        <v>40</v>
      </c>
      <c r="E31" s="27" t="s">
        <v>41</v>
      </c>
      <c r="F31" s="87">
        <f>ROUND((SUM(BE126:BE292)),2)</f>
        <v>0</v>
      </c>
      <c r="I31" s="88">
        <v>0.21</v>
      </c>
      <c r="J31" s="87">
        <f>ROUND(((SUM(BE126:BE292))*I31),2)</f>
        <v>0</v>
      </c>
      <c r="L31" s="32"/>
    </row>
    <row r="32" spans="2:12" s="1" customFormat="1" ht="14.45" customHeight="1">
      <c r="B32" s="32"/>
      <c r="E32" s="27" t="s">
        <v>42</v>
      </c>
      <c r="F32" s="87">
        <f>ROUND((SUM(BF126:BF292)),2)</f>
        <v>0</v>
      </c>
      <c r="I32" s="88">
        <v>0.15</v>
      </c>
      <c r="J32" s="87">
        <f>ROUND(((SUM(BF126:BF292))*I32),2)</f>
        <v>0</v>
      </c>
      <c r="L32" s="32"/>
    </row>
    <row r="33" spans="2:12" s="1" customFormat="1" ht="14.45" customHeight="1" hidden="1">
      <c r="B33" s="32"/>
      <c r="E33" s="27" t="s">
        <v>43</v>
      </c>
      <c r="F33" s="87">
        <f>ROUND((SUM(BG126:BG292)),2)</f>
        <v>0</v>
      </c>
      <c r="I33" s="88">
        <v>0.21</v>
      </c>
      <c r="J33" s="87">
        <f>0</f>
        <v>0</v>
      </c>
      <c r="L33" s="32"/>
    </row>
    <row r="34" spans="2:12" s="1" customFormat="1" ht="14.45" customHeight="1" hidden="1">
      <c r="B34" s="32"/>
      <c r="E34" s="27" t="s">
        <v>44</v>
      </c>
      <c r="F34" s="87">
        <f>ROUND((SUM(BH126:BH292)),2)</f>
        <v>0</v>
      </c>
      <c r="I34" s="88">
        <v>0.15</v>
      </c>
      <c r="J34" s="87">
        <f>0</f>
        <v>0</v>
      </c>
      <c r="L34" s="32"/>
    </row>
    <row r="35" spans="2:12" s="1" customFormat="1" ht="14.45" customHeight="1" hidden="1">
      <c r="B35" s="32"/>
      <c r="E35" s="27" t="s">
        <v>45</v>
      </c>
      <c r="F35" s="87">
        <f>ROUND((SUM(BI126:BI292)),2)</f>
        <v>0</v>
      </c>
      <c r="I35" s="88">
        <v>0</v>
      </c>
      <c r="J35" s="87">
        <f>0</f>
        <v>0</v>
      </c>
      <c r="L35" s="32"/>
    </row>
    <row r="36" spans="2:12" s="1" customFormat="1" ht="6.95" customHeight="1">
      <c r="B36" s="32"/>
      <c r="L36" s="32"/>
    </row>
    <row r="37" spans="2:12" s="1" customFormat="1" ht="25.35" customHeight="1">
      <c r="B37" s="32"/>
      <c r="C37" s="89"/>
      <c r="D37" s="90" t="s">
        <v>46</v>
      </c>
      <c r="E37" s="57"/>
      <c r="F37" s="57"/>
      <c r="G37" s="91" t="s">
        <v>47</v>
      </c>
      <c r="H37" s="92" t="s">
        <v>48</v>
      </c>
      <c r="I37" s="57"/>
      <c r="J37" s="93">
        <f>SUM(J28:J35)</f>
        <v>0</v>
      </c>
      <c r="K37" s="94"/>
      <c r="L37" s="32"/>
    </row>
    <row r="38" spans="2:12" s="1" customFormat="1" ht="14.45" customHeight="1">
      <c r="B38" s="32"/>
      <c r="L38" s="32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95" t="s">
        <v>52</v>
      </c>
      <c r="G61" s="43" t="s">
        <v>51</v>
      </c>
      <c r="H61" s="34"/>
      <c r="I61" s="34"/>
      <c r="J61" s="96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95" t="s">
        <v>52</v>
      </c>
      <c r="G76" s="43" t="s">
        <v>51</v>
      </c>
      <c r="H76" s="34"/>
      <c r="I76" s="34"/>
      <c r="J76" s="9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92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7" t="str">
        <f>E7</f>
        <v>Kontejnerové stanoviště na ulici Husova,Valašské Meziříčí</v>
      </c>
      <c r="F85" s="250"/>
      <c r="G85" s="250"/>
      <c r="H85" s="250"/>
      <c r="L85" s="32"/>
    </row>
    <row r="86" spans="2:12" s="1" customFormat="1" ht="6.95" customHeight="1">
      <c r="B86" s="32"/>
      <c r="L86" s="32"/>
    </row>
    <row r="87" spans="2:12" s="1" customFormat="1" ht="12" customHeight="1">
      <c r="B87" s="32"/>
      <c r="C87" s="27" t="s">
        <v>20</v>
      </c>
      <c r="F87" s="25" t="str">
        <f>F10</f>
        <v>Valašské Meziříčí</v>
      </c>
      <c r="I87" s="27" t="s">
        <v>22</v>
      </c>
      <c r="J87" s="52" t="str">
        <f>IF(J10="","",J10)</f>
        <v>18. 5. 2023</v>
      </c>
      <c r="L87" s="32"/>
    </row>
    <row r="88" spans="2:12" s="1" customFormat="1" ht="6.95" customHeight="1">
      <c r="B88" s="32"/>
      <c r="L88" s="32"/>
    </row>
    <row r="89" spans="2:12" s="1" customFormat="1" ht="25.7" customHeight="1">
      <c r="B89" s="32"/>
      <c r="C89" s="27" t="s">
        <v>24</v>
      </c>
      <c r="F89" s="25" t="str">
        <f>E13</f>
        <v>Město Valašské Meziříčí</v>
      </c>
      <c r="I89" s="27" t="s">
        <v>30</v>
      </c>
      <c r="J89" s="30" t="str">
        <f>E19</f>
        <v>LZ-PROJEKT plus s.r.o.</v>
      </c>
      <c r="L89" s="32"/>
    </row>
    <row r="90" spans="2:12" s="1" customFormat="1" ht="15.2" customHeight="1">
      <c r="B90" s="32"/>
      <c r="C90" s="27" t="s">
        <v>28</v>
      </c>
      <c r="F90" s="25" t="str">
        <f>IF(E16="","",E16)</f>
        <v>Vyplň údaj</v>
      </c>
      <c r="I90" s="27" t="s">
        <v>33</v>
      </c>
      <c r="J90" s="30" t="str">
        <f>E22</f>
        <v>Fajfrová Irena</v>
      </c>
      <c r="L90" s="32"/>
    </row>
    <row r="91" spans="2:12" s="1" customFormat="1" ht="10.35" customHeight="1">
      <c r="B91" s="32"/>
      <c r="L91" s="32"/>
    </row>
    <row r="92" spans="2:12" s="1" customFormat="1" ht="29.25" customHeight="1">
      <c r="B92" s="32"/>
      <c r="C92" s="97" t="s">
        <v>93</v>
      </c>
      <c r="D92" s="89"/>
      <c r="E92" s="89"/>
      <c r="F92" s="89"/>
      <c r="G92" s="89"/>
      <c r="H92" s="89"/>
      <c r="I92" s="89"/>
      <c r="J92" s="98" t="s">
        <v>94</v>
      </c>
      <c r="K92" s="89"/>
      <c r="L92" s="32"/>
    </row>
    <row r="93" spans="2:12" s="1" customFormat="1" ht="10.35" customHeight="1">
      <c r="B93" s="32"/>
      <c r="L93" s="32"/>
    </row>
    <row r="94" spans="2:47" s="1" customFormat="1" ht="22.9" customHeight="1">
      <c r="B94" s="32"/>
      <c r="C94" s="99" t="s">
        <v>95</v>
      </c>
      <c r="J94" s="66">
        <f>J126</f>
        <v>0</v>
      </c>
      <c r="L94" s="32"/>
      <c r="AU94" s="17" t="s">
        <v>96</v>
      </c>
    </row>
    <row r="95" spans="2:12" s="8" customFormat="1" ht="24.95" customHeight="1">
      <c r="B95" s="100"/>
      <c r="D95" s="101" t="s">
        <v>97</v>
      </c>
      <c r="E95" s="102"/>
      <c r="F95" s="102"/>
      <c r="G95" s="102"/>
      <c r="H95" s="102"/>
      <c r="I95" s="102"/>
      <c r="J95" s="103">
        <f>J127</f>
        <v>0</v>
      </c>
      <c r="L95" s="100"/>
    </row>
    <row r="96" spans="2:12" s="9" customFormat="1" ht="19.9" customHeight="1">
      <c r="B96" s="104"/>
      <c r="D96" s="105" t="s">
        <v>98</v>
      </c>
      <c r="E96" s="106"/>
      <c r="F96" s="106"/>
      <c r="G96" s="106"/>
      <c r="H96" s="106"/>
      <c r="I96" s="106"/>
      <c r="J96" s="107">
        <f>J128</f>
        <v>0</v>
      </c>
      <c r="L96" s="104"/>
    </row>
    <row r="97" spans="2:12" s="9" customFormat="1" ht="19.9" customHeight="1">
      <c r="B97" s="104"/>
      <c r="D97" s="105" t="s">
        <v>99</v>
      </c>
      <c r="E97" s="106"/>
      <c r="F97" s="106"/>
      <c r="G97" s="106"/>
      <c r="H97" s="106"/>
      <c r="I97" s="106"/>
      <c r="J97" s="107">
        <f>J191</f>
        <v>0</v>
      </c>
      <c r="L97" s="104"/>
    </row>
    <row r="98" spans="2:12" s="9" customFormat="1" ht="19.9" customHeight="1">
      <c r="B98" s="104"/>
      <c r="D98" s="105" t="s">
        <v>100</v>
      </c>
      <c r="E98" s="106"/>
      <c r="F98" s="106"/>
      <c r="G98" s="106"/>
      <c r="H98" s="106"/>
      <c r="I98" s="106"/>
      <c r="J98" s="107">
        <f>J212</f>
        <v>0</v>
      </c>
      <c r="L98" s="104"/>
    </row>
    <row r="99" spans="2:12" s="9" customFormat="1" ht="19.9" customHeight="1">
      <c r="B99" s="104"/>
      <c r="D99" s="105" t="s">
        <v>101</v>
      </c>
      <c r="E99" s="106"/>
      <c r="F99" s="106"/>
      <c r="G99" s="106"/>
      <c r="H99" s="106"/>
      <c r="I99" s="106"/>
      <c r="J99" s="107">
        <f>J239</f>
        <v>0</v>
      </c>
      <c r="L99" s="104"/>
    </row>
    <row r="100" spans="2:12" s="9" customFormat="1" ht="19.9" customHeight="1">
      <c r="B100" s="104"/>
      <c r="D100" s="105" t="s">
        <v>102</v>
      </c>
      <c r="E100" s="106"/>
      <c r="F100" s="106"/>
      <c r="G100" s="106"/>
      <c r="H100" s="106"/>
      <c r="I100" s="106"/>
      <c r="J100" s="107">
        <f>J259</f>
        <v>0</v>
      </c>
      <c r="L100" s="104"/>
    </row>
    <row r="101" spans="2:12" s="9" customFormat="1" ht="19.9" customHeight="1">
      <c r="B101" s="104"/>
      <c r="D101" s="105" t="s">
        <v>103</v>
      </c>
      <c r="E101" s="106"/>
      <c r="F101" s="106"/>
      <c r="G101" s="106"/>
      <c r="H101" s="106"/>
      <c r="I101" s="106"/>
      <c r="J101" s="107">
        <f>J267</f>
        <v>0</v>
      </c>
      <c r="L101" s="104"/>
    </row>
    <row r="102" spans="2:12" s="8" customFormat="1" ht="24.95" customHeight="1">
      <c r="B102" s="100"/>
      <c r="D102" s="101" t="s">
        <v>104</v>
      </c>
      <c r="E102" s="102"/>
      <c r="F102" s="102"/>
      <c r="G102" s="102"/>
      <c r="H102" s="102"/>
      <c r="I102" s="102"/>
      <c r="J102" s="103">
        <f>J269</f>
        <v>0</v>
      </c>
      <c r="L102" s="100"/>
    </row>
    <row r="103" spans="2:12" s="9" customFormat="1" ht="19.9" customHeight="1">
      <c r="B103" s="104"/>
      <c r="D103" s="105" t="s">
        <v>105</v>
      </c>
      <c r="E103" s="106"/>
      <c r="F103" s="106"/>
      <c r="G103" s="106"/>
      <c r="H103" s="106"/>
      <c r="I103" s="106"/>
      <c r="J103" s="107">
        <f>J270</f>
        <v>0</v>
      </c>
      <c r="L103" s="104"/>
    </row>
    <row r="104" spans="2:12" s="8" customFormat="1" ht="24.95" customHeight="1">
      <c r="B104" s="100"/>
      <c r="D104" s="101" t="s">
        <v>106</v>
      </c>
      <c r="E104" s="102"/>
      <c r="F104" s="102"/>
      <c r="G104" s="102"/>
      <c r="H104" s="102"/>
      <c r="I104" s="102"/>
      <c r="J104" s="103">
        <f>J275</f>
        <v>0</v>
      </c>
      <c r="L104" s="100"/>
    </row>
    <row r="105" spans="2:12" s="9" customFormat="1" ht="19.9" customHeight="1">
      <c r="B105" s="104"/>
      <c r="D105" s="105" t="s">
        <v>107</v>
      </c>
      <c r="E105" s="106"/>
      <c r="F105" s="106"/>
      <c r="G105" s="106"/>
      <c r="H105" s="106"/>
      <c r="I105" s="106"/>
      <c r="J105" s="107">
        <f>J276</f>
        <v>0</v>
      </c>
      <c r="L105" s="104"/>
    </row>
    <row r="106" spans="2:12" s="8" customFormat="1" ht="24.95" customHeight="1">
      <c r="B106" s="100"/>
      <c r="D106" s="101" t="s">
        <v>108</v>
      </c>
      <c r="E106" s="102"/>
      <c r="F106" s="102"/>
      <c r="G106" s="102"/>
      <c r="H106" s="102"/>
      <c r="I106" s="102"/>
      <c r="J106" s="103">
        <f>J286</f>
        <v>0</v>
      </c>
      <c r="L106" s="100"/>
    </row>
    <row r="107" spans="2:12" s="9" customFormat="1" ht="19.9" customHeight="1">
      <c r="B107" s="104"/>
      <c r="D107" s="105" t="s">
        <v>109</v>
      </c>
      <c r="E107" s="106"/>
      <c r="F107" s="106"/>
      <c r="G107" s="106"/>
      <c r="H107" s="106"/>
      <c r="I107" s="106"/>
      <c r="J107" s="107">
        <f>J287</f>
        <v>0</v>
      </c>
      <c r="L107" s="104"/>
    </row>
    <row r="108" spans="2:12" s="9" customFormat="1" ht="19.9" customHeight="1">
      <c r="B108" s="104"/>
      <c r="D108" s="105" t="s">
        <v>110</v>
      </c>
      <c r="E108" s="106"/>
      <c r="F108" s="106"/>
      <c r="G108" s="106"/>
      <c r="H108" s="106"/>
      <c r="I108" s="106"/>
      <c r="J108" s="107">
        <f>J291</f>
        <v>0</v>
      </c>
      <c r="L108" s="104"/>
    </row>
    <row r="109" spans="2:12" s="1" customFormat="1" ht="21.75" customHeight="1">
      <c r="B109" s="32"/>
      <c r="L109" s="32"/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2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2"/>
    </row>
    <row r="115" spans="2:12" s="1" customFormat="1" ht="24.95" customHeight="1">
      <c r="B115" s="32"/>
      <c r="C115" s="21" t="s">
        <v>111</v>
      </c>
      <c r="D115" s="179"/>
      <c r="E115" s="179"/>
      <c r="F115" s="179"/>
      <c r="G115" s="179"/>
      <c r="H115" s="179"/>
      <c r="I115" s="179"/>
      <c r="J115" s="179"/>
      <c r="L115" s="32"/>
    </row>
    <row r="116" spans="2:12" s="1" customFormat="1" ht="6.95" customHeight="1">
      <c r="B116" s="32"/>
      <c r="C116" s="179"/>
      <c r="D116" s="179"/>
      <c r="E116" s="179"/>
      <c r="F116" s="179"/>
      <c r="G116" s="179"/>
      <c r="H116" s="179"/>
      <c r="I116" s="179"/>
      <c r="J116" s="179"/>
      <c r="L116" s="32"/>
    </row>
    <row r="117" spans="2:12" s="1" customFormat="1" ht="12" customHeight="1">
      <c r="B117" s="32"/>
      <c r="C117" s="27" t="s">
        <v>16</v>
      </c>
      <c r="D117" s="179"/>
      <c r="E117" s="179"/>
      <c r="F117" s="179"/>
      <c r="G117" s="179"/>
      <c r="H117" s="179"/>
      <c r="I117" s="179"/>
      <c r="J117" s="179"/>
      <c r="L117" s="32"/>
    </row>
    <row r="118" spans="2:12" s="1" customFormat="1" ht="16.5" customHeight="1">
      <c r="B118" s="32"/>
      <c r="C118" s="179"/>
      <c r="D118" s="179"/>
      <c r="E118" s="237" t="str">
        <f>E7</f>
        <v>Kontejnerové stanoviště na ulici Husova,Valašské Meziříčí</v>
      </c>
      <c r="F118" s="250"/>
      <c r="G118" s="250"/>
      <c r="H118" s="250"/>
      <c r="I118" s="179"/>
      <c r="J118" s="179"/>
      <c r="L118" s="32"/>
    </row>
    <row r="119" spans="2:12" s="1" customFormat="1" ht="6.95" customHeight="1">
      <c r="B119" s="32"/>
      <c r="C119" s="179"/>
      <c r="D119" s="179"/>
      <c r="E119" s="179"/>
      <c r="F119" s="179"/>
      <c r="G119" s="179"/>
      <c r="H119" s="179"/>
      <c r="I119" s="179"/>
      <c r="J119" s="179"/>
      <c r="L119" s="32"/>
    </row>
    <row r="120" spans="2:12" s="1" customFormat="1" ht="12" customHeight="1">
      <c r="B120" s="32"/>
      <c r="C120" s="27" t="s">
        <v>20</v>
      </c>
      <c r="D120" s="179"/>
      <c r="E120" s="179"/>
      <c r="F120" s="176" t="str">
        <f>F10</f>
        <v>Valašské Meziříčí</v>
      </c>
      <c r="G120" s="179"/>
      <c r="H120" s="179"/>
      <c r="I120" s="27" t="s">
        <v>22</v>
      </c>
      <c r="J120" s="178" t="str">
        <f>IF(J10="","",J10)</f>
        <v>18. 5. 2023</v>
      </c>
      <c r="L120" s="32"/>
    </row>
    <row r="121" spans="2:12" s="1" customFormat="1" ht="6.95" customHeight="1">
      <c r="B121" s="32"/>
      <c r="C121" s="179"/>
      <c r="D121" s="179"/>
      <c r="E121" s="179"/>
      <c r="F121" s="179"/>
      <c r="G121" s="179"/>
      <c r="H121" s="179"/>
      <c r="I121" s="179"/>
      <c r="J121" s="179"/>
      <c r="L121" s="32"/>
    </row>
    <row r="122" spans="2:12" s="1" customFormat="1" ht="25.7" customHeight="1">
      <c r="B122" s="32"/>
      <c r="C122" s="27" t="s">
        <v>24</v>
      </c>
      <c r="D122" s="179"/>
      <c r="E122" s="179"/>
      <c r="F122" s="176" t="str">
        <f>E13</f>
        <v>Město Valašské Meziříčí</v>
      </c>
      <c r="G122" s="179"/>
      <c r="H122" s="179"/>
      <c r="I122" s="27" t="s">
        <v>30</v>
      </c>
      <c r="J122" s="177" t="str">
        <f>E19</f>
        <v>LZ-PROJEKT plus s.r.o.</v>
      </c>
      <c r="L122" s="32"/>
    </row>
    <row r="123" spans="2:12" s="1" customFormat="1" ht="15.2" customHeight="1">
      <c r="B123" s="32"/>
      <c r="C123" s="27" t="s">
        <v>28</v>
      </c>
      <c r="F123" s="25" t="str">
        <f>IF(E16="","",E16)</f>
        <v>Vyplň údaj</v>
      </c>
      <c r="I123" s="27" t="s">
        <v>33</v>
      </c>
      <c r="J123" s="177" t="str">
        <f>E22</f>
        <v>Fajfrová Irena</v>
      </c>
      <c r="L123" s="32"/>
    </row>
    <row r="124" spans="2:12" s="1" customFormat="1" ht="10.35" customHeight="1">
      <c r="B124" s="32"/>
      <c r="L124" s="32"/>
    </row>
    <row r="125" spans="2:20" s="10" customFormat="1" ht="29.25" customHeight="1">
      <c r="B125" s="108"/>
      <c r="C125" s="109" t="s">
        <v>112</v>
      </c>
      <c r="D125" s="110" t="s">
        <v>61</v>
      </c>
      <c r="E125" s="110" t="s">
        <v>57</v>
      </c>
      <c r="F125" s="110" t="s">
        <v>58</v>
      </c>
      <c r="G125" s="110" t="s">
        <v>113</v>
      </c>
      <c r="H125" s="110" t="s">
        <v>114</v>
      </c>
      <c r="I125" s="110" t="s">
        <v>115</v>
      </c>
      <c r="J125" s="110" t="s">
        <v>94</v>
      </c>
      <c r="K125" s="111" t="s">
        <v>116</v>
      </c>
      <c r="L125" s="108"/>
      <c r="M125" s="59" t="s">
        <v>1</v>
      </c>
      <c r="N125" s="60" t="s">
        <v>40</v>
      </c>
      <c r="O125" s="60" t="s">
        <v>117</v>
      </c>
      <c r="P125" s="60" t="s">
        <v>118</v>
      </c>
      <c r="Q125" s="60" t="s">
        <v>119</v>
      </c>
      <c r="R125" s="60" t="s">
        <v>120</v>
      </c>
      <c r="S125" s="60" t="s">
        <v>121</v>
      </c>
      <c r="T125" s="61" t="s">
        <v>122</v>
      </c>
    </row>
    <row r="126" spans="2:63" s="1" customFormat="1" ht="22.9" customHeight="1">
      <c r="B126" s="32"/>
      <c r="C126" s="64" t="s">
        <v>123</v>
      </c>
      <c r="J126" s="112">
        <f>BK126</f>
        <v>0</v>
      </c>
      <c r="L126" s="32"/>
      <c r="M126" s="62"/>
      <c r="N126" s="53"/>
      <c r="O126" s="53"/>
      <c r="P126" s="113">
        <f>P127+P269+P275+P286</f>
        <v>0</v>
      </c>
      <c r="Q126" s="53"/>
      <c r="R126" s="113">
        <f>R127+R269+R275+R286</f>
        <v>166.14727892</v>
      </c>
      <c r="S126" s="53"/>
      <c r="T126" s="114">
        <f>T127+T269+T275+T286</f>
        <v>14.409999999999998</v>
      </c>
      <c r="AT126" s="17" t="s">
        <v>75</v>
      </c>
      <c r="AU126" s="17" t="s">
        <v>96</v>
      </c>
      <c r="BK126" s="115">
        <f>BK127+BK269+BK275+BK286</f>
        <v>0</v>
      </c>
    </row>
    <row r="127" spans="2:63" s="11" customFormat="1" ht="25.9" customHeight="1">
      <c r="B127" s="116"/>
      <c r="D127" s="117" t="s">
        <v>75</v>
      </c>
      <c r="E127" s="118" t="s">
        <v>124</v>
      </c>
      <c r="F127" s="118" t="s">
        <v>125</v>
      </c>
      <c r="I127" s="119"/>
      <c r="J127" s="120">
        <f>BK127</f>
        <v>0</v>
      </c>
      <c r="L127" s="116"/>
      <c r="M127" s="121"/>
      <c r="P127" s="122">
        <f>P128+P191+P212+P239+P259+P267</f>
        <v>0</v>
      </c>
      <c r="R127" s="122">
        <f>R128+R191+R212+R239+R259+R267</f>
        <v>163.32669891999998</v>
      </c>
      <c r="T127" s="123">
        <f>T128+T191+T212+T239+T259+T267</f>
        <v>14.409999999999998</v>
      </c>
      <c r="AR127" s="117" t="s">
        <v>81</v>
      </c>
      <c r="AT127" s="124" t="s">
        <v>75</v>
      </c>
      <c r="AU127" s="124" t="s">
        <v>76</v>
      </c>
      <c r="AY127" s="117" t="s">
        <v>126</v>
      </c>
      <c r="BK127" s="125">
        <f>BK128+BK191+BK212+BK239+BK259+BK267</f>
        <v>0</v>
      </c>
    </row>
    <row r="128" spans="2:63" s="11" customFormat="1" ht="22.9" customHeight="1">
      <c r="B128" s="116"/>
      <c r="D128" s="117" t="s">
        <v>75</v>
      </c>
      <c r="E128" s="126" t="s">
        <v>81</v>
      </c>
      <c r="F128" s="126" t="s">
        <v>127</v>
      </c>
      <c r="I128" s="119"/>
      <c r="J128" s="127">
        <f>BK128</f>
        <v>0</v>
      </c>
      <c r="L128" s="116"/>
      <c r="M128" s="121"/>
      <c r="P128" s="122">
        <f>SUM(P129:P190)</f>
        <v>0</v>
      </c>
      <c r="R128" s="122">
        <f>SUM(R129:R190)</f>
        <v>65.20504</v>
      </c>
      <c r="T128" s="123">
        <f>SUM(T129:T190)</f>
        <v>14.409999999999998</v>
      </c>
      <c r="AR128" s="117" t="s">
        <v>81</v>
      </c>
      <c r="AT128" s="124" t="s">
        <v>75</v>
      </c>
      <c r="AU128" s="124" t="s">
        <v>81</v>
      </c>
      <c r="AY128" s="117" t="s">
        <v>126</v>
      </c>
      <c r="BK128" s="125">
        <f>SUM(BK129:BK190)</f>
        <v>0</v>
      </c>
    </row>
    <row r="129" spans="2:65" s="1" customFormat="1" ht="16.5" customHeight="1">
      <c r="B129" s="128"/>
      <c r="C129" s="129" t="s">
        <v>81</v>
      </c>
      <c r="D129" s="129" t="s">
        <v>128</v>
      </c>
      <c r="E129" s="180" t="s">
        <v>129</v>
      </c>
      <c r="F129" s="181" t="s">
        <v>130</v>
      </c>
      <c r="G129" s="182" t="s">
        <v>131</v>
      </c>
      <c r="H129" s="183">
        <v>20</v>
      </c>
      <c r="I129" s="130"/>
      <c r="J129" s="207">
        <f>ROUND(I129*H129,2)</f>
        <v>0</v>
      </c>
      <c r="K129" s="181" t="s">
        <v>132</v>
      </c>
      <c r="L129" s="32"/>
      <c r="M129" s="131" t="s">
        <v>1</v>
      </c>
      <c r="N129" s="132" t="s">
        <v>41</v>
      </c>
      <c r="P129" s="133">
        <f>O129*H129</f>
        <v>0</v>
      </c>
      <c r="Q129" s="133">
        <v>3E-05</v>
      </c>
      <c r="R129" s="133">
        <f>Q129*H129</f>
        <v>0.0006000000000000001</v>
      </c>
      <c r="S129" s="133">
        <v>0</v>
      </c>
      <c r="T129" s="134">
        <f>S129*H129</f>
        <v>0</v>
      </c>
      <c r="AR129" s="135" t="s">
        <v>133</v>
      </c>
      <c r="AT129" s="135" t="s">
        <v>128</v>
      </c>
      <c r="AU129" s="135" t="s">
        <v>85</v>
      </c>
      <c r="AY129" s="17" t="s">
        <v>126</v>
      </c>
      <c r="BE129" s="136">
        <f>IF(N129="základní",J129,0)</f>
        <v>0</v>
      </c>
      <c r="BF129" s="136">
        <f>IF(N129="snížená",J129,0)</f>
        <v>0</v>
      </c>
      <c r="BG129" s="136">
        <f>IF(N129="zákl. přenesená",J129,0)</f>
        <v>0</v>
      </c>
      <c r="BH129" s="136">
        <f>IF(N129="sníž. přenesená",J129,0)</f>
        <v>0</v>
      </c>
      <c r="BI129" s="136">
        <f>IF(N129="nulová",J129,0)</f>
        <v>0</v>
      </c>
      <c r="BJ129" s="17" t="s">
        <v>81</v>
      </c>
      <c r="BK129" s="136">
        <f>ROUND(I129*H129,2)</f>
        <v>0</v>
      </c>
      <c r="BL129" s="17" t="s">
        <v>133</v>
      </c>
      <c r="BM129" s="135" t="s">
        <v>134</v>
      </c>
    </row>
    <row r="130" spans="2:65" s="1" customFormat="1" ht="24.2" customHeight="1">
      <c r="B130" s="128"/>
      <c r="C130" s="129" t="s">
        <v>85</v>
      </c>
      <c r="D130" s="129" t="s">
        <v>128</v>
      </c>
      <c r="E130" s="180" t="s">
        <v>135</v>
      </c>
      <c r="F130" s="181" t="s">
        <v>136</v>
      </c>
      <c r="G130" s="182" t="s">
        <v>131</v>
      </c>
      <c r="H130" s="183">
        <v>20</v>
      </c>
      <c r="I130" s="130"/>
      <c r="J130" s="207">
        <f>ROUND(I130*H130,2)</f>
        <v>0</v>
      </c>
      <c r="K130" s="181" t="s">
        <v>1</v>
      </c>
      <c r="L130" s="32"/>
      <c r="M130" s="131" t="s">
        <v>1</v>
      </c>
      <c r="N130" s="132" t="s">
        <v>41</v>
      </c>
      <c r="P130" s="133">
        <f>O130*H130</f>
        <v>0</v>
      </c>
      <c r="Q130" s="133">
        <v>0</v>
      </c>
      <c r="R130" s="133">
        <f>Q130*H130</f>
        <v>0</v>
      </c>
      <c r="S130" s="133">
        <v>0</v>
      </c>
      <c r="T130" s="134">
        <f>S130*H130</f>
        <v>0</v>
      </c>
      <c r="AR130" s="135" t="s">
        <v>133</v>
      </c>
      <c r="AT130" s="135" t="s">
        <v>128</v>
      </c>
      <c r="AU130" s="135" t="s">
        <v>85</v>
      </c>
      <c r="AY130" s="17" t="s">
        <v>126</v>
      </c>
      <c r="BE130" s="136">
        <f>IF(N130="základní",J130,0)</f>
        <v>0</v>
      </c>
      <c r="BF130" s="136">
        <f>IF(N130="snížená",J130,0)</f>
        <v>0</v>
      </c>
      <c r="BG130" s="136">
        <f>IF(N130="zákl. přenesená",J130,0)</f>
        <v>0</v>
      </c>
      <c r="BH130" s="136">
        <f>IF(N130="sníž. přenesená",J130,0)</f>
        <v>0</v>
      </c>
      <c r="BI130" s="136">
        <f>IF(N130="nulová",J130,0)</f>
        <v>0</v>
      </c>
      <c r="BJ130" s="17" t="s">
        <v>81</v>
      </c>
      <c r="BK130" s="136">
        <f>ROUND(I130*H130,2)</f>
        <v>0</v>
      </c>
      <c r="BL130" s="17" t="s">
        <v>133</v>
      </c>
      <c r="BM130" s="135" t="s">
        <v>137</v>
      </c>
    </row>
    <row r="131" spans="2:65" s="1" customFormat="1" ht="24.2" customHeight="1">
      <c r="B131" s="128"/>
      <c r="C131" s="129" t="s">
        <v>138</v>
      </c>
      <c r="D131" s="129" t="s">
        <v>128</v>
      </c>
      <c r="E131" s="180" t="s">
        <v>139</v>
      </c>
      <c r="F131" s="181" t="s">
        <v>140</v>
      </c>
      <c r="G131" s="182" t="s">
        <v>131</v>
      </c>
      <c r="H131" s="183">
        <v>16</v>
      </c>
      <c r="I131" s="130"/>
      <c r="J131" s="207">
        <f>ROUND(I131*H131,2)</f>
        <v>0</v>
      </c>
      <c r="K131" s="181" t="s">
        <v>132</v>
      </c>
      <c r="L131" s="32"/>
      <c r="M131" s="131" t="s">
        <v>1</v>
      </c>
      <c r="N131" s="132" t="s">
        <v>41</v>
      </c>
      <c r="P131" s="133">
        <f>O131*H131</f>
        <v>0</v>
      </c>
      <c r="Q131" s="133">
        <v>0</v>
      </c>
      <c r="R131" s="133">
        <f>Q131*H131</f>
        <v>0</v>
      </c>
      <c r="S131" s="133">
        <v>0.58</v>
      </c>
      <c r="T131" s="134">
        <f>S131*H131</f>
        <v>9.28</v>
      </c>
      <c r="AR131" s="135" t="s">
        <v>133</v>
      </c>
      <c r="AT131" s="135" t="s">
        <v>128</v>
      </c>
      <c r="AU131" s="135" t="s">
        <v>85</v>
      </c>
      <c r="AY131" s="17" t="s">
        <v>126</v>
      </c>
      <c r="BE131" s="136">
        <f>IF(N131="základní",J131,0)</f>
        <v>0</v>
      </c>
      <c r="BF131" s="136">
        <f>IF(N131="snížená",J131,0)</f>
        <v>0</v>
      </c>
      <c r="BG131" s="136">
        <f>IF(N131="zákl. přenesená",J131,0)</f>
        <v>0</v>
      </c>
      <c r="BH131" s="136">
        <f>IF(N131="sníž. přenesená",J131,0)</f>
        <v>0</v>
      </c>
      <c r="BI131" s="136">
        <f>IF(N131="nulová",J131,0)</f>
        <v>0</v>
      </c>
      <c r="BJ131" s="17" t="s">
        <v>81</v>
      </c>
      <c r="BK131" s="136">
        <f>ROUND(I131*H131,2)</f>
        <v>0</v>
      </c>
      <c r="BL131" s="17" t="s">
        <v>133</v>
      </c>
      <c r="BM131" s="135" t="s">
        <v>141</v>
      </c>
    </row>
    <row r="132" spans="2:65" s="1" customFormat="1" ht="24.2" customHeight="1">
      <c r="B132" s="128"/>
      <c r="C132" s="129" t="s">
        <v>133</v>
      </c>
      <c r="D132" s="129" t="s">
        <v>128</v>
      </c>
      <c r="E132" s="180" t="s">
        <v>142</v>
      </c>
      <c r="F132" s="181" t="s">
        <v>143</v>
      </c>
      <c r="G132" s="182" t="s">
        <v>131</v>
      </c>
      <c r="H132" s="183">
        <v>16</v>
      </c>
      <c r="I132" s="130"/>
      <c r="J132" s="207">
        <f>ROUND(I132*H132,2)</f>
        <v>0</v>
      </c>
      <c r="K132" s="181" t="s">
        <v>132</v>
      </c>
      <c r="L132" s="32"/>
      <c r="M132" s="131" t="s">
        <v>1</v>
      </c>
      <c r="N132" s="132" t="s">
        <v>41</v>
      </c>
      <c r="P132" s="133">
        <f>O132*H132</f>
        <v>0</v>
      </c>
      <c r="Q132" s="133">
        <v>0</v>
      </c>
      <c r="R132" s="133">
        <f>Q132*H132</f>
        <v>0</v>
      </c>
      <c r="S132" s="133">
        <v>0.22</v>
      </c>
      <c r="T132" s="134">
        <f>S132*H132</f>
        <v>3.52</v>
      </c>
      <c r="AR132" s="135" t="s">
        <v>133</v>
      </c>
      <c r="AT132" s="135" t="s">
        <v>128</v>
      </c>
      <c r="AU132" s="135" t="s">
        <v>85</v>
      </c>
      <c r="AY132" s="17" t="s">
        <v>126</v>
      </c>
      <c r="BE132" s="136">
        <f>IF(N132="základní",J132,0)</f>
        <v>0</v>
      </c>
      <c r="BF132" s="136">
        <f>IF(N132="snížená",J132,0)</f>
        <v>0</v>
      </c>
      <c r="BG132" s="136">
        <f>IF(N132="zákl. přenesená",J132,0)</f>
        <v>0</v>
      </c>
      <c r="BH132" s="136">
        <f>IF(N132="sníž. přenesená",J132,0)</f>
        <v>0</v>
      </c>
      <c r="BI132" s="136">
        <f>IF(N132="nulová",J132,0)</f>
        <v>0</v>
      </c>
      <c r="BJ132" s="17" t="s">
        <v>81</v>
      </c>
      <c r="BK132" s="136">
        <f>ROUND(I132*H132,2)</f>
        <v>0</v>
      </c>
      <c r="BL132" s="17" t="s">
        <v>133</v>
      </c>
      <c r="BM132" s="135" t="s">
        <v>144</v>
      </c>
    </row>
    <row r="133" spans="2:51" s="12" customFormat="1" ht="12">
      <c r="B133" s="137"/>
      <c r="D133" s="138" t="s">
        <v>145</v>
      </c>
      <c r="E133" s="184" t="s">
        <v>1</v>
      </c>
      <c r="F133" s="185" t="s">
        <v>146</v>
      </c>
      <c r="G133" s="186"/>
      <c r="H133" s="184" t="s">
        <v>1</v>
      </c>
      <c r="I133" s="140"/>
      <c r="J133" s="186"/>
      <c r="K133" s="186"/>
      <c r="L133" s="137"/>
      <c r="M133" s="141"/>
      <c r="T133" s="142"/>
      <c r="AT133" s="139" t="s">
        <v>145</v>
      </c>
      <c r="AU133" s="139" t="s">
        <v>85</v>
      </c>
      <c r="AV133" s="12" t="s">
        <v>81</v>
      </c>
      <c r="AW133" s="12" t="s">
        <v>32</v>
      </c>
      <c r="AX133" s="12" t="s">
        <v>76</v>
      </c>
      <c r="AY133" s="139" t="s">
        <v>126</v>
      </c>
    </row>
    <row r="134" spans="2:51" s="13" customFormat="1" ht="12">
      <c r="B134" s="143"/>
      <c r="D134" s="138" t="s">
        <v>145</v>
      </c>
      <c r="E134" s="187" t="s">
        <v>1</v>
      </c>
      <c r="F134" s="188" t="s">
        <v>147</v>
      </c>
      <c r="G134" s="189"/>
      <c r="H134" s="190">
        <v>16</v>
      </c>
      <c r="I134" s="145"/>
      <c r="J134" s="189"/>
      <c r="K134" s="189"/>
      <c r="L134" s="143"/>
      <c r="M134" s="146"/>
      <c r="T134" s="147"/>
      <c r="AT134" s="144" t="s">
        <v>145</v>
      </c>
      <c r="AU134" s="144" t="s">
        <v>85</v>
      </c>
      <c r="AV134" s="13" t="s">
        <v>85</v>
      </c>
      <c r="AW134" s="13" t="s">
        <v>32</v>
      </c>
      <c r="AX134" s="13" t="s">
        <v>81</v>
      </c>
      <c r="AY134" s="144" t="s">
        <v>126</v>
      </c>
    </row>
    <row r="135" spans="2:65" s="1" customFormat="1" ht="24.2" customHeight="1">
      <c r="B135" s="128"/>
      <c r="C135" s="129" t="s">
        <v>148</v>
      </c>
      <c r="D135" s="129" t="s">
        <v>128</v>
      </c>
      <c r="E135" s="180" t="s">
        <v>149</v>
      </c>
      <c r="F135" s="181" t="s">
        <v>150</v>
      </c>
      <c r="G135" s="182" t="s">
        <v>131</v>
      </c>
      <c r="H135" s="183">
        <v>7</v>
      </c>
      <c r="I135" s="130"/>
      <c r="J135" s="207">
        <f>ROUND(I135*H135,2)</f>
        <v>0</v>
      </c>
      <c r="K135" s="181" t="s">
        <v>132</v>
      </c>
      <c r="L135" s="32"/>
      <c r="M135" s="131" t="s">
        <v>1</v>
      </c>
      <c r="N135" s="132" t="s">
        <v>41</v>
      </c>
      <c r="P135" s="133">
        <f>O135*H135</f>
        <v>0</v>
      </c>
      <c r="Q135" s="133">
        <v>8E-05</v>
      </c>
      <c r="R135" s="133">
        <f>Q135*H135</f>
        <v>0.0005600000000000001</v>
      </c>
      <c r="S135" s="133">
        <v>0.23</v>
      </c>
      <c r="T135" s="134">
        <f>S135*H135</f>
        <v>1.61</v>
      </c>
      <c r="AR135" s="135" t="s">
        <v>133</v>
      </c>
      <c r="AT135" s="135" t="s">
        <v>128</v>
      </c>
      <c r="AU135" s="135" t="s">
        <v>85</v>
      </c>
      <c r="AY135" s="17" t="s">
        <v>126</v>
      </c>
      <c r="BE135" s="136">
        <f>IF(N135="základní",J135,0)</f>
        <v>0</v>
      </c>
      <c r="BF135" s="136">
        <f>IF(N135="snížená",J135,0)</f>
        <v>0</v>
      </c>
      <c r="BG135" s="136">
        <f>IF(N135="zákl. přenesená",J135,0)</f>
        <v>0</v>
      </c>
      <c r="BH135" s="136">
        <f>IF(N135="sníž. přenesená",J135,0)</f>
        <v>0</v>
      </c>
      <c r="BI135" s="136">
        <f>IF(N135="nulová",J135,0)</f>
        <v>0</v>
      </c>
      <c r="BJ135" s="17" t="s">
        <v>81</v>
      </c>
      <c r="BK135" s="136">
        <f>ROUND(I135*H135,2)</f>
        <v>0</v>
      </c>
      <c r="BL135" s="17" t="s">
        <v>133</v>
      </c>
      <c r="BM135" s="135" t="s">
        <v>151</v>
      </c>
    </row>
    <row r="136" spans="2:65" s="1" customFormat="1" ht="16.5" customHeight="1">
      <c r="B136" s="128"/>
      <c r="C136" s="129" t="s">
        <v>152</v>
      </c>
      <c r="D136" s="129" t="s">
        <v>128</v>
      </c>
      <c r="E136" s="180" t="s">
        <v>153</v>
      </c>
      <c r="F136" s="181" t="s">
        <v>154</v>
      </c>
      <c r="G136" s="182" t="s">
        <v>155</v>
      </c>
      <c r="H136" s="183">
        <v>100</v>
      </c>
      <c r="I136" s="130"/>
      <c r="J136" s="207">
        <f>ROUND(I136*H136,2)</f>
        <v>0</v>
      </c>
      <c r="K136" s="181" t="s">
        <v>132</v>
      </c>
      <c r="L136" s="32"/>
      <c r="M136" s="131" t="s">
        <v>1</v>
      </c>
      <c r="N136" s="132" t="s">
        <v>41</v>
      </c>
      <c r="P136" s="133">
        <f>O136*H136</f>
        <v>0</v>
      </c>
      <c r="Q136" s="133">
        <v>0.00056</v>
      </c>
      <c r="R136" s="133">
        <f>Q136*H136</f>
        <v>0.055999999999999994</v>
      </c>
      <c r="S136" s="133">
        <v>0</v>
      </c>
      <c r="T136" s="134">
        <f>S136*H136</f>
        <v>0</v>
      </c>
      <c r="AR136" s="135" t="s">
        <v>133</v>
      </c>
      <c r="AT136" s="135" t="s">
        <v>128</v>
      </c>
      <c r="AU136" s="135" t="s">
        <v>85</v>
      </c>
      <c r="AY136" s="17" t="s">
        <v>126</v>
      </c>
      <c r="BE136" s="136">
        <f>IF(N136="základní",J136,0)</f>
        <v>0</v>
      </c>
      <c r="BF136" s="136">
        <f>IF(N136="snížená",J136,0)</f>
        <v>0</v>
      </c>
      <c r="BG136" s="136">
        <f>IF(N136="zákl. přenesená",J136,0)</f>
        <v>0</v>
      </c>
      <c r="BH136" s="136">
        <f>IF(N136="sníž. přenesená",J136,0)</f>
        <v>0</v>
      </c>
      <c r="BI136" s="136">
        <f>IF(N136="nulová",J136,0)</f>
        <v>0</v>
      </c>
      <c r="BJ136" s="17" t="s">
        <v>81</v>
      </c>
      <c r="BK136" s="136">
        <f>ROUND(I136*H136,2)</f>
        <v>0</v>
      </c>
      <c r="BL136" s="17" t="s">
        <v>133</v>
      </c>
      <c r="BM136" s="135" t="s">
        <v>156</v>
      </c>
    </row>
    <row r="137" spans="2:65" s="1" customFormat="1" ht="21.75" customHeight="1">
      <c r="B137" s="128"/>
      <c r="C137" s="129" t="s">
        <v>157</v>
      </c>
      <c r="D137" s="129" t="s">
        <v>128</v>
      </c>
      <c r="E137" s="180" t="s">
        <v>158</v>
      </c>
      <c r="F137" s="181" t="s">
        <v>159</v>
      </c>
      <c r="G137" s="182" t="s">
        <v>155</v>
      </c>
      <c r="H137" s="183">
        <v>100</v>
      </c>
      <c r="I137" s="130"/>
      <c r="J137" s="207">
        <f>ROUND(I137*H137,2)</f>
        <v>0</v>
      </c>
      <c r="K137" s="181" t="s">
        <v>132</v>
      </c>
      <c r="L137" s="32"/>
      <c r="M137" s="131" t="s">
        <v>1</v>
      </c>
      <c r="N137" s="132" t="s">
        <v>41</v>
      </c>
      <c r="P137" s="133">
        <f>O137*H137</f>
        <v>0</v>
      </c>
      <c r="Q137" s="133">
        <v>0</v>
      </c>
      <c r="R137" s="133">
        <f>Q137*H137</f>
        <v>0</v>
      </c>
      <c r="S137" s="133">
        <v>0</v>
      </c>
      <c r="T137" s="134">
        <f>S137*H137</f>
        <v>0</v>
      </c>
      <c r="AR137" s="135" t="s">
        <v>133</v>
      </c>
      <c r="AT137" s="135" t="s">
        <v>128</v>
      </c>
      <c r="AU137" s="135" t="s">
        <v>85</v>
      </c>
      <c r="AY137" s="17" t="s">
        <v>126</v>
      </c>
      <c r="BE137" s="136">
        <f>IF(N137="základní",J137,0)</f>
        <v>0</v>
      </c>
      <c r="BF137" s="136">
        <f>IF(N137="snížená",J137,0)</f>
        <v>0</v>
      </c>
      <c r="BG137" s="136">
        <f>IF(N137="zákl. přenesená",J137,0)</f>
        <v>0</v>
      </c>
      <c r="BH137" s="136">
        <f>IF(N137="sníž. přenesená",J137,0)</f>
        <v>0</v>
      </c>
      <c r="BI137" s="136">
        <f>IF(N137="nulová",J137,0)</f>
        <v>0</v>
      </c>
      <c r="BJ137" s="17" t="s">
        <v>81</v>
      </c>
      <c r="BK137" s="136">
        <f>ROUND(I137*H137,2)</f>
        <v>0</v>
      </c>
      <c r="BL137" s="17" t="s">
        <v>133</v>
      </c>
      <c r="BM137" s="135" t="s">
        <v>160</v>
      </c>
    </row>
    <row r="138" spans="2:65" s="1" customFormat="1" ht="24.2" customHeight="1">
      <c r="B138" s="128"/>
      <c r="C138" s="129" t="s">
        <v>161</v>
      </c>
      <c r="D138" s="129" t="s">
        <v>128</v>
      </c>
      <c r="E138" s="180" t="s">
        <v>162</v>
      </c>
      <c r="F138" s="181" t="s">
        <v>163</v>
      </c>
      <c r="G138" s="182" t="s">
        <v>131</v>
      </c>
      <c r="H138" s="183">
        <v>230</v>
      </c>
      <c r="I138" s="130"/>
      <c r="J138" s="207">
        <f>ROUND(I138*H138,2)</f>
        <v>0</v>
      </c>
      <c r="K138" s="181" t="s">
        <v>132</v>
      </c>
      <c r="L138" s="32"/>
      <c r="M138" s="131" t="s">
        <v>1</v>
      </c>
      <c r="N138" s="132" t="s">
        <v>41</v>
      </c>
      <c r="P138" s="133">
        <f>O138*H138</f>
        <v>0</v>
      </c>
      <c r="Q138" s="133">
        <v>0</v>
      </c>
      <c r="R138" s="133">
        <f>Q138*H138</f>
        <v>0</v>
      </c>
      <c r="S138" s="133">
        <v>0</v>
      </c>
      <c r="T138" s="134">
        <f>S138*H138</f>
        <v>0</v>
      </c>
      <c r="AR138" s="135" t="s">
        <v>133</v>
      </c>
      <c r="AT138" s="135" t="s">
        <v>128</v>
      </c>
      <c r="AU138" s="135" t="s">
        <v>85</v>
      </c>
      <c r="AY138" s="17" t="s">
        <v>126</v>
      </c>
      <c r="BE138" s="136">
        <f>IF(N138="základní",J138,0)</f>
        <v>0</v>
      </c>
      <c r="BF138" s="136">
        <f>IF(N138="snížená",J138,0)</f>
        <v>0</v>
      </c>
      <c r="BG138" s="136">
        <f>IF(N138="zákl. přenesená",J138,0)</f>
        <v>0</v>
      </c>
      <c r="BH138" s="136">
        <f>IF(N138="sníž. přenesená",J138,0)</f>
        <v>0</v>
      </c>
      <c r="BI138" s="136">
        <f>IF(N138="nulová",J138,0)</f>
        <v>0</v>
      </c>
      <c r="BJ138" s="17" t="s">
        <v>81</v>
      </c>
      <c r="BK138" s="136">
        <f>ROUND(I138*H138,2)</f>
        <v>0</v>
      </c>
      <c r="BL138" s="17" t="s">
        <v>133</v>
      </c>
      <c r="BM138" s="135" t="s">
        <v>164</v>
      </c>
    </row>
    <row r="139" spans="2:51" s="13" customFormat="1" ht="12">
      <c r="B139" s="143"/>
      <c r="D139" s="138" t="s">
        <v>145</v>
      </c>
      <c r="E139" s="187" t="s">
        <v>83</v>
      </c>
      <c r="F139" s="188" t="s">
        <v>165</v>
      </c>
      <c r="G139" s="189"/>
      <c r="H139" s="190">
        <v>230</v>
      </c>
      <c r="I139" s="145"/>
      <c r="J139" s="189"/>
      <c r="K139" s="189"/>
      <c r="L139" s="143"/>
      <c r="M139" s="146"/>
      <c r="T139" s="147"/>
      <c r="AT139" s="144" t="s">
        <v>145</v>
      </c>
      <c r="AU139" s="144" t="s">
        <v>85</v>
      </c>
      <c r="AV139" s="13" t="s">
        <v>85</v>
      </c>
      <c r="AW139" s="13" t="s">
        <v>32</v>
      </c>
      <c r="AX139" s="13" t="s">
        <v>81</v>
      </c>
      <c r="AY139" s="144" t="s">
        <v>126</v>
      </c>
    </row>
    <row r="140" spans="2:65" s="1" customFormat="1" ht="33" customHeight="1">
      <c r="B140" s="128"/>
      <c r="C140" s="129" t="s">
        <v>166</v>
      </c>
      <c r="D140" s="129" t="s">
        <v>128</v>
      </c>
      <c r="E140" s="180" t="s">
        <v>167</v>
      </c>
      <c r="F140" s="181" t="s">
        <v>168</v>
      </c>
      <c r="G140" s="182" t="s">
        <v>169</v>
      </c>
      <c r="H140" s="183">
        <v>90</v>
      </c>
      <c r="I140" s="130"/>
      <c r="J140" s="207">
        <f>ROUND(I140*H140,2)</f>
        <v>0</v>
      </c>
      <c r="K140" s="181" t="s">
        <v>132</v>
      </c>
      <c r="L140" s="32"/>
      <c r="M140" s="131" t="s">
        <v>1</v>
      </c>
      <c r="N140" s="132" t="s">
        <v>41</v>
      </c>
      <c r="P140" s="133">
        <f>O140*H140</f>
        <v>0</v>
      </c>
      <c r="Q140" s="133">
        <v>0</v>
      </c>
      <c r="R140" s="133">
        <f>Q140*H140</f>
        <v>0</v>
      </c>
      <c r="S140" s="133">
        <v>0</v>
      </c>
      <c r="T140" s="134">
        <f>S140*H140</f>
        <v>0</v>
      </c>
      <c r="AR140" s="135" t="s">
        <v>133</v>
      </c>
      <c r="AT140" s="135" t="s">
        <v>128</v>
      </c>
      <c r="AU140" s="135" t="s">
        <v>85</v>
      </c>
      <c r="AY140" s="17" t="s">
        <v>126</v>
      </c>
      <c r="BE140" s="136">
        <f>IF(N140="základní",J140,0)</f>
        <v>0</v>
      </c>
      <c r="BF140" s="136">
        <f>IF(N140="snížená",J140,0)</f>
        <v>0</v>
      </c>
      <c r="BG140" s="136">
        <f>IF(N140="zákl. přenesená",J140,0)</f>
        <v>0</v>
      </c>
      <c r="BH140" s="136">
        <f>IF(N140="sníž. přenesená",J140,0)</f>
        <v>0</v>
      </c>
      <c r="BI140" s="136">
        <f>IF(N140="nulová",J140,0)</f>
        <v>0</v>
      </c>
      <c r="BJ140" s="17" t="s">
        <v>81</v>
      </c>
      <c r="BK140" s="136">
        <f>ROUND(I140*H140,2)</f>
        <v>0</v>
      </c>
      <c r="BL140" s="17" t="s">
        <v>133</v>
      </c>
      <c r="BM140" s="135" t="s">
        <v>170</v>
      </c>
    </row>
    <row r="141" spans="2:51" s="13" customFormat="1" ht="12">
      <c r="B141" s="143"/>
      <c r="D141" s="138" t="s">
        <v>145</v>
      </c>
      <c r="E141" s="187" t="s">
        <v>1</v>
      </c>
      <c r="F141" s="188" t="s">
        <v>171</v>
      </c>
      <c r="G141" s="189"/>
      <c r="H141" s="190">
        <v>90</v>
      </c>
      <c r="I141" s="145"/>
      <c r="J141" s="189"/>
      <c r="K141" s="189"/>
      <c r="L141" s="143"/>
      <c r="M141" s="146"/>
      <c r="T141" s="147"/>
      <c r="AT141" s="144" t="s">
        <v>145</v>
      </c>
      <c r="AU141" s="144" t="s">
        <v>85</v>
      </c>
      <c r="AV141" s="13" t="s">
        <v>85</v>
      </c>
      <c r="AW141" s="13" t="s">
        <v>32</v>
      </c>
      <c r="AX141" s="13" t="s">
        <v>76</v>
      </c>
      <c r="AY141" s="144" t="s">
        <v>126</v>
      </c>
    </row>
    <row r="142" spans="2:51" s="14" customFormat="1" ht="12">
      <c r="B142" s="148"/>
      <c r="D142" s="138" t="s">
        <v>145</v>
      </c>
      <c r="E142" s="191" t="s">
        <v>86</v>
      </c>
      <c r="F142" s="192" t="s">
        <v>172</v>
      </c>
      <c r="G142" s="193"/>
      <c r="H142" s="194">
        <v>90</v>
      </c>
      <c r="I142" s="150"/>
      <c r="J142" s="193"/>
      <c r="K142" s="193"/>
      <c r="L142" s="148"/>
      <c r="M142" s="151"/>
      <c r="T142" s="152"/>
      <c r="AT142" s="149" t="s">
        <v>145</v>
      </c>
      <c r="AU142" s="149" t="s">
        <v>85</v>
      </c>
      <c r="AV142" s="14" t="s">
        <v>133</v>
      </c>
      <c r="AW142" s="14" t="s">
        <v>32</v>
      </c>
      <c r="AX142" s="14" t="s">
        <v>81</v>
      </c>
      <c r="AY142" s="149" t="s">
        <v>126</v>
      </c>
    </row>
    <row r="143" spans="2:65" s="1" customFormat="1" ht="24.2" customHeight="1">
      <c r="B143" s="128"/>
      <c r="C143" s="129" t="s">
        <v>173</v>
      </c>
      <c r="D143" s="129" t="s">
        <v>128</v>
      </c>
      <c r="E143" s="180" t="s">
        <v>174</v>
      </c>
      <c r="F143" s="181" t="s">
        <v>175</v>
      </c>
      <c r="G143" s="182" t="s">
        <v>131</v>
      </c>
      <c r="H143" s="183">
        <v>20</v>
      </c>
      <c r="I143" s="130"/>
      <c r="J143" s="207">
        <f>ROUND(I143*H143,2)</f>
        <v>0</v>
      </c>
      <c r="K143" s="181" t="s">
        <v>132</v>
      </c>
      <c r="L143" s="32"/>
      <c r="M143" s="131" t="s">
        <v>1</v>
      </c>
      <c r="N143" s="132" t="s">
        <v>41</v>
      </c>
      <c r="P143" s="133">
        <f>O143*H143</f>
        <v>0</v>
      </c>
      <c r="Q143" s="133">
        <v>0</v>
      </c>
      <c r="R143" s="133">
        <f>Q143*H143</f>
        <v>0</v>
      </c>
      <c r="S143" s="133">
        <v>0</v>
      </c>
      <c r="T143" s="134">
        <f>S143*H143</f>
        <v>0</v>
      </c>
      <c r="AR143" s="135" t="s">
        <v>133</v>
      </c>
      <c r="AT143" s="135" t="s">
        <v>128</v>
      </c>
      <c r="AU143" s="135" t="s">
        <v>85</v>
      </c>
      <c r="AY143" s="17" t="s">
        <v>126</v>
      </c>
      <c r="BE143" s="136">
        <f>IF(N143="základní",J143,0)</f>
        <v>0</v>
      </c>
      <c r="BF143" s="136">
        <f>IF(N143="snížená",J143,0)</f>
        <v>0</v>
      </c>
      <c r="BG143" s="136">
        <f>IF(N143="zákl. přenesená",J143,0)</f>
        <v>0</v>
      </c>
      <c r="BH143" s="136">
        <f>IF(N143="sníž. přenesená",J143,0)</f>
        <v>0</v>
      </c>
      <c r="BI143" s="136">
        <f>IF(N143="nulová",J143,0)</f>
        <v>0</v>
      </c>
      <c r="BJ143" s="17" t="s">
        <v>81</v>
      </c>
      <c r="BK143" s="136">
        <f>ROUND(I143*H143,2)</f>
        <v>0</v>
      </c>
      <c r="BL143" s="17" t="s">
        <v>133</v>
      </c>
      <c r="BM143" s="135" t="s">
        <v>176</v>
      </c>
    </row>
    <row r="144" spans="2:65" s="1" customFormat="1" ht="37.9" customHeight="1">
      <c r="B144" s="128"/>
      <c r="C144" s="129" t="s">
        <v>177</v>
      </c>
      <c r="D144" s="129" t="s">
        <v>128</v>
      </c>
      <c r="E144" s="180" t="s">
        <v>178</v>
      </c>
      <c r="F144" s="181" t="s">
        <v>179</v>
      </c>
      <c r="G144" s="182" t="s">
        <v>169</v>
      </c>
      <c r="H144" s="183">
        <v>19.2</v>
      </c>
      <c r="I144" s="130"/>
      <c r="J144" s="207">
        <f>ROUND(I144*H144,2)</f>
        <v>0</v>
      </c>
      <c r="K144" s="181" t="s">
        <v>132</v>
      </c>
      <c r="L144" s="32"/>
      <c r="M144" s="131" t="s">
        <v>1</v>
      </c>
      <c r="N144" s="132" t="s">
        <v>41</v>
      </c>
      <c r="P144" s="133">
        <f>O144*H144</f>
        <v>0</v>
      </c>
      <c r="Q144" s="133">
        <v>0</v>
      </c>
      <c r="R144" s="133">
        <f>Q144*H144</f>
        <v>0</v>
      </c>
      <c r="S144" s="133">
        <v>0</v>
      </c>
      <c r="T144" s="134">
        <f>S144*H144</f>
        <v>0</v>
      </c>
      <c r="AR144" s="135" t="s">
        <v>133</v>
      </c>
      <c r="AT144" s="135" t="s">
        <v>128</v>
      </c>
      <c r="AU144" s="135" t="s">
        <v>85</v>
      </c>
      <c r="AY144" s="17" t="s">
        <v>126</v>
      </c>
      <c r="BE144" s="136">
        <f>IF(N144="základní",J144,0)</f>
        <v>0</v>
      </c>
      <c r="BF144" s="136">
        <f>IF(N144="snížená",J144,0)</f>
        <v>0</v>
      </c>
      <c r="BG144" s="136">
        <f>IF(N144="zákl. přenesená",J144,0)</f>
        <v>0</v>
      </c>
      <c r="BH144" s="136">
        <f>IF(N144="sníž. přenesená",J144,0)</f>
        <v>0</v>
      </c>
      <c r="BI144" s="136">
        <f>IF(N144="nulová",J144,0)</f>
        <v>0</v>
      </c>
      <c r="BJ144" s="17" t="s">
        <v>81</v>
      </c>
      <c r="BK144" s="136">
        <f>ROUND(I144*H144,2)</f>
        <v>0</v>
      </c>
      <c r="BL144" s="17" t="s">
        <v>133</v>
      </c>
      <c r="BM144" s="135" t="s">
        <v>180</v>
      </c>
    </row>
    <row r="145" spans="2:51" s="12" customFormat="1" ht="12">
      <c r="B145" s="137"/>
      <c r="D145" s="138" t="s">
        <v>145</v>
      </c>
      <c r="E145" s="184" t="s">
        <v>1</v>
      </c>
      <c r="F145" s="185" t="s">
        <v>181</v>
      </c>
      <c r="G145" s="186"/>
      <c r="H145" s="184" t="s">
        <v>1</v>
      </c>
      <c r="I145" s="140"/>
      <c r="J145" s="186"/>
      <c r="K145" s="186"/>
      <c r="L145" s="137"/>
      <c r="M145" s="141"/>
      <c r="T145" s="142"/>
      <c r="AT145" s="139" t="s">
        <v>145</v>
      </c>
      <c r="AU145" s="139" t="s">
        <v>85</v>
      </c>
      <c r="AV145" s="12" t="s">
        <v>81</v>
      </c>
      <c r="AW145" s="12" t="s">
        <v>32</v>
      </c>
      <c r="AX145" s="12" t="s">
        <v>76</v>
      </c>
      <c r="AY145" s="139" t="s">
        <v>126</v>
      </c>
    </row>
    <row r="146" spans="2:51" s="13" customFormat="1" ht="12">
      <c r="B146" s="143"/>
      <c r="D146" s="138" t="s">
        <v>145</v>
      </c>
      <c r="E146" s="187" t="s">
        <v>1</v>
      </c>
      <c r="F146" s="188" t="s">
        <v>182</v>
      </c>
      <c r="G146" s="189"/>
      <c r="H146" s="190">
        <v>19.2</v>
      </c>
      <c r="I146" s="145"/>
      <c r="J146" s="189"/>
      <c r="K146" s="189"/>
      <c r="L146" s="143"/>
      <c r="M146" s="146"/>
      <c r="T146" s="147"/>
      <c r="AT146" s="144" t="s">
        <v>145</v>
      </c>
      <c r="AU146" s="144" t="s">
        <v>85</v>
      </c>
      <c r="AV146" s="13" t="s">
        <v>85</v>
      </c>
      <c r="AW146" s="13" t="s">
        <v>32</v>
      </c>
      <c r="AX146" s="13" t="s">
        <v>81</v>
      </c>
      <c r="AY146" s="144" t="s">
        <v>126</v>
      </c>
    </row>
    <row r="147" spans="2:65" s="1" customFormat="1" ht="37.9" customHeight="1">
      <c r="B147" s="128"/>
      <c r="C147" s="129" t="s">
        <v>183</v>
      </c>
      <c r="D147" s="129" t="s">
        <v>128</v>
      </c>
      <c r="E147" s="180" t="s">
        <v>184</v>
      </c>
      <c r="F147" s="181" t="s">
        <v>185</v>
      </c>
      <c r="G147" s="182" t="s">
        <v>169</v>
      </c>
      <c r="H147" s="183">
        <v>90</v>
      </c>
      <c r="I147" s="130"/>
      <c r="J147" s="207">
        <f>ROUND(I147*H147,2)</f>
        <v>0</v>
      </c>
      <c r="K147" s="181" t="s">
        <v>132</v>
      </c>
      <c r="L147" s="32"/>
      <c r="M147" s="131" t="s">
        <v>1</v>
      </c>
      <c r="N147" s="132" t="s">
        <v>41</v>
      </c>
      <c r="P147" s="133">
        <f>O147*H147</f>
        <v>0</v>
      </c>
      <c r="Q147" s="133">
        <v>0</v>
      </c>
      <c r="R147" s="133">
        <f>Q147*H147</f>
        <v>0</v>
      </c>
      <c r="S147" s="133">
        <v>0</v>
      </c>
      <c r="T147" s="134">
        <f>S147*H147</f>
        <v>0</v>
      </c>
      <c r="AR147" s="135" t="s">
        <v>133</v>
      </c>
      <c r="AT147" s="135" t="s">
        <v>128</v>
      </c>
      <c r="AU147" s="135" t="s">
        <v>85</v>
      </c>
      <c r="AY147" s="17" t="s">
        <v>126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7" t="s">
        <v>81</v>
      </c>
      <c r="BK147" s="136">
        <f>ROUND(I147*H147,2)</f>
        <v>0</v>
      </c>
      <c r="BL147" s="17" t="s">
        <v>133</v>
      </c>
      <c r="BM147" s="135" t="s">
        <v>186</v>
      </c>
    </row>
    <row r="148" spans="2:51" s="12" customFormat="1" ht="12">
      <c r="B148" s="137"/>
      <c r="D148" s="138" t="s">
        <v>145</v>
      </c>
      <c r="E148" s="184" t="s">
        <v>1</v>
      </c>
      <c r="F148" s="185" t="s">
        <v>187</v>
      </c>
      <c r="G148" s="186"/>
      <c r="H148" s="184" t="s">
        <v>1</v>
      </c>
      <c r="I148" s="140"/>
      <c r="J148" s="186"/>
      <c r="K148" s="186"/>
      <c r="L148" s="137"/>
      <c r="M148" s="141"/>
      <c r="T148" s="142"/>
      <c r="AT148" s="139" t="s">
        <v>145</v>
      </c>
      <c r="AU148" s="139" t="s">
        <v>85</v>
      </c>
      <c r="AV148" s="12" t="s">
        <v>81</v>
      </c>
      <c r="AW148" s="12" t="s">
        <v>32</v>
      </c>
      <c r="AX148" s="12" t="s">
        <v>76</v>
      </c>
      <c r="AY148" s="139" t="s">
        <v>126</v>
      </c>
    </row>
    <row r="149" spans="2:51" s="13" customFormat="1" ht="12">
      <c r="B149" s="143"/>
      <c r="D149" s="138" t="s">
        <v>145</v>
      </c>
      <c r="E149" s="187" t="s">
        <v>1</v>
      </c>
      <c r="F149" s="188" t="s">
        <v>86</v>
      </c>
      <c r="G149" s="189"/>
      <c r="H149" s="190">
        <v>90</v>
      </c>
      <c r="I149" s="145"/>
      <c r="J149" s="189"/>
      <c r="K149" s="189"/>
      <c r="L149" s="143"/>
      <c r="M149" s="146"/>
      <c r="T149" s="147"/>
      <c r="AT149" s="144" t="s">
        <v>145</v>
      </c>
      <c r="AU149" s="144" t="s">
        <v>85</v>
      </c>
      <c r="AV149" s="13" t="s">
        <v>85</v>
      </c>
      <c r="AW149" s="13" t="s">
        <v>32</v>
      </c>
      <c r="AX149" s="13" t="s">
        <v>76</v>
      </c>
      <c r="AY149" s="144" t="s">
        <v>126</v>
      </c>
    </row>
    <row r="150" spans="2:51" s="14" customFormat="1" ht="12">
      <c r="B150" s="148"/>
      <c r="D150" s="138" t="s">
        <v>145</v>
      </c>
      <c r="E150" s="191" t="s">
        <v>89</v>
      </c>
      <c r="F150" s="192" t="s">
        <v>172</v>
      </c>
      <c r="G150" s="193"/>
      <c r="H150" s="194">
        <v>90</v>
      </c>
      <c r="I150" s="150"/>
      <c r="J150" s="193"/>
      <c r="K150" s="193"/>
      <c r="L150" s="148"/>
      <c r="M150" s="151"/>
      <c r="T150" s="152"/>
      <c r="AT150" s="149" t="s">
        <v>145</v>
      </c>
      <c r="AU150" s="149" t="s">
        <v>85</v>
      </c>
      <c r="AV150" s="14" t="s">
        <v>133</v>
      </c>
      <c r="AW150" s="14" t="s">
        <v>32</v>
      </c>
      <c r="AX150" s="14" t="s">
        <v>81</v>
      </c>
      <c r="AY150" s="149" t="s">
        <v>126</v>
      </c>
    </row>
    <row r="151" spans="2:65" s="1" customFormat="1" ht="37.9" customHeight="1">
      <c r="B151" s="128"/>
      <c r="C151" s="129" t="s">
        <v>188</v>
      </c>
      <c r="D151" s="129" t="s">
        <v>128</v>
      </c>
      <c r="E151" s="180" t="s">
        <v>184</v>
      </c>
      <c r="F151" s="181" t="s">
        <v>185</v>
      </c>
      <c r="G151" s="182" t="s">
        <v>169</v>
      </c>
      <c r="H151" s="183">
        <v>24.9</v>
      </c>
      <c r="I151" s="130"/>
      <c r="J151" s="207">
        <f>ROUND(I151*H151,2)</f>
        <v>0</v>
      </c>
      <c r="K151" s="181" t="s">
        <v>132</v>
      </c>
      <c r="L151" s="32"/>
      <c r="M151" s="131" t="s">
        <v>1</v>
      </c>
      <c r="N151" s="132" t="s">
        <v>41</v>
      </c>
      <c r="P151" s="133">
        <f>O151*H151</f>
        <v>0</v>
      </c>
      <c r="Q151" s="133">
        <v>0</v>
      </c>
      <c r="R151" s="133">
        <f>Q151*H151</f>
        <v>0</v>
      </c>
      <c r="S151" s="133">
        <v>0</v>
      </c>
      <c r="T151" s="134">
        <f>S151*H151</f>
        <v>0</v>
      </c>
      <c r="AR151" s="135" t="s">
        <v>133</v>
      </c>
      <c r="AT151" s="135" t="s">
        <v>128</v>
      </c>
      <c r="AU151" s="135" t="s">
        <v>85</v>
      </c>
      <c r="AY151" s="17" t="s">
        <v>126</v>
      </c>
      <c r="BE151" s="136">
        <f>IF(N151="základní",J151,0)</f>
        <v>0</v>
      </c>
      <c r="BF151" s="136">
        <f>IF(N151="snížená",J151,0)</f>
        <v>0</v>
      </c>
      <c r="BG151" s="136">
        <f>IF(N151="zákl. přenesená",J151,0)</f>
        <v>0</v>
      </c>
      <c r="BH151" s="136">
        <f>IF(N151="sníž. přenesená",J151,0)</f>
        <v>0</v>
      </c>
      <c r="BI151" s="136">
        <f>IF(N151="nulová",J151,0)</f>
        <v>0</v>
      </c>
      <c r="BJ151" s="17" t="s">
        <v>81</v>
      </c>
      <c r="BK151" s="136">
        <f>ROUND(I151*H151,2)</f>
        <v>0</v>
      </c>
      <c r="BL151" s="17" t="s">
        <v>133</v>
      </c>
      <c r="BM151" s="135" t="s">
        <v>189</v>
      </c>
    </row>
    <row r="152" spans="2:51" s="12" customFormat="1" ht="12">
      <c r="B152" s="137"/>
      <c r="D152" s="138" t="s">
        <v>145</v>
      </c>
      <c r="E152" s="184" t="s">
        <v>1</v>
      </c>
      <c r="F152" s="185" t="s">
        <v>190</v>
      </c>
      <c r="G152" s="186"/>
      <c r="H152" s="184" t="s">
        <v>1</v>
      </c>
      <c r="I152" s="140"/>
      <c r="J152" s="186"/>
      <c r="K152" s="186"/>
      <c r="L152" s="137"/>
      <c r="M152" s="141"/>
      <c r="T152" s="142"/>
      <c r="AT152" s="139" t="s">
        <v>145</v>
      </c>
      <c r="AU152" s="139" t="s">
        <v>85</v>
      </c>
      <c r="AV152" s="12" t="s">
        <v>81</v>
      </c>
      <c r="AW152" s="12" t="s">
        <v>32</v>
      </c>
      <c r="AX152" s="12" t="s">
        <v>76</v>
      </c>
      <c r="AY152" s="139" t="s">
        <v>126</v>
      </c>
    </row>
    <row r="153" spans="2:51" s="13" customFormat="1" ht="12">
      <c r="B153" s="143"/>
      <c r="D153" s="138" t="s">
        <v>145</v>
      </c>
      <c r="E153" s="187" t="s">
        <v>1</v>
      </c>
      <c r="F153" s="188" t="s">
        <v>191</v>
      </c>
      <c r="G153" s="189"/>
      <c r="H153" s="190">
        <v>34.5</v>
      </c>
      <c r="I153" s="145"/>
      <c r="J153" s="189"/>
      <c r="K153" s="189"/>
      <c r="L153" s="143"/>
      <c r="M153" s="146"/>
      <c r="T153" s="147"/>
      <c r="AT153" s="144" t="s">
        <v>145</v>
      </c>
      <c r="AU153" s="144" t="s">
        <v>85</v>
      </c>
      <c r="AV153" s="13" t="s">
        <v>85</v>
      </c>
      <c r="AW153" s="13" t="s">
        <v>32</v>
      </c>
      <c r="AX153" s="13" t="s">
        <v>76</v>
      </c>
      <c r="AY153" s="144" t="s">
        <v>126</v>
      </c>
    </row>
    <row r="154" spans="2:51" s="13" customFormat="1" ht="12">
      <c r="B154" s="143"/>
      <c r="D154" s="138" t="s">
        <v>145</v>
      </c>
      <c r="E154" s="187" t="s">
        <v>1</v>
      </c>
      <c r="F154" s="188" t="s">
        <v>192</v>
      </c>
      <c r="G154" s="189"/>
      <c r="H154" s="190">
        <v>-9.6</v>
      </c>
      <c r="I154" s="145"/>
      <c r="J154" s="189"/>
      <c r="K154" s="189"/>
      <c r="L154" s="143"/>
      <c r="M154" s="146"/>
      <c r="T154" s="147"/>
      <c r="AT154" s="144" t="s">
        <v>145</v>
      </c>
      <c r="AU154" s="144" t="s">
        <v>85</v>
      </c>
      <c r="AV154" s="13" t="s">
        <v>85</v>
      </c>
      <c r="AW154" s="13" t="s">
        <v>32</v>
      </c>
      <c r="AX154" s="13" t="s">
        <v>76</v>
      </c>
      <c r="AY154" s="144" t="s">
        <v>126</v>
      </c>
    </row>
    <row r="155" spans="2:51" s="14" customFormat="1" ht="12">
      <c r="B155" s="148"/>
      <c r="D155" s="138" t="s">
        <v>145</v>
      </c>
      <c r="E155" s="191" t="s">
        <v>1</v>
      </c>
      <c r="F155" s="192" t="s">
        <v>172</v>
      </c>
      <c r="G155" s="193"/>
      <c r="H155" s="194">
        <v>24.9</v>
      </c>
      <c r="I155" s="150"/>
      <c r="J155" s="193"/>
      <c r="K155" s="193"/>
      <c r="L155" s="148"/>
      <c r="M155" s="151"/>
      <c r="T155" s="152"/>
      <c r="AT155" s="149" t="s">
        <v>145</v>
      </c>
      <c r="AU155" s="149" t="s">
        <v>85</v>
      </c>
      <c r="AV155" s="14" t="s">
        <v>133</v>
      </c>
      <c r="AW155" s="14" t="s">
        <v>32</v>
      </c>
      <c r="AX155" s="14" t="s">
        <v>81</v>
      </c>
      <c r="AY155" s="149" t="s">
        <v>126</v>
      </c>
    </row>
    <row r="156" spans="2:65" s="1" customFormat="1" ht="37.9" customHeight="1">
      <c r="B156" s="128"/>
      <c r="C156" s="129" t="s">
        <v>193</v>
      </c>
      <c r="D156" s="129" t="s">
        <v>128</v>
      </c>
      <c r="E156" s="180" t="s">
        <v>194</v>
      </c>
      <c r="F156" s="181" t="s">
        <v>195</v>
      </c>
      <c r="G156" s="182" t="s">
        <v>169</v>
      </c>
      <c r="H156" s="183">
        <v>900</v>
      </c>
      <c r="I156" s="130"/>
      <c r="J156" s="207">
        <f>ROUND(I156*H156,2)</f>
        <v>0</v>
      </c>
      <c r="K156" s="181" t="s">
        <v>132</v>
      </c>
      <c r="L156" s="32"/>
      <c r="M156" s="131" t="s">
        <v>1</v>
      </c>
      <c r="N156" s="132" t="s">
        <v>41</v>
      </c>
      <c r="P156" s="133">
        <f>O156*H156</f>
        <v>0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133</v>
      </c>
      <c r="AT156" s="135" t="s">
        <v>128</v>
      </c>
      <c r="AU156" s="135" t="s">
        <v>85</v>
      </c>
      <c r="AY156" s="17" t="s">
        <v>126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7" t="s">
        <v>81</v>
      </c>
      <c r="BK156" s="136">
        <f>ROUND(I156*H156,2)</f>
        <v>0</v>
      </c>
      <c r="BL156" s="17" t="s">
        <v>133</v>
      </c>
      <c r="BM156" s="135" t="s">
        <v>196</v>
      </c>
    </row>
    <row r="157" spans="2:51" s="13" customFormat="1" ht="12">
      <c r="B157" s="143"/>
      <c r="D157" s="138" t="s">
        <v>145</v>
      </c>
      <c r="E157" s="187" t="s">
        <v>1</v>
      </c>
      <c r="F157" s="188" t="s">
        <v>197</v>
      </c>
      <c r="G157" s="189"/>
      <c r="H157" s="190">
        <v>900</v>
      </c>
      <c r="I157" s="145"/>
      <c r="J157" s="189"/>
      <c r="K157" s="189"/>
      <c r="L157" s="143"/>
      <c r="M157" s="146"/>
      <c r="T157" s="147"/>
      <c r="AT157" s="144" t="s">
        <v>145</v>
      </c>
      <c r="AU157" s="144" t="s">
        <v>85</v>
      </c>
      <c r="AV157" s="13" t="s">
        <v>85</v>
      </c>
      <c r="AW157" s="13" t="s">
        <v>32</v>
      </c>
      <c r="AX157" s="13" t="s">
        <v>81</v>
      </c>
      <c r="AY157" s="144" t="s">
        <v>126</v>
      </c>
    </row>
    <row r="158" spans="2:65" s="1" customFormat="1" ht="24.2" customHeight="1">
      <c r="B158" s="128"/>
      <c r="C158" s="129" t="s">
        <v>8</v>
      </c>
      <c r="D158" s="129" t="s">
        <v>128</v>
      </c>
      <c r="E158" s="180" t="s">
        <v>198</v>
      </c>
      <c r="F158" s="181" t="s">
        <v>199</v>
      </c>
      <c r="G158" s="182" t="s">
        <v>169</v>
      </c>
      <c r="H158" s="183">
        <v>9.6</v>
      </c>
      <c r="I158" s="130"/>
      <c r="J158" s="207">
        <f>ROUND(I158*H158,2)</f>
        <v>0</v>
      </c>
      <c r="K158" s="181" t="s">
        <v>132</v>
      </c>
      <c r="L158" s="32"/>
      <c r="M158" s="131" t="s">
        <v>1</v>
      </c>
      <c r="N158" s="132" t="s">
        <v>41</v>
      </c>
      <c r="P158" s="133">
        <f>O158*H158</f>
        <v>0</v>
      </c>
      <c r="Q158" s="133">
        <v>0</v>
      </c>
      <c r="R158" s="133">
        <f>Q158*H158</f>
        <v>0</v>
      </c>
      <c r="S158" s="133">
        <v>0</v>
      </c>
      <c r="T158" s="134">
        <f>S158*H158</f>
        <v>0</v>
      </c>
      <c r="AR158" s="135" t="s">
        <v>133</v>
      </c>
      <c r="AT158" s="135" t="s">
        <v>128</v>
      </c>
      <c r="AU158" s="135" t="s">
        <v>85</v>
      </c>
      <c r="AY158" s="17" t="s">
        <v>126</v>
      </c>
      <c r="BE158" s="136">
        <f>IF(N158="základní",J158,0)</f>
        <v>0</v>
      </c>
      <c r="BF158" s="136">
        <f>IF(N158="snížená",J158,0)</f>
        <v>0</v>
      </c>
      <c r="BG158" s="136">
        <f>IF(N158="zákl. přenesená",J158,0)</f>
        <v>0</v>
      </c>
      <c r="BH158" s="136">
        <f>IF(N158="sníž. přenesená",J158,0)</f>
        <v>0</v>
      </c>
      <c r="BI158" s="136">
        <f>IF(N158="nulová",J158,0)</f>
        <v>0</v>
      </c>
      <c r="BJ158" s="17" t="s">
        <v>81</v>
      </c>
      <c r="BK158" s="136">
        <f>ROUND(I158*H158,2)</f>
        <v>0</v>
      </c>
      <c r="BL158" s="17" t="s">
        <v>133</v>
      </c>
      <c r="BM158" s="135" t="s">
        <v>200</v>
      </c>
    </row>
    <row r="159" spans="2:51" s="12" customFormat="1" ht="12">
      <c r="B159" s="137"/>
      <c r="D159" s="138" t="s">
        <v>145</v>
      </c>
      <c r="E159" s="184" t="s">
        <v>1</v>
      </c>
      <c r="F159" s="185" t="s">
        <v>201</v>
      </c>
      <c r="G159" s="186"/>
      <c r="H159" s="184" t="s">
        <v>1</v>
      </c>
      <c r="I159" s="140"/>
      <c r="J159" s="186"/>
      <c r="K159" s="186"/>
      <c r="L159" s="137"/>
      <c r="M159" s="141"/>
      <c r="T159" s="142"/>
      <c r="AT159" s="139" t="s">
        <v>145</v>
      </c>
      <c r="AU159" s="139" t="s">
        <v>85</v>
      </c>
      <c r="AV159" s="12" t="s">
        <v>81</v>
      </c>
      <c r="AW159" s="12" t="s">
        <v>32</v>
      </c>
      <c r="AX159" s="12" t="s">
        <v>76</v>
      </c>
      <c r="AY159" s="139" t="s">
        <v>126</v>
      </c>
    </row>
    <row r="160" spans="2:51" s="13" customFormat="1" ht="12">
      <c r="B160" s="143"/>
      <c r="D160" s="138" t="s">
        <v>145</v>
      </c>
      <c r="E160" s="187" t="s">
        <v>1</v>
      </c>
      <c r="F160" s="188" t="s">
        <v>202</v>
      </c>
      <c r="G160" s="189"/>
      <c r="H160" s="190">
        <v>9.6</v>
      </c>
      <c r="I160" s="145"/>
      <c r="J160" s="189"/>
      <c r="K160" s="189"/>
      <c r="L160" s="143"/>
      <c r="M160" s="146"/>
      <c r="T160" s="147"/>
      <c r="AT160" s="144" t="s">
        <v>145</v>
      </c>
      <c r="AU160" s="144" t="s">
        <v>85</v>
      </c>
      <c r="AV160" s="13" t="s">
        <v>85</v>
      </c>
      <c r="AW160" s="13" t="s">
        <v>32</v>
      </c>
      <c r="AX160" s="13" t="s">
        <v>81</v>
      </c>
      <c r="AY160" s="144" t="s">
        <v>126</v>
      </c>
    </row>
    <row r="161" spans="2:65" s="1" customFormat="1" ht="33" customHeight="1">
      <c r="B161" s="128"/>
      <c r="C161" s="129" t="s">
        <v>203</v>
      </c>
      <c r="D161" s="129" t="s">
        <v>128</v>
      </c>
      <c r="E161" s="180" t="s">
        <v>204</v>
      </c>
      <c r="F161" s="181" t="s">
        <v>205</v>
      </c>
      <c r="G161" s="182" t="s">
        <v>206</v>
      </c>
      <c r="H161" s="183">
        <v>180</v>
      </c>
      <c r="I161" s="130"/>
      <c r="J161" s="207">
        <f>ROUND(I161*H161,2)</f>
        <v>0</v>
      </c>
      <c r="K161" s="181" t="s">
        <v>132</v>
      </c>
      <c r="L161" s="32"/>
      <c r="M161" s="131" t="s">
        <v>1</v>
      </c>
      <c r="N161" s="132" t="s">
        <v>41</v>
      </c>
      <c r="P161" s="133">
        <f>O161*H161</f>
        <v>0</v>
      </c>
      <c r="Q161" s="133">
        <v>0</v>
      </c>
      <c r="R161" s="133">
        <f>Q161*H161</f>
        <v>0</v>
      </c>
      <c r="S161" s="133">
        <v>0</v>
      </c>
      <c r="T161" s="134">
        <f>S161*H161</f>
        <v>0</v>
      </c>
      <c r="AR161" s="135" t="s">
        <v>133</v>
      </c>
      <c r="AT161" s="135" t="s">
        <v>128</v>
      </c>
      <c r="AU161" s="135" t="s">
        <v>85</v>
      </c>
      <c r="AY161" s="17" t="s">
        <v>126</v>
      </c>
      <c r="BE161" s="136">
        <f>IF(N161="základní",J161,0)</f>
        <v>0</v>
      </c>
      <c r="BF161" s="136">
        <f>IF(N161="snížená",J161,0)</f>
        <v>0</v>
      </c>
      <c r="BG161" s="136">
        <f>IF(N161="zákl. přenesená",J161,0)</f>
        <v>0</v>
      </c>
      <c r="BH161" s="136">
        <f>IF(N161="sníž. přenesená",J161,0)</f>
        <v>0</v>
      </c>
      <c r="BI161" s="136">
        <f>IF(N161="nulová",J161,0)</f>
        <v>0</v>
      </c>
      <c r="BJ161" s="17" t="s">
        <v>81</v>
      </c>
      <c r="BK161" s="136">
        <f>ROUND(I161*H161,2)</f>
        <v>0</v>
      </c>
      <c r="BL161" s="17" t="s">
        <v>133</v>
      </c>
      <c r="BM161" s="135" t="s">
        <v>207</v>
      </c>
    </row>
    <row r="162" spans="2:51" s="13" customFormat="1" ht="12">
      <c r="B162" s="143"/>
      <c r="D162" s="138" t="s">
        <v>145</v>
      </c>
      <c r="E162" s="187" t="s">
        <v>1</v>
      </c>
      <c r="F162" s="188" t="s">
        <v>208</v>
      </c>
      <c r="G162" s="189"/>
      <c r="H162" s="190">
        <v>180</v>
      </c>
      <c r="I162" s="145"/>
      <c r="J162" s="189"/>
      <c r="K162" s="189"/>
      <c r="L162" s="143"/>
      <c r="M162" s="146"/>
      <c r="T162" s="147"/>
      <c r="AT162" s="144" t="s">
        <v>145</v>
      </c>
      <c r="AU162" s="144" t="s">
        <v>85</v>
      </c>
      <c r="AV162" s="13" t="s">
        <v>85</v>
      </c>
      <c r="AW162" s="13" t="s">
        <v>32</v>
      </c>
      <c r="AX162" s="13" t="s">
        <v>81</v>
      </c>
      <c r="AY162" s="144" t="s">
        <v>126</v>
      </c>
    </row>
    <row r="163" spans="2:65" s="1" customFormat="1" ht="16.5" customHeight="1">
      <c r="B163" s="128"/>
      <c r="C163" s="129" t="s">
        <v>209</v>
      </c>
      <c r="D163" s="129" t="s">
        <v>128</v>
      </c>
      <c r="E163" s="180" t="s">
        <v>210</v>
      </c>
      <c r="F163" s="181" t="s">
        <v>211</v>
      </c>
      <c r="G163" s="182" t="s">
        <v>169</v>
      </c>
      <c r="H163" s="183">
        <v>90</v>
      </c>
      <c r="I163" s="130"/>
      <c r="J163" s="207">
        <f>ROUND(I163*H163,2)</f>
        <v>0</v>
      </c>
      <c r="K163" s="181" t="s">
        <v>132</v>
      </c>
      <c r="L163" s="32"/>
      <c r="M163" s="131" t="s">
        <v>1</v>
      </c>
      <c r="N163" s="132" t="s">
        <v>41</v>
      </c>
      <c r="P163" s="133">
        <f>O163*H163</f>
        <v>0</v>
      </c>
      <c r="Q163" s="133">
        <v>0</v>
      </c>
      <c r="R163" s="133">
        <f>Q163*H163</f>
        <v>0</v>
      </c>
      <c r="S163" s="133">
        <v>0</v>
      </c>
      <c r="T163" s="134">
        <f>S163*H163</f>
        <v>0</v>
      </c>
      <c r="AR163" s="135" t="s">
        <v>133</v>
      </c>
      <c r="AT163" s="135" t="s">
        <v>128</v>
      </c>
      <c r="AU163" s="135" t="s">
        <v>85</v>
      </c>
      <c r="AY163" s="17" t="s">
        <v>126</v>
      </c>
      <c r="BE163" s="136">
        <f>IF(N163="základní",J163,0)</f>
        <v>0</v>
      </c>
      <c r="BF163" s="136">
        <f>IF(N163="snížená",J163,0)</f>
        <v>0</v>
      </c>
      <c r="BG163" s="136">
        <f>IF(N163="zákl. přenesená",J163,0)</f>
        <v>0</v>
      </c>
      <c r="BH163" s="136">
        <f>IF(N163="sníž. přenesená",J163,0)</f>
        <v>0</v>
      </c>
      <c r="BI163" s="136">
        <f>IF(N163="nulová",J163,0)</f>
        <v>0</v>
      </c>
      <c r="BJ163" s="17" t="s">
        <v>81</v>
      </c>
      <c r="BK163" s="136">
        <f>ROUND(I163*H163,2)</f>
        <v>0</v>
      </c>
      <c r="BL163" s="17" t="s">
        <v>133</v>
      </c>
      <c r="BM163" s="135" t="s">
        <v>212</v>
      </c>
    </row>
    <row r="164" spans="2:51" s="13" customFormat="1" ht="12">
      <c r="B164" s="143"/>
      <c r="D164" s="138" t="s">
        <v>145</v>
      </c>
      <c r="E164" s="187" t="s">
        <v>1</v>
      </c>
      <c r="F164" s="188" t="s">
        <v>89</v>
      </c>
      <c r="G164" s="189"/>
      <c r="H164" s="190">
        <v>90</v>
      </c>
      <c r="I164" s="145"/>
      <c r="J164" s="189"/>
      <c r="K164" s="189"/>
      <c r="L164" s="143"/>
      <c r="M164" s="146"/>
      <c r="T164" s="147"/>
      <c r="AT164" s="144" t="s">
        <v>145</v>
      </c>
      <c r="AU164" s="144" t="s">
        <v>85</v>
      </c>
      <c r="AV164" s="13" t="s">
        <v>85</v>
      </c>
      <c r="AW164" s="13" t="s">
        <v>32</v>
      </c>
      <c r="AX164" s="13" t="s">
        <v>81</v>
      </c>
      <c r="AY164" s="144" t="s">
        <v>126</v>
      </c>
    </row>
    <row r="165" spans="2:65" s="1" customFormat="1" ht="24.2" customHeight="1">
      <c r="B165" s="128"/>
      <c r="C165" s="129" t="s">
        <v>213</v>
      </c>
      <c r="D165" s="129" t="s">
        <v>128</v>
      </c>
      <c r="E165" s="180" t="s">
        <v>214</v>
      </c>
      <c r="F165" s="181" t="s">
        <v>215</v>
      </c>
      <c r="G165" s="182" t="s">
        <v>169</v>
      </c>
      <c r="H165" s="183">
        <v>32</v>
      </c>
      <c r="I165" s="130"/>
      <c r="J165" s="207">
        <f>ROUND(I165*H165,2)</f>
        <v>0</v>
      </c>
      <c r="K165" s="181" t="s">
        <v>132</v>
      </c>
      <c r="L165" s="32"/>
      <c r="M165" s="131" t="s">
        <v>1</v>
      </c>
      <c r="N165" s="132" t="s">
        <v>41</v>
      </c>
      <c r="P165" s="133">
        <f>O165*H165</f>
        <v>0</v>
      </c>
      <c r="Q165" s="133">
        <v>0</v>
      </c>
      <c r="R165" s="133">
        <f>Q165*H165</f>
        <v>0</v>
      </c>
      <c r="S165" s="133">
        <v>0</v>
      </c>
      <c r="T165" s="134">
        <f>S165*H165</f>
        <v>0</v>
      </c>
      <c r="AR165" s="135" t="s">
        <v>133</v>
      </c>
      <c r="AT165" s="135" t="s">
        <v>128</v>
      </c>
      <c r="AU165" s="135" t="s">
        <v>85</v>
      </c>
      <c r="AY165" s="17" t="s">
        <v>126</v>
      </c>
      <c r="BE165" s="136">
        <f>IF(N165="základní",J165,0)</f>
        <v>0</v>
      </c>
      <c r="BF165" s="136">
        <f>IF(N165="snížená",J165,0)</f>
        <v>0</v>
      </c>
      <c r="BG165" s="136">
        <f>IF(N165="zákl. přenesená",J165,0)</f>
        <v>0</v>
      </c>
      <c r="BH165" s="136">
        <f>IF(N165="sníž. přenesená",J165,0)</f>
        <v>0</v>
      </c>
      <c r="BI165" s="136">
        <f>IF(N165="nulová",J165,0)</f>
        <v>0</v>
      </c>
      <c r="BJ165" s="17" t="s">
        <v>81</v>
      </c>
      <c r="BK165" s="136">
        <f>ROUND(I165*H165,2)</f>
        <v>0</v>
      </c>
      <c r="BL165" s="17" t="s">
        <v>133</v>
      </c>
      <c r="BM165" s="135" t="s">
        <v>216</v>
      </c>
    </row>
    <row r="166" spans="2:51" s="12" customFormat="1" ht="12">
      <c r="B166" s="137"/>
      <c r="D166" s="138" t="s">
        <v>145</v>
      </c>
      <c r="E166" s="184" t="s">
        <v>1</v>
      </c>
      <c r="F166" s="185" t="s">
        <v>217</v>
      </c>
      <c r="G166" s="186"/>
      <c r="H166" s="184" t="s">
        <v>1</v>
      </c>
      <c r="I166" s="140"/>
      <c r="J166" s="186"/>
      <c r="K166" s="186"/>
      <c r="L166" s="137"/>
      <c r="M166" s="141"/>
      <c r="T166" s="142"/>
      <c r="AT166" s="139" t="s">
        <v>145</v>
      </c>
      <c r="AU166" s="139" t="s">
        <v>85</v>
      </c>
      <c r="AV166" s="12" t="s">
        <v>81</v>
      </c>
      <c r="AW166" s="12" t="s">
        <v>32</v>
      </c>
      <c r="AX166" s="12" t="s">
        <v>76</v>
      </c>
      <c r="AY166" s="139" t="s">
        <v>126</v>
      </c>
    </row>
    <row r="167" spans="2:51" s="13" customFormat="1" ht="12">
      <c r="B167" s="143"/>
      <c r="D167" s="138" t="s">
        <v>145</v>
      </c>
      <c r="E167" s="187" t="s">
        <v>1</v>
      </c>
      <c r="F167" s="188" t="s">
        <v>218</v>
      </c>
      <c r="G167" s="189"/>
      <c r="H167" s="190">
        <v>32</v>
      </c>
      <c r="I167" s="145"/>
      <c r="J167" s="189"/>
      <c r="K167" s="189"/>
      <c r="L167" s="143"/>
      <c r="M167" s="146"/>
      <c r="T167" s="147"/>
      <c r="AT167" s="144" t="s">
        <v>145</v>
      </c>
      <c r="AU167" s="144" t="s">
        <v>85</v>
      </c>
      <c r="AV167" s="13" t="s">
        <v>85</v>
      </c>
      <c r="AW167" s="13" t="s">
        <v>32</v>
      </c>
      <c r="AX167" s="13" t="s">
        <v>81</v>
      </c>
      <c r="AY167" s="144" t="s">
        <v>126</v>
      </c>
    </row>
    <row r="168" spans="2:65" s="1" customFormat="1" ht="16.5" customHeight="1">
      <c r="B168" s="128"/>
      <c r="C168" s="153" t="s">
        <v>219</v>
      </c>
      <c r="D168" s="153" t="s">
        <v>220</v>
      </c>
      <c r="E168" s="195" t="s">
        <v>221</v>
      </c>
      <c r="F168" s="196" t="s">
        <v>222</v>
      </c>
      <c r="G168" s="197" t="s">
        <v>206</v>
      </c>
      <c r="H168" s="198">
        <v>64</v>
      </c>
      <c r="I168" s="154"/>
      <c r="J168" s="208">
        <f>ROUND(I168*H168,2)</f>
        <v>0</v>
      </c>
      <c r="K168" s="196" t="s">
        <v>132</v>
      </c>
      <c r="L168" s="155"/>
      <c r="M168" s="156" t="s">
        <v>1</v>
      </c>
      <c r="N168" s="157" t="s">
        <v>41</v>
      </c>
      <c r="P168" s="133">
        <f>O168*H168</f>
        <v>0</v>
      </c>
      <c r="Q168" s="133">
        <v>1</v>
      </c>
      <c r="R168" s="133">
        <f>Q168*H168</f>
        <v>64</v>
      </c>
      <c r="S168" s="133">
        <v>0</v>
      </c>
      <c r="T168" s="134">
        <f>S168*H168</f>
        <v>0</v>
      </c>
      <c r="AR168" s="135" t="s">
        <v>161</v>
      </c>
      <c r="AT168" s="135" t="s">
        <v>220</v>
      </c>
      <c r="AU168" s="135" t="s">
        <v>85</v>
      </c>
      <c r="AY168" s="17" t="s">
        <v>126</v>
      </c>
      <c r="BE168" s="136">
        <f>IF(N168="základní",J168,0)</f>
        <v>0</v>
      </c>
      <c r="BF168" s="136">
        <f>IF(N168="snížená",J168,0)</f>
        <v>0</v>
      </c>
      <c r="BG168" s="136">
        <f>IF(N168="zákl. přenesená",J168,0)</f>
        <v>0</v>
      </c>
      <c r="BH168" s="136">
        <f>IF(N168="sníž. přenesená",J168,0)</f>
        <v>0</v>
      </c>
      <c r="BI168" s="136">
        <f>IF(N168="nulová",J168,0)</f>
        <v>0</v>
      </c>
      <c r="BJ168" s="17" t="s">
        <v>81</v>
      </c>
      <c r="BK168" s="136">
        <f>ROUND(I168*H168,2)</f>
        <v>0</v>
      </c>
      <c r="BL168" s="17" t="s">
        <v>133</v>
      </c>
      <c r="BM168" s="135" t="s">
        <v>223</v>
      </c>
    </row>
    <row r="169" spans="2:51" s="13" customFormat="1" ht="12">
      <c r="B169" s="143"/>
      <c r="D169" s="138" t="s">
        <v>145</v>
      </c>
      <c r="E169" s="189"/>
      <c r="F169" s="188" t="s">
        <v>224</v>
      </c>
      <c r="G169" s="189"/>
      <c r="H169" s="190">
        <v>64</v>
      </c>
      <c r="I169" s="145"/>
      <c r="J169" s="189"/>
      <c r="K169" s="189"/>
      <c r="L169" s="143"/>
      <c r="M169" s="146"/>
      <c r="T169" s="147"/>
      <c r="AT169" s="144" t="s">
        <v>145</v>
      </c>
      <c r="AU169" s="144" t="s">
        <v>85</v>
      </c>
      <c r="AV169" s="13" t="s">
        <v>85</v>
      </c>
      <c r="AW169" s="13" t="s">
        <v>3</v>
      </c>
      <c r="AX169" s="13" t="s">
        <v>81</v>
      </c>
      <c r="AY169" s="144" t="s">
        <v>126</v>
      </c>
    </row>
    <row r="170" spans="2:65" s="1" customFormat="1" ht="24.2" customHeight="1">
      <c r="B170" s="128"/>
      <c r="C170" s="129" t="s">
        <v>225</v>
      </c>
      <c r="D170" s="129" t="s">
        <v>128</v>
      </c>
      <c r="E170" s="180" t="s">
        <v>226</v>
      </c>
      <c r="F170" s="181" t="s">
        <v>227</v>
      </c>
      <c r="G170" s="182" t="s">
        <v>131</v>
      </c>
      <c r="H170" s="183">
        <v>82</v>
      </c>
      <c r="I170" s="130"/>
      <c r="J170" s="207">
        <f>ROUND(I170*H170,2)</f>
        <v>0</v>
      </c>
      <c r="K170" s="181" t="s">
        <v>1</v>
      </c>
      <c r="L170" s="32"/>
      <c r="M170" s="131" t="s">
        <v>1</v>
      </c>
      <c r="N170" s="132" t="s">
        <v>41</v>
      </c>
      <c r="P170" s="133">
        <f>O170*H170</f>
        <v>0</v>
      </c>
      <c r="Q170" s="133">
        <v>0</v>
      </c>
      <c r="R170" s="133">
        <f>Q170*H170</f>
        <v>0</v>
      </c>
      <c r="S170" s="133">
        <v>0</v>
      </c>
      <c r="T170" s="134">
        <f>S170*H170</f>
        <v>0</v>
      </c>
      <c r="AR170" s="135" t="s">
        <v>133</v>
      </c>
      <c r="AT170" s="135" t="s">
        <v>128</v>
      </c>
      <c r="AU170" s="135" t="s">
        <v>85</v>
      </c>
      <c r="AY170" s="17" t="s">
        <v>126</v>
      </c>
      <c r="BE170" s="136">
        <f>IF(N170="základní",J170,0)</f>
        <v>0</v>
      </c>
      <c r="BF170" s="136">
        <f>IF(N170="snížená",J170,0)</f>
        <v>0</v>
      </c>
      <c r="BG170" s="136">
        <f>IF(N170="zákl. přenesená",J170,0)</f>
        <v>0</v>
      </c>
      <c r="BH170" s="136">
        <f>IF(N170="sníž. přenesená",J170,0)</f>
        <v>0</v>
      </c>
      <c r="BI170" s="136">
        <f>IF(N170="nulová",J170,0)</f>
        <v>0</v>
      </c>
      <c r="BJ170" s="17" t="s">
        <v>81</v>
      </c>
      <c r="BK170" s="136">
        <f>ROUND(I170*H170,2)</f>
        <v>0</v>
      </c>
      <c r="BL170" s="17" t="s">
        <v>133</v>
      </c>
      <c r="BM170" s="135" t="s">
        <v>228</v>
      </c>
    </row>
    <row r="171" spans="2:65" s="1" customFormat="1" ht="24.2" customHeight="1">
      <c r="B171" s="128"/>
      <c r="C171" s="129" t="s">
        <v>7</v>
      </c>
      <c r="D171" s="129" t="s">
        <v>128</v>
      </c>
      <c r="E171" s="180" t="s">
        <v>229</v>
      </c>
      <c r="F171" s="181" t="s">
        <v>230</v>
      </c>
      <c r="G171" s="182" t="s">
        <v>131</v>
      </c>
      <c r="H171" s="183">
        <v>78</v>
      </c>
      <c r="I171" s="130"/>
      <c r="J171" s="207">
        <f>ROUND(I171*H171,2)</f>
        <v>0</v>
      </c>
      <c r="K171" s="181" t="s">
        <v>132</v>
      </c>
      <c r="L171" s="32"/>
      <c r="M171" s="131" t="s">
        <v>1</v>
      </c>
      <c r="N171" s="132" t="s">
        <v>41</v>
      </c>
      <c r="P171" s="133">
        <f>O171*H171</f>
        <v>0</v>
      </c>
      <c r="Q171" s="133">
        <v>0</v>
      </c>
      <c r="R171" s="133">
        <f>Q171*H171</f>
        <v>0</v>
      </c>
      <c r="S171" s="133">
        <v>0</v>
      </c>
      <c r="T171" s="134">
        <f>S171*H171</f>
        <v>0</v>
      </c>
      <c r="AR171" s="135" t="s">
        <v>133</v>
      </c>
      <c r="AT171" s="135" t="s">
        <v>128</v>
      </c>
      <c r="AU171" s="135" t="s">
        <v>85</v>
      </c>
      <c r="AY171" s="17" t="s">
        <v>126</v>
      </c>
      <c r="BE171" s="136">
        <f>IF(N171="základní",J171,0)</f>
        <v>0</v>
      </c>
      <c r="BF171" s="136">
        <f>IF(N171="snížená",J171,0)</f>
        <v>0</v>
      </c>
      <c r="BG171" s="136">
        <f>IF(N171="zákl. přenesená",J171,0)</f>
        <v>0</v>
      </c>
      <c r="BH171" s="136">
        <f>IF(N171="sníž. přenesená",J171,0)</f>
        <v>0</v>
      </c>
      <c r="BI171" s="136">
        <f>IF(N171="nulová",J171,0)</f>
        <v>0</v>
      </c>
      <c r="BJ171" s="17" t="s">
        <v>81</v>
      </c>
      <c r="BK171" s="136">
        <f>ROUND(I171*H171,2)</f>
        <v>0</v>
      </c>
      <c r="BL171" s="17" t="s">
        <v>133</v>
      </c>
      <c r="BM171" s="135" t="s">
        <v>231</v>
      </c>
    </row>
    <row r="172" spans="2:65" s="1" customFormat="1" ht="24.2" customHeight="1">
      <c r="B172" s="128"/>
      <c r="C172" s="129" t="s">
        <v>232</v>
      </c>
      <c r="D172" s="129" t="s">
        <v>128</v>
      </c>
      <c r="E172" s="180" t="s">
        <v>233</v>
      </c>
      <c r="F172" s="181" t="s">
        <v>234</v>
      </c>
      <c r="G172" s="182" t="s">
        <v>131</v>
      </c>
      <c r="H172" s="183">
        <v>64</v>
      </c>
      <c r="I172" s="130"/>
      <c r="J172" s="207">
        <f>ROUND(I172*H172,2)</f>
        <v>0</v>
      </c>
      <c r="K172" s="181" t="s">
        <v>132</v>
      </c>
      <c r="L172" s="32"/>
      <c r="M172" s="131" t="s">
        <v>1</v>
      </c>
      <c r="N172" s="132" t="s">
        <v>41</v>
      </c>
      <c r="P172" s="133">
        <f>O172*H172</f>
        <v>0</v>
      </c>
      <c r="Q172" s="133">
        <v>0</v>
      </c>
      <c r="R172" s="133">
        <f>Q172*H172</f>
        <v>0</v>
      </c>
      <c r="S172" s="133">
        <v>0</v>
      </c>
      <c r="T172" s="134">
        <f>S172*H172</f>
        <v>0</v>
      </c>
      <c r="AR172" s="135" t="s">
        <v>133</v>
      </c>
      <c r="AT172" s="135" t="s">
        <v>128</v>
      </c>
      <c r="AU172" s="135" t="s">
        <v>85</v>
      </c>
      <c r="AY172" s="17" t="s">
        <v>126</v>
      </c>
      <c r="BE172" s="136">
        <f>IF(N172="základní",J172,0)</f>
        <v>0</v>
      </c>
      <c r="BF172" s="136">
        <f>IF(N172="snížená",J172,0)</f>
        <v>0</v>
      </c>
      <c r="BG172" s="136">
        <f>IF(N172="zákl. přenesená",J172,0)</f>
        <v>0</v>
      </c>
      <c r="BH172" s="136">
        <f>IF(N172="sníž. přenesená",J172,0)</f>
        <v>0</v>
      </c>
      <c r="BI172" s="136">
        <f>IF(N172="nulová",J172,0)</f>
        <v>0</v>
      </c>
      <c r="BJ172" s="17" t="s">
        <v>81</v>
      </c>
      <c r="BK172" s="136">
        <f>ROUND(I172*H172,2)</f>
        <v>0</v>
      </c>
      <c r="BL172" s="17" t="s">
        <v>133</v>
      </c>
      <c r="BM172" s="135" t="s">
        <v>235</v>
      </c>
    </row>
    <row r="173" spans="2:51" s="13" customFormat="1" ht="12">
      <c r="B173" s="143"/>
      <c r="D173" s="138" t="s">
        <v>145</v>
      </c>
      <c r="E173" s="187" t="s">
        <v>1</v>
      </c>
      <c r="F173" s="188" t="s">
        <v>236</v>
      </c>
      <c r="G173" s="189"/>
      <c r="H173" s="190">
        <v>64</v>
      </c>
      <c r="I173" s="145"/>
      <c r="J173" s="189"/>
      <c r="K173" s="189"/>
      <c r="L173" s="143"/>
      <c r="M173" s="146"/>
      <c r="T173" s="147"/>
      <c r="AT173" s="144" t="s">
        <v>145</v>
      </c>
      <c r="AU173" s="144" t="s">
        <v>85</v>
      </c>
      <c r="AV173" s="13" t="s">
        <v>85</v>
      </c>
      <c r="AW173" s="13" t="s">
        <v>32</v>
      </c>
      <c r="AX173" s="13" t="s">
        <v>76</v>
      </c>
      <c r="AY173" s="144" t="s">
        <v>126</v>
      </c>
    </row>
    <row r="174" spans="2:51" s="15" customFormat="1" ht="12">
      <c r="B174" s="158"/>
      <c r="D174" s="138" t="s">
        <v>145</v>
      </c>
      <c r="E174" s="199" t="s">
        <v>90</v>
      </c>
      <c r="F174" s="200" t="s">
        <v>237</v>
      </c>
      <c r="G174" s="201"/>
      <c r="H174" s="202">
        <v>64</v>
      </c>
      <c r="I174" s="160"/>
      <c r="J174" s="201"/>
      <c r="K174" s="201"/>
      <c r="L174" s="158"/>
      <c r="M174" s="161"/>
      <c r="T174" s="162"/>
      <c r="AT174" s="159" t="s">
        <v>145</v>
      </c>
      <c r="AU174" s="159" t="s">
        <v>85</v>
      </c>
      <c r="AV174" s="15" t="s">
        <v>138</v>
      </c>
      <c r="AW174" s="15" t="s">
        <v>32</v>
      </c>
      <c r="AX174" s="15" t="s">
        <v>81</v>
      </c>
      <c r="AY174" s="159" t="s">
        <v>126</v>
      </c>
    </row>
    <row r="175" spans="2:65" s="1" customFormat="1" ht="24.2" customHeight="1">
      <c r="B175" s="128"/>
      <c r="C175" s="129" t="s">
        <v>238</v>
      </c>
      <c r="D175" s="129" t="s">
        <v>128</v>
      </c>
      <c r="E175" s="180" t="s">
        <v>239</v>
      </c>
      <c r="F175" s="181" t="s">
        <v>240</v>
      </c>
      <c r="G175" s="182" t="s">
        <v>131</v>
      </c>
      <c r="H175" s="183">
        <v>64</v>
      </c>
      <c r="I175" s="130"/>
      <c r="J175" s="207">
        <f>ROUND(I175*H175,2)</f>
        <v>0</v>
      </c>
      <c r="K175" s="181" t="s">
        <v>132</v>
      </c>
      <c r="L175" s="32"/>
      <c r="M175" s="131" t="s">
        <v>1</v>
      </c>
      <c r="N175" s="132" t="s">
        <v>41</v>
      </c>
      <c r="P175" s="133">
        <f>O175*H175</f>
        <v>0</v>
      </c>
      <c r="Q175" s="133">
        <v>0</v>
      </c>
      <c r="R175" s="133">
        <f>Q175*H175</f>
        <v>0</v>
      </c>
      <c r="S175" s="133">
        <v>0</v>
      </c>
      <c r="T175" s="134">
        <f>S175*H175</f>
        <v>0</v>
      </c>
      <c r="AR175" s="135" t="s">
        <v>133</v>
      </c>
      <c r="AT175" s="135" t="s">
        <v>128</v>
      </c>
      <c r="AU175" s="135" t="s">
        <v>85</v>
      </c>
      <c r="AY175" s="17" t="s">
        <v>126</v>
      </c>
      <c r="BE175" s="136">
        <f>IF(N175="základní",J175,0)</f>
        <v>0</v>
      </c>
      <c r="BF175" s="136">
        <f>IF(N175="snížená",J175,0)</f>
        <v>0</v>
      </c>
      <c r="BG175" s="136">
        <f>IF(N175="zákl. přenesená",J175,0)</f>
        <v>0</v>
      </c>
      <c r="BH175" s="136">
        <f>IF(N175="sníž. přenesená",J175,0)</f>
        <v>0</v>
      </c>
      <c r="BI175" s="136">
        <f>IF(N175="nulová",J175,0)</f>
        <v>0</v>
      </c>
      <c r="BJ175" s="17" t="s">
        <v>81</v>
      </c>
      <c r="BK175" s="136">
        <f>ROUND(I175*H175,2)</f>
        <v>0</v>
      </c>
      <c r="BL175" s="17" t="s">
        <v>133</v>
      </c>
      <c r="BM175" s="135" t="s">
        <v>241</v>
      </c>
    </row>
    <row r="176" spans="2:51" s="13" customFormat="1" ht="12">
      <c r="B176" s="143"/>
      <c r="D176" s="138" t="s">
        <v>145</v>
      </c>
      <c r="E176" s="187" t="s">
        <v>1</v>
      </c>
      <c r="F176" s="188" t="s">
        <v>90</v>
      </c>
      <c r="G176" s="189"/>
      <c r="H176" s="190">
        <v>64</v>
      </c>
      <c r="I176" s="145"/>
      <c r="J176" s="189"/>
      <c r="K176" s="189"/>
      <c r="L176" s="143"/>
      <c r="M176" s="146"/>
      <c r="T176" s="147"/>
      <c r="AT176" s="144" t="s">
        <v>145</v>
      </c>
      <c r="AU176" s="144" t="s">
        <v>85</v>
      </c>
      <c r="AV176" s="13" t="s">
        <v>85</v>
      </c>
      <c r="AW176" s="13" t="s">
        <v>32</v>
      </c>
      <c r="AX176" s="13" t="s">
        <v>81</v>
      </c>
      <c r="AY176" s="144" t="s">
        <v>126</v>
      </c>
    </row>
    <row r="177" spans="2:65" s="1" customFormat="1" ht="16.5" customHeight="1">
      <c r="B177" s="128"/>
      <c r="C177" s="153" t="s">
        <v>242</v>
      </c>
      <c r="D177" s="153" t="s">
        <v>220</v>
      </c>
      <c r="E177" s="195" t="s">
        <v>243</v>
      </c>
      <c r="F177" s="196" t="s">
        <v>244</v>
      </c>
      <c r="G177" s="197" t="s">
        <v>245</v>
      </c>
      <c r="H177" s="198">
        <v>1.28</v>
      </c>
      <c r="I177" s="154"/>
      <c r="J177" s="208">
        <f>ROUND(I177*H177,2)</f>
        <v>0</v>
      </c>
      <c r="K177" s="196" t="s">
        <v>132</v>
      </c>
      <c r="L177" s="155"/>
      <c r="M177" s="156" t="s">
        <v>1</v>
      </c>
      <c r="N177" s="157" t="s">
        <v>41</v>
      </c>
      <c r="P177" s="133">
        <f>O177*H177</f>
        <v>0</v>
      </c>
      <c r="Q177" s="133">
        <v>0.001</v>
      </c>
      <c r="R177" s="133">
        <f>Q177*H177</f>
        <v>0.00128</v>
      </c>
      <c r="S177" s="133">
        <v>0</v>
      </c>
      <c r="T177" s="134">
        <f>S177*H177</f>
        <v>0</v>
      </c>
      <c r="AR177" s="135" t="s">
        <v>161</v>
      </c>
      <c r="AT177" s="135" t="s">
        <v>220</v>
      </c>
      <c r="AU177" s="135" t="s">
        <v>85</v>
      </c>
      <c r="AY177" s="17" t="s">
        <v>126</v>
      </c>
      <c r="BE177" s="136">
        <f>IF(N177="základní",J177,0)</f>
        <v>0</v>
      </c>
      <c r="BF177" s="136">
        <f>IF(N177="snížená",J177,0)</f>
        <v>0</v>
      </c>
      <c r="BG177" s="136">
        <f>IF(N177="zákl. přenesená",J177,0)</f>
        <v>0</v>
      </c>
      <c r="BH177" s="136">
        <f>IF(N177="sníž. přenesená",J177,0)</f>
        <v>0</v>
      </c>
      <c r="BI177" s="136">
        <f>IF(N177="nulová",J177,0)</f>
        <v>0</v>
      </c>
      <c r="BJ177" s="17" t="s">
        <v>81</v>
      </c>
      <c r="BK177" s="136">
        <f>ROUND(I177*H177,2)</f>
        <v>0</v>
      </c>
      <c r="BL177" s="17" t="s">
        <v>133</v>
      </c>
      <c r="BM177" s="135" t="s">
        <v>246</v>
      </c>
    </row>
    <row r="178" spans="2:51" s="13" customFormat="1" ht="12">
      <c r="B178" s="143"/>
      <c r="D178" s="138" t="s">
        <v>145</v>
      </c>
      <c r="E178" s="189"/>
      <c r="F178" s="188" t="s">
        <v>247</v>
      </c>
      <c r="G178" s="189"/>
      <c r="H178" s="190">
        <v>1.28</v>
      </c>
      <c r="I178" s="145"/>
      <c r="J178" s="189"/>
      <c r="K178" s="189"/>
      <c r="L178" s="143"/>
      <c r="M178" s="146"/>
      <c r="T178" s="147"/>
      <c r="AT178" s="144" t="s">
        <v>145</v>
      </c>
      <c r="AU178" s="144" t="s">
        <v>85</v>
      </c>
      <c r="AV178" s="13" t="s">
        <v>85</v>
      </c>
      <c r="AW178" s="13" t="s">
        <v>3</v>
      </c>
      <c r="AX178" s="13" t="s">
        <v>81</v>
      </c>
      <c r="AY178" s="144" t="s">
        <v>126</v>
      </c>
    </row>
    <row r="179" spans="2:65" s="1" customFormat="1" ht="37.9" customHeight="1">
      <c r="B179" s="128"/>
      <c r="C179" s="129" t="s">
        <v>248</v>
      </c>
      <c r="D179" s="129" t="s">
        <v>128</v>
      </c>
      <c r="E179" s="180" t="s">
        <v>249</v>
      </c>
      <c r="F179" s="181" t="s">
        <v>250</v>
      </c>
      <c r="G179" s="182" t="s">
        <v>155</v>
      </c>
      <c r="H179" s="183">
        <v>12</v>
      </c>
      <c r="I179" s="130"/>
      <c r="J179" s="207">
        <f>ROUND(I179*H179,2)</f>
        <v>0</v>
      </c>
      <c r="K179" s="181" t="s">
        <v>132</v>
      </c>
      <c r="L179" s="32"/>
      <c r="M179" s="131" t="s">
        <v>1</v>
      </c>
      <c r="N179" s="132" t="s">
        <v>41</v>
      </c>
      <c r="P179" s="133">
        <f>O179*H179</f>
        <v>0</v>
      </c>
      <c r="Q179" s="133">
        <v>0</v>
      </c>
      <c r="R179" s="133">
        <f>Q179*H179</f>
        <v>0</v>
      </c>
      <c r="S179" s="133">
        <v>0</v>
      </c>
      <c r="T179" s="134">
        <f>S179*H179</f>
        <v>0</v>
      </c>
      <c r="AR179" s="135" t="s">
        <v>133</v>
      </c>
      <c r="AT179" s="135" t="s">
        <v>128</v>
      </c>
      <c r="AU179" s="135" t="s">
        <v>85</v>
      </c>
      <c r="AY179" s="17" t="s">
        <v>126</v>
      </c>
      <c r="BE179" s="136">
        <f>IF(N179="základní",J179,0)</f>
        <v>0</v>
      </c>
      <c r="BF179" s="136">
        <f>IF(N179="snížená",J179,0)</f>
        <v>0</v>
      </c>
      <c r="BG179" s="136">
        <f>IF(N179="zákl. přenesená",J179,0)</f>
        <v>0</v>
      </c>
      <c r="BH179" s="136">
        <f>IF(N179="sníž. přenesená",J179,0)</f>
        <v>0</v>
      </c>
      <c r="BI179" s="136">
        <f>IF(N179="nulová",J179,0)</f>
        <v>0</v>
      </c>
      <c r="BJ179" s="17" t="s">
        <v>81</v>
      </c>
      <c r="BK179" s="136">
        <f>ROUND(I179*H179,2)</f>
        <v>0</v>
      </c>
      <c r="BL179" s="17" t="s">
        <v>133</v>
      </c>
      <c r="BM179" s="135" t="s">
        <v>251</v>
      </c>
    </row>
    <row r="180" spans="2:51" s="12" customFormat="1" ht="33.75">
      <c r="B180" s="137"/>
      <c r="D180" s="138" t="s">
        <v>145</v>
      </c>
      <c r="E180" s="184" t="s">
        <v>1</v>
      </c>
      <c r="F180" s="185" t="s">
        <v>252</v>
      </c>
      <c r="G180" s="186"/>
      <c r="H180" s="184" t="s">
        <v>1</v>
      </c>
      <c r="I180" s="140"/>
      <c r="J180" s="186"/>
      <c r="K180" s="186"/>
      <c r="L180" s="137"/>
      <c r="M180" s="141"/>
      <c r="T180" s="142"/>
      <c r="AT180" s="139" t="s">
        <v>145</v>
      </c>
      <c r="AU180" s="139" t="s">
        <v>85</v>
      </c>
      <c r="AV180" s="12" t="s">
        <v>81</v>
      </c>
      <c r="AW180" s="12" t="s">
        <v>32</v>
      </c>
      <c r="AX180" s="12" t="s">
        <v>76</v>
      </c>
      <c r="AY180" s="139" t="s">
        <v>126</v>
      </c>
    </row>
    <row r="181" spans="2:51" s="13" customFormat="1" ht="12">
      <c r="B181" s="143"/>
      <c r="D181" s="138" t="s">
        <v>145</v>
      </c>
      <c r="E181" s="187" t="s">
        <v>1</v>
      </c>
      <c r="F181" s="188" t="s">
        <v>253</v>
      </c>
      <c r="G181" s="189"/>
      <c r="H181" s="190">
        <v>12</v>
      </c>
      <c r="I181" s="145"/>
      <c r="J181" s="189"/>
      <c r="K181" s="189"/>
      <c r="L181" s="143"/>
      <c r="M181" s="146"/>
      <c r="T181" s="147"/>
      <c r="AT181" s="144" t="s">
        <v>145</v>
      </c>
      <c r="AU181" s="144" t="s">
        <v>85</v>
      </c>
      <c r="AV181" s="13" t="s">
        <v>85</v>
      </c>
      <c r="AW181" s="13" t="s">
        <v>32</v>
      </c>
      <c r="AX181" s="13" t="s">
        <v>81</v>
      </c>
      <c r="AY181" s="144" t="s">
        <v>126</v>
      </c>
    </row>
    <row r="182" spans="2:65" s="1" customFormat="1" ht="16.5" customHeight="1">
      <c r="B182" s="128"/>
      <c r="C182" s="153" t="s">
        <v>254</v>
      </c>
      <c r="D182" s="153" t="s">
        <v>220</v>
      </c>
      <c r="E182" s="195" t="s">
        <v>255</v>
      </c>
      <c r="F182" s="196" t="s">
        <v>256</v>
      </c>
      <c r="G182" s="197" t="s">
        <v>169</v>
      </c>
      <c r="H182" s="198">
        <v>5.46</v>
      </c>
      <c r="I182" s="154"/>
      <c r="J182" s="208">
        <f>ROUND(I182*H182,2)</f>
        <v>0</v>
      </c>
      <c r="K182" s="196" t="s">
        <v>132</v>
      </c>
      <c r="L182" s="155"/>
      <c r="M182" s="156" t="s">
        <v>1</v>
      </c>
      <c r="N182" s="157" t="s">
        <v>41</v>
      </c>
      <c r="P182" s="133">
        <f>O182*H182</f>
        <v>0</v>
      </c>
      <c r="Q182" s="133">
        <v>0.21</v>
      </c>
      <c r="R182" s="133">
        <f>Q182*H182</f>
        <v>1.1465999999999998</v>
      </c>
      <c r="S182" s="133">
        <v>0</v>
      </c>
      <c r="T182" s="134">
        <f>S182*H182</f>
        <v>0</v>
      </c>
      <c r="AR182" s="135" t="s">
        <v>161</v>
      </c>
      <c r="AT182" s="135" t="s">
        <v>220</v>
      </c>
      <c r="AU182" s="135" t="s">
        <v>85</v>
      </c>
      <c r="AY182" s="17" t="s">
        <v>126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7" t="s">
        <v>81</v>
      </c>
      <c r="BK182" s="136">
        <f>ROUND(I182*H182,2)</f>
        <v>0</v>
      </c>
      <c r="BL182" s="17" t="s">
        <v>133</v>
      </c>
      <c r="BM182" s="135" t="s">
        <v>257</v>
      </c>
    </row>
    <row r="183" spans="2:51" s="13" customFormat="1" ht="12">
      <c r="B183" s="143"/>
      <c r="D183" s="138" t="s">
        <v>145</v>
      </c>
      <c r="E183" s="189"/>
      <c r="F183" s="188" t="s">
        <v>258</v>
      </c>
      <c r="G183" s="189"/>
      <c r="H183" s="190">
        <v>5.46</v>
      </c>
      <c r="I183" s="145"/>
      <c r="J183" s="189"/>
      <c r="K183" s="189"/>
      <c r="L183" s="143"/>
      <c r="M183" s="146"/>
      <c r="T183" s="147"/>
      <c r="AT183" s="144" t="s">
        <v>145</v>
      </c>
      <c r="AU183" s="144" t="s">
        <v>85</v>
      </c>
      <c r="AV183" s="13" t="s">
        <v>85</v>
      </c>
      <c r="AW183" s="13" t="s">
        <v>3</v>
      </c>
      <c r="AX183" s="13" t="s">
        <v>81</v>
      </c>
      <c r="AY183" s="144" t="s">
        <v>126</v>
      </c>
    </row>
    <row r="184" spans="2:65" s="1" customFormat="1" ht="21.75" customHeight="1">
      <c r="B184" s="128"/>
      <c r="C184" s="129" t="s">
        <v>259</v>
      </c>
      <c r="D184" s="129" t="s">
        <v>128</v>
      </c>
      <c r="E184" s="180" t="s">
        <v>260</v>
      </c>
      <c r="F184" s="181" t="s">
        <v>261</v>
      </c>
      <c r="G184" s="182" t="s">
        <v>131</v>
      </c>
      <c r="H184" s="183">
        <v>64</v>
      </c>
      <c r="I184" s="130"/>
      <c r="J184" s="207">
        <f>ROUND(I184*H184,2)</f>
        <v>0</v>
      </c>
      <c r="K184" s="181" t="s">
        <v>132</v>
      </c>
      <c r="L184" s="32"/>
      <c r="M184" s="131" t="s">
        <v>1</v>
      </c>
      <c r="N184" s="132" t="s">
        <v>41</v>
      </c>
      <c r="P184" s="133">
        <f>O184*H184</f>
        <v>0</v>
      </c>
      <c r="Q184" s="133">
        <v>0</v>
      </c>
      <c r="R184" s="133">
        <f>Q184*H184</f>
        <v>0</v>
      </c>
      <c r="S184" s="133">
        <v>0</v>
      </c>
      <c r="T184" s="134">
        <f>S184*H184</f>
        <v>0</v>
      </c>
      <c r="AR184" s="135" t="s">
        <v>133</v>
      </c>
      <c r="AT184" s="135" t="s">
        <v>128</v>
      </c>
      <c r="AU184" s="135" t="s">
        <v>85</v>
      </c>
      <c r="AY184" s="17" t="s">
        <v>126</v>
      </c>
      <c r="BE184" s="136">
        <f>IF(N184="základní",J184,0)</f>
        <v>0</v>
      </c>
      <c r="BF184" s="136">
        <f>IF(N184="snížená",J184,0)</f>
        <v>0</v>
      </c>
      <c r="BG184" s="136">
        <f>IF(N184="zákl. přenesená",J184,0)</f>
        <v>0</v>
      </c>
      <c r="BH184" s="136">
        <f>IF(N184="sníž. přenesená",J184,0)</f>
        <v>0</v>
      </c>
      <c r="BI184" s="136">
        <f>IF(N184="nulová",J184,0)</f>
        <v>0</v>
      </c>
      <c r="BJ184" s="17" t="s">
        <v>81</v>
      </c>
      <c r="BK184" s="136">
        <f>ROUND(I184*H184,2)</f>
        <v>0</v>
      </c>
      <c r="BL184" s="17" t="s">
        <v>133</v>
      </c>
      <c r="BM184" s="135" t="s">
        <v>262</v>
      </c>
    </row>
    <row r="185" spans="2:51" s="13" customFormat="1" ht="12">
      <c r="B185" s="143"/>
      <c r="D185" s="138" t="s">
        <v>145</v>
      </c>
      <c r="E185" s="187" t="s">
        <v>1</v>
      </c>
      <c r="F185" s="188" t="s">
        <v>90</v>
      </c>
      <c r="G185" s="189"/>
      <c r="H185" s="190">
        <v>64</v>
      </c>
      <c r="I185" s="145"/>
      <c r="J185" s="189"/>
      <c r="K185" s="189"/>
      <c r="L185" s="143"/>
      <c r="M185" s="146"/>
      <c r="T185" s="147"/>
      <c r="AT185" s="144" t="s">
        <v>145</v>
      </c>
      <c r="AU185" s="144" t="s">
        <v>85</v>
      </c>
      <c r="AV185" s="13" t="s">
        <v>85</v>
      </c>
      <c r="AW185" s="13" t="s">
        <v>32</v>
      </c>
      <c r="AX185" s="13" t="s">
        <v>81</v>
      </c>
      <c r="AY185" s="144" t="s">
        <v>126</v>
      </c>
    </row>
    <row r="186" spans="2:65" s="1" customFormat="1" ht="16.5" customHeight="1">
      <c r="B186" s="128"/>
      <c r="C186" s="129" t="s">
        <v>263</v>
      </c>
      <c r="D186" s="129" t="s">
        <v>128</v>
      </c>
      <c r="E186" s="180" t="s">
        <v>264</v>
      </c>
      <c r="F186" s="181" t="s">
        <v>265</v>
      </c>
      <c r="G186" s="182" t="s">
        <v>131</v>
      </c>
      <c r="H186" s="183">
        <v>64</v>
      </c>
      <c r="I186" s="130"/>
      <c r="J186" s="207">
        <f>ROUND(I186*H186,2)</f>
        <v>0</v>
      </c>
      <c r="K186" s="181" t="s">
        <v>132</v>
      </c>
      <c r="L186" s="32"/>
      <c r="M186" s="131" t="s">
        <v>1</v>
      </c>
      <c r="N186" s="132" t="s">
        <v>41</v>
      </c>
      <c r="P186" s="133">
        <f>O186*H186</f>
        <v>0</v>
      </c>
      <c r="Q186" s="133">
        <v>0</v>
      </c>
      <c r="R186" s="133">
        <f>Q186*H186</f>
        <v>0</v>
      </c>
      <c r="S186" s="133">
        <v>0</v>
      </c>
      <c r="T186" s="134">
        <f>S186*H186</f>
        <v>0</v>
      </c>
      <c r="AR186" s="135" t="s">
        <v>133</v>
      </c>
      <c r="AT186" s="135" t="s">
        <v>128</v>
      </c>
      <c r="AU186" s="135" t="s">
        <v>85</v>
      </c>
      <c r="AY186" s="17" t="s">
        <v>126</v>
      </c>
      <c r="BE186" s="136">
        <f>IF(N186="základní",J186,0)</f>
        <v>0</v>
      </c>
      <c r="BF186" s="136">
        <f>IF(N186="snížená",J186,0)</f>
        <v>0</v>
      </c>
      <c r="BG186" s="136">
        <f>IF(N186="zákl. přenesená",J186,0)</f>
        <v>0</v>
      </c>
      <c r="BH186" s="136">
        <f>IF(N186="sníž. přenesená",J186,0)</f>
        <v>0</v>
      </c>
      <c r="BI186" s="136">
        <f>IF(N186="nulová",J186,0)</f>
        <v>0</v>
      </c>
      <c r="BJ186" s="17" t="s">
        <v>81</v>
      </c>
      <c r="BK186" s="136">
        <f>ROUND(I186*H186,2)</f>
        <v>0</v>
      </c>
      <c r="BL186" s="17" t="s">
        <v>133</v>
      </c>
      <c r="BM186" s="135" t="s">
        <v>266</v>
      </c>
    </row>
    <row r="187" spans="2:51" s="13" customFormat="1" ht="12">
      <c r="B187" s="143"/>
      <c r="D187" s="138" t="s">
        <v>145</v>
      </c>
      <c r="E187" s="187" t="s">
        <v>1</v>
      </c>
      <c r="F187" s="188" t="s">
        <v>90</v>
      </c>
      <c r="G187" s="189"/>
      <c r="H187" s="190">
        <v>64</v>
      </c>
      <c r="I187" s="145"/>
      <c r="J187" s="189"/>
      <c r="K187" s="189"/>
      <c r="L187" s="143"/>
      <c r="M187" s="146"/>
      <c r="T187" s="147"/>
      <c r="AT187" s="144" t="s">
        <v>145</v>
      </c>
      <c r="AU187" s="144" t="s">
        <v>85</v>
      </c>
      <c r="AV187" s="13" t="s">
        <v>85</v>
      </c>
      <c r="AW187" s="13" t="s">
        <v>32</v>
      </c>
      <c r="AX187" s="13" t="s">
        <v>81</v>
      </c>
      <c r="AY187" s="144" t="s">
        <v>126</v>
      </c>
    </row>
    <row r="188" spans="2:65" s="1" customFormat="1" ht="21.75" customHeight="1">
      <c r="B188" s="128"/>
      <c r="C188" s="129" t="s">
        <v>267</v>
      </c>
      <c r="D188" s="129" t="s">
        <v>128</v>
      </c>
      <c r="E188" s="180" t="s">
        <v>268</v>
      </c>
      <c r="F188" s="181" t="s">
        <v>269</v>
      </c>
      <c r="G188" s="182" t="s">
        <v>270</v>
      </c>
      <c r="H188" s="183">
        <v>72</v>
      </c>
      <c r="I188" s="130"/>
      <c r="J188" s="207">
        <f>ROUND(I188*H188,2)</f>
        <v>0</v>
      </c>
      <c r="K188" s="181" t="s">
        <v>132</v>
      </c>
      <c r="L188" s="32"/>
      <c r="M188" s="131" t="s">
        <v>1</v>
      </c>
      <c r="N188" s="132" t="s">
        <v>41</v>
      </c>
      <c r="P188" s="133">
        <f>O188*H188</f>
        <v>0</v>
      </c>
      <c r="Q188" s="133">
        <v>0</v>
      </c>
      <c r="R188" s="133">
        <f>Q188*H188</f>
        <v>0</v>
      </c>
      <c r="S188" s="133">
        <v>0</v>
      </c>
      <c r="T188" s="134">
        <f>S188*H188</f>
        <v>0</v>
      </c>
      <c r="AR188" s="135" t="s">
        <v>133</v>
      </c>
      <c r="AT188" s="135" t="s">
        <v>128</v>
      </c>
      <c r="AU188" s="135" t="s">
        <v>85</v>
      </c>
      <c r="AY188" s="17" t="s">
        <v>126</v>
      </c>
      <c r="BE188" s="136">
        <f>IF(N188="základní",J188,0)</f>
        <v>0</v>
      </c>
      <c r="BF188" s="136">
        <f>IF(N188="snížená",J188,0)</f>
        <v>0</v>
      </c>
      <c r="BG188" s="136">
        <f>IF(N188="zákl. přenesená",J188,0)</f>
        <v>0</v>
      </c>
      <c r="BH188" s="136">
        <f>IF(N188="sníž. přenesená",J188,0)</f>
        <v>0</v>
      </c>
      <c r="BI188" s="136">
        <f>IF(N188="nulová",J188,0)</f>
        <v>0</v>
      </c>
      <c r="BJ188" s="17" t="s">
        <v>81</v>
      </c>
      <c r="BK188" s="136">
        <f>ROUND(I188*H188,2)</f>
        <v>0</v>
      </c>
      <c r="BL188" s="17" t="s">
        <v>133</v>
      </c>
      <c r="BM188" s="135" t="s">
        <v>271</v>
      </c>
    </row>
    <row r="189" spans="2:51" s="13" customFormat="1" ht="12">
      <c r="B189" s="143"/>
      <c r="D189" s="138" t="s">
        <v>145</v>
      </c>
      <c r="E189" s="187" t="s">
        <v>1</v>
      </c>
      <c r="F189" s="188" t="s">
        <v>272</v>
      </c>
      <c r="G189" s="189"/>
      <c r="H189" s="190">
        <v>72</v>
      </c>
      <c r="I189" s="145"/>
      <c r="J189" s="189"/>
      <c r="K189" s="189"/>
      <c r="L189" s="143"/>
      <c r="M189" s="146"/>
      <c r="T189" s="147"/>
      <c r="AT189" s="144" t="s">
        <v>145</v>
      </c>
      <c r="AU189" s="144" t="s">
        <v>85</v>
      </c>
      <c r="AV189" s="13" t="s">
        <v>85</v>
      </c>
      <c r="AW189" s="13" t="s">
        <v>32</v>
      </c>
      <c r="AX189" s="13" t="s">
        <v>81</v>
      </c>
      <c r="AY189" s="144" t="s">
        <v>126</v>
      </c>
    </row>
    <row r="190" spans="2:65" s="1" customFormat="1" ht="16.5" customHeight="1">
      <c r="B190" s="128"/>
      <c r="C190" s="153" t="s">
        <v>273</v>
      </c>
      <c r="D190" s="153" t="s">
        <v>220</v>
      </c>
      <c r="E190" s="195" t="s">
        <v>274</v>
      </c>
      <c r="F190" s="196" t="s">
        <v>275</v>
      </c>
      <c r="G190" s="197" t="s">
        <v>270</v>
      </c>
      <c r="H190" s="198">
        <v>72</v>
      </c>
      <c r="I190" s="154"/>
      <c r="J190" s="208">
        <f>ROUND(I190*H190,2)</f>
        <v>0</v>
      </c>
      <c r="K190" s="196" t="s">
        <v>1</v>
      </c>
      <c r="L190" s="155"/>
      <c r="M190" s="156" t="s">
        <v>1</v>
      </c>
      <c r="N190" s="157" t="s">
        <v>41</v>
      </c>
      <c r="P190" s="133">
        <f>O190*H190</f>
        <v>0</v>
      </c>
      <c r="Q190" s="133">
        <v>0</v>
      </c>
      <c r="R190" s="133">
        <f>Q190*H190</f>
        <v>0</v>
      </c>
      <c r="S190" s="133">
        <v>0</v>
      </c>
      <c r="T190" s="134">
        <f>S190*H190</f>
        <v>0</v>
      </c>
      <c r="AR190" s="135" t="s">
        <v>161</v>
      </c>
      <c r="AT190" s="135" t="s">
        <v>220</v>
      </c>
      <c r="AU190" s="135" t="s">
        <v>85</v>
      </c>
      <c r="AY190" s="17" t="s">
        <v>126</v>
      </c>
      <c r="BE190" s="136">
        <f>IF(N190="základní",J190,0)</f>
        <v>0</v>
      </c>
      <c r="BF190" s="136">
        <f>IF(N190="snížená",J190,0)</f>
        <v>0</v>
      </c>
      <c r="BG190" s="136">
        <f>IF(N190="zákl. přenesená",J190,0)</f>
        <v>0</v>
      </c>
      <c r="BH190" s="136">
        <f>IF(N190="sníž. přenesená",J190,0)</f>
        <v>0</v>
      </c>
      <c r="BI190" s="136">
        <f>IF(N190="nulová",J190,0)</f>
        <v>0</v>
      </c>
      <c r="BJ190" s="17" t="s">
        <v>81</v>
      </c>
      <c r="BK190" s="136">
        <f>ROUND(I190*H190,2)</f>
        <v>0</v>
      </c>
      <c r="BL190" s="17" t="s">
        <v>133</v>
      </c>
      <c r="BM190" s="135" t="s">
        <v>276</v>
      </c>
    </row>
    <row r="191" spans="2:63" s="11" customFormat="1" ht="22.9" customHeight="1">
      <c r="B191" s="116"/>
      <c r="D191" s="117" t="s">
        <v>75</v>
      </c>
      <c r="E191" s="203" t="s">
        <v>85</v>
      </c>
      <c r="F191" s="203" t="s">
        <v>277</v>
      </c>
      <c r="G191" s="204"/>
      <c r="H191" s="204"/>
      <c r="I191" s="119"/>
      <c r="J191" s="209">
        <f>BK191</f>
        <v>0</v>
      </c>
      <c r="K191" s="204"/>
      <c r="L191" s="116"/>
      <c r="M191" s="121"/>
      <c r="P191" s="122">
        <f>SUM(P192:P211)</f>
        <v>0</v>
      </c>
      <c r="R191" s="122">
        <f>SUM(R192:R211)</f>
        <v>23.789274320000004</v>
      </c>
      <c r="T191" s="123">
        <f>SUM(T192:T211)</f>
        <v>0</v>
      </c>
      <c r="AR191" s="117" t="s">
        <v>81</v>
      </c>
      <c r="AT191" s="124" t="s">
        <v>75</v>
      </c>
      <c r="AU191" s="124" t="s">
        <v>81</v>
      </c>
      <c r="AY191" s="117" t="s">
        <v>126</v>
      </c>
      <c r="BK191" s="125">
        <f>SUM(BK192:BK211)</f>
        <v>0</v>
      </c>
    </row>
    <row r="192" spans="2:65" s="1" customFormat="1" ht="24.2" customHeight="1">
      <c r="B192" s="128"/>
      <c r="C192" s="129" t="s">
        <v>278</v>
      </c>
      <c r="D192" s="129" t="s">
        <v>128</v>
      </c>
      <c r="E192" s="180" t="s">
        <v>279</v>
      </c>
      <c r="F192" s="181" t="s">
        <v>280</v>
      </c>
      <c r="G192" s="182" t="s">
        <v>169</v>
      </c>
      <c r="H192" s="183">
        <v>5</v>
      </c>
      <c r="I192" s="130"/>
      <c r="J192" s="207">
        <f>ROUND(I192*H192,2)</f>
        <v>0</v>
      </c>
      <c r="K192" s="181" t="s">
        <v>132</v>
      </c>
      <c r="L192" s="32"/>
      <c r="M192" s="131" t="s">
        <v>1</v>
      </c>
      <c r="N192" s="132" t="s">
        <v>41</v>
      </c>
      <c r="P192" s="133">
        <f>O192*H192</f>
        <v>0</v>
      </c>
      <c r="Q192" s="133">
        <v>1.98</v>
      </c>
      <c r="R192" s="133">
        <f>Q192*H192</f>
        <v>9.9</v>
      </c>
      <c r="S192" s="133">
        <v>0</v>
      </c>
      <c r="T192" s="134">
        <f>S192*H192</f>
        <v>0</v>
      </c>
      <c r="AR192" s="135" t="s">
        <v>133</v>
      </c>
      <c r="AT192" s="135" t="s">
        <v>128</v>
      </c>
      <c r="AU192" s="135" t="s">
        <v>85</v>
      </c>
      <c r="AY192" s="17" t="s">
        <v>126</v>
      </c>
      <c r="BE192" s="136">
        <f>IF(N192="základní",J192,0)</f>
        <v>0</v>
      </c>
      <c r="BF192" s="136">
        <f>IF(N192="snížená",J192,0)</f>
        <v>0</v>
      </c>
      <c r="BG192" s="136">
        <f>IF(N192="zákl. přenesená",J192,0)</f>
        <v>0</v>
      </c>
      <c r="BH192" s="136">
        <f>IF(N192="sníž. přenesená",J192,0)</f>
        <v>0</v>
      </c>
      <c r="BI192" s="136">
        <f>IF(N192="nulová",J192,0)</f>
        <v>0</v>
      </c>
      <c r="BJ192" s="17" t="s">
        <v>81</v>
      </c>
      <c r="BK192" s="136">
        <f>ROUND(I192*H192,2)</f>
        <v>0</v>
      </c>
      <c r="BL192" s="17" t="s">
        <v>133</v>
      </c>
      <c r="BM192" s="135" t="s">
        <v>281</v>
      </c>
    </row>
    <row r="193" spans="2:51" s="12" customFormat="1" ht="12">
      <c r="B193" s="137"/>
      <c r="D193" s="138" t="s">
        <v>145</v>
      </c>
      <c r="E193" s="184" t="s">
        <v>1</v>
      </c>
      <c r="F193" s="185" t="s">
        <v>282</v>
      </c>
      <c r="G193" s="186"/>
      <c r="H193" s="184" t="s">
        <v>1</v>
      </c>
      <c r="I193" s="140"/>
      <c r="J193" s="186"/>
      <c r="K193" s="186"/>
      <c r="L193" s="137"/>
      <c r="M193" s="141"/>
      <c r="T193" s="142"/>
      <c r="AT193" s="139" t="s">
        <v>145</v>
      </c>
      <c r="AU193" s="139" t="s">
        <v>85</v>
      </c>
      <c r="AV193" s="12" t="s">
        <v>81</v>
      </c>
      <c r="AW193" s="12" t="s">
        <v>32</v>
      </c>
      <c r="AX193" s="12" t="s">
        <v>76</v>
      </c>
      <c r="AY193" s="139" t="s">
        <v>126</v>
      </c>
    </row>
    <row r="194" spans="2:51" s="13" customFormat="1" ht="12">
      <c r="B194" s="143"/>
      <c r="D194" s="138" t="s">
        <v>145</v>
      </c>
      <c r="E194" s="187" t="s">
        <v>1</v>
      </c>
      <c r="F194" s="188" t="s">
        <v>283</v>
      </c>
      <c r="G194" s="189"/>
      <c r="H194" s="190">
        <v>5</v>
      </c>
      <c r="I194" s="145"/>
      <c r="J194" s="189"/>
      <c r="K194" s="189"/>
      <c r="L194" s="143"/>
      <c r="M194" s="146"/>
      <c r="T194" s="147"/>
      <c r="AT194" s="144" t="s">
        <v>145</v>
      </c>
      <c r="AU194" s="144" t="s">
        <v>85</v>
      </c>
      <c r="AV194" s="13" t="s">
        <v>85</v>
      </c>
      <c r="AW194" s="13" t="s">
        <v>32</v>
      </c>
      <c r="AX194" s="13" t="s">
        <v>81</v>
      </c>
      <c r="AY194" s="144" t="s">
        <v>126</v>
      </c>
    </row>
    <row r="195" spans="2:65" s="1" customFormat="1" ht="16.5" customHeight="1">
      <c r="B195" s="128"/>
      <c r="C195" s="129" t="s">
        <v>284</v>
      </c>
      <c r="D195" s="129" t="s">
        <v>128</v>
      </c>
      <c r="E195" s="180" t="s">
        <v>285</v>
      </c>
      <c r="F195" s="181" t="s">
        <v>286</v>
      </c>
      <c r="G195" s="182" t="s">
        <v>169</v>
      </c>
      <c r="H195" s="183">
        <v>3</v>
      </c>
      <c r="I195" s="130"/>
      <c r="J195" s="207">
        <f>ROUND(I195*H195,2)</f>
        <v>0</v>
      </c>
      <c r="K195" s="181" t="s">
        <v>132</v>
      </c>
      <c r="L195" s="32"/>
      <c r="M195" s="131" t="s">
        <v>1</v>
      </c>
      <c r="N195" s="132" t="s">
        <v>41</v>
      </c>
      <c r="P195" s="133">
        <f>O195*H195</f>
        <v>0</v>
      </c>
      <c r="Q195" s="133">
        <v>2.30102</v>
      </c>
      <c r="R195" s="133">
        <f>Q195*H195</f>
        <v>6.90306</v>
      </c>
      <c r="S195" s="133">
        <v>0</v>
      </c>
      <c r="T195" s="134">
        <f>S195*H195</f>
        <v>0</v>
      </c>
      <c r="AR195" s="135" t="s">
        <v>133</v>
      </c>
      <c r="AT195" s="135" t="s">
        <v>128</v>
      </c>
      <c r="AU195" s="135" t="s">
        <v>85</v>
      </c>
      <c r="AY195" s="17" t="s">
        <v>126</v>
      </c>
      <c r="BE195" s="136">
        <f>IF(N195="základní",J195,0)</f>
        <v>0</v>
      </c>
      <c r="BF195" s="136">
        <f>IF(N195="snížená",J195,0)</f>
        <v>0</v>
      </c>
      <c r="BG195" s="136">
        <f>IF(N195="zákl. přenesená",J195,0)</f>
        <v>0</v>
      </c>
      <c r="BH195" s="136">
        <f>IF(N195="sníž. přenesená",J195,0)</f>
        <v>0</v>
      </c>
      <c r="BI195" s="136">
        <f>IF(N195="nulová",J195,0)</f>
        <v>0</v>
      </c>
      <c r="BJ195" s="17" t="s">
        <v>81</v>
      </c>
      <c r="BK195" s="136">
        <f>ROUND(I195*H195,2)</f>
        <v>0</v>
      </c>
      <c r="BL195" s="17" t="s">
        <v>133</v>
      </c>
      <c r="BM195" s="135" t="s">
        <v>287</v>
      </c>
    </row>
    <row r="196" spans="2:51" s="12" customFormat="1" ht="12">
      <c r="B196" s="137"/>
      <c r="D196" s="138" t="s">
        <v>145</v>
      </c>
      <c r="E196" s="184" t="s">
        <v>1</v>
      </c>
      <c r="F196" s="185" t="s">
        <v>288</v>
      </c>
      <c r="G196" s="186"/>
      <c r="H196" s="184" t="s">
        <v>1</v>
      </c>
      <c r="I196" s="140"/>
      <c r="J196" s="186"/>
      <c r="K196" s="186"/>
      <c r="L196" s="137"/>
      <c r="M196" s="141"/>
      <c r="T196" s="142"/>
      <c r="AT196" s="139" t="s">
        <v>145</v>
      </c>
      <c r="AU196" s="139" t="s">
        <v>85</v>
      </c>
      <c r="AV196" s="12" t="s">
        <v>81</v>
      </c>
      <c r="AW196" s="12" t="s">
        <v>32</v>
      </c>
      <c r="AX196" s="12" t="s">
        <v>76</v>
      </c>
      <c r="AY196" s="139" t="s">
        <v>126</v>
      </c>
    </row>
    <row r="197" spans="2:51" s="13" customFormat="1" ht="12">
      <c r="B197" s="143"/>
      <c r="D197" s="138" t="s">
        <v>145</v>
      </c>
      <c r="E197" s="187" t="s">
        <v>1</v>
      </c>
      <c r="F197" s="188" t="s">
        <v>289</v>
      </c>
      <c r="G197" s="189"/>
      <c r="H197" s="190">
        <v>3</v>
      </c>
      <c r="I197" s="145"/>
      <c r="J197" s="189"/>
      <c r="K197" s="189"/>
      <c r="L197" s="143"/>
      <c r="M197" s="146"/>
      <c r="T197" s="147"/>
      <c r="AT197" s="144" t="s">
        <v>145</v>
      </c>
      <c r="AU197" s="144" t="s">
        <v>85</v>
      </c>
      <c r="AV197" s="13" t="s">
        <v>85</v>
      </c>
      <c r="AW197" s="13" t="s">
        <v>32</v>
      </c>
      <c r="AX197" s="13" t="s">
        <v>81</v>
      </c>
      <c r="AY197" s="144" t="s">
        <v>126</v>
      </c>
    </row>
    <row r="198" spans="2:65" s="1" customFormat="1" ht="24.2" customHeight="1">
      <c r="B198" s="128"/>
      <c r="C198" s="129" t="s">
        <v>290</v>
      </c>
      <c r="D198" s="129" t="s">
        <v>128</v>
      </c>
      <c r="E198" s="180" t="s">
        <v>291</v>
      </c>
      <c r="F198" s="181" t="s">
        <v>292</v>
      </c>
      <c r="G198" s="182" t="s">
        <v>169</v>
      </c>
      <c r="H198" s="183">
        <v>3</v>
      </c>
      <c r="I198" s="130"/>
      <c r="J198" s="207">
        <f>ROUND(I198*H198,2)</f>
        <v>0</v>
      </c>
      <c r="K198" s="181" t="s">
        <v>132</v>
      </c>
      <c r="L198" s="32"/>
      <c r="M198" s="131" t="s">
        <v>1</v>
      </c>
      <c r="N198" s="132" t="s">
        <v>41</v>
      </c>
      <c r="P198" s="133">
        <f>O198*H198</f>
        <v>0</v>
      </c>
      <c r="Q198" s="133">
        <v>2.30102</v>
      </c>
      <c r="R198" s="133">
        <f>Q198*H198</f>
        <v>6.90306</v>
      </c>
      <c r="S198" s="133">
        <v>0</v>
      </c>
      <c r="T198" s="134">
        <f>S198*H198</f>
        <v>0</v>
      </c>
      <c r="AR198" s="135" t="s">
        <v>133</v>
      </c>
      <c r="AT198" s="135" t="s">
        <v>128</v>
      </c>
      <c r="AU198" s="135" t="s">
        <v>85</v>
      </c>
      <c r="AY198" s="17" t="s">
        <v>126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7" t="s">
        <v>81</v>
      </c>
      <c r="BK198" s="136">
        <f>ROUND(I198*H198,2)</f>
        <v>0</v>
      </c>
      <c r="BL198" s="17" t="s">
        <v>133</v>
      </c>
      <c r="BM198" s="135" t="s">
        <v>293</v>
      </c>
    </row>
    <row r="199" spans="2:51" s="12" customFormat="1" ht="12">
      <c r="B199" s="137"/>
      <c r="D199" s="138" t="s">
        <v>145</v>
      </c>
      <c r="E199" s="184" t="s">
        <v>1</v>
      </c>
      <c r="F199" s="185" t="s">
        <v>294</v>
      </c>
      <c r="G199" s="186"/>
      <c r="H199" s="184" t="s">
        <v>1</v>
      </c>
      <c r="I199" s="140"/>
      <c r="J199" s="186"/>
      <c r="K199" s="186"/>
      <c r="L199" s="137"/>
      <c r="M199" s="141"/>
      <c r="T199" s="142"/>
      <c r="AT199" s="139" t="s">
        <v>145</v>
      </c>
      <c r="AU199" s="139" t="s">
        <v>85</v>
      </c>
      <c r="AV199" s="12" t="s">
        <v>81</v>
      </c>
      <c r="AW199" s="12" t="s">
        <v>32</v>
      </c>
      <c r="AX199" s="12" t="s">
        <v>76</v>
      </c>
      <c r="AY199" s="139" t="s">
        <v>126</v>
      </c>
    </row>
    <row r="200" spans="2:51" s="13" customFormat="1" ht="12">
      <c r="B200" s="143"/>
      <c r="D200" s="138" t="s">
        <v>145</v>
      </c>
      <c r="E200" s="187" t="s">
        <v>1</v>
      </c>
      <c r="F200" s="188" t="s">
        <v>289</v>
      </c>
      <c r="G200" s="189"/>
      <c r="H200" s="190">
        <v>3</v>
      </c>
      <c r="I200" s="145"/>
      <c r="J200" s="189"/>
      <c r="K200" s="189"/>
      <c r="L200" s="143"/>
      <c r="M200" s="146"/>
      <c r="T200" s="147"/>
      <c r="AT200" s="144" t="s">
        <v>145</v>
      </c>
      <c r="AU200" s="144" t="s">
        <v>85</v>
      </c>
      <c r="AV200" s="13" t="s">
        <v>85</v>
      </c>
      <c r="AW200" s="13" t="s">
        <v>32</v>
      </c>
      <c r="AX200" s="13" t="s">
        <v>81</v>
      </c>
      <c r="AY200" s="144" t="s">
        <v>126</v>
      </c>
    </row>
    <row r="201" spans="2:65" s="1" customFormat="1" ht="16.5" customHeight="1">
      <c r="B201" s="128"/>
      <c r="C201" s="129" t="s">
        <v>295</v>
      </c>
      <c r="D201" s="129" t="s">
        <v>128</v>
      </c>
      <c r="E201" s="180" t="s">
        <v>296</v>
      </c>
      <c r="F201" s="181" t="s">
        <v>297</v>
      </c>
      <c r="G201" s="182" t="s">
        <v>131</v>
      </c>
      <c r="H201" s="183">
        <v>5.28</v>
      </c>
      <c r="I201" s="130"/>
      <c r="J201" s="207">
        <f>ROUND(I201*H201,2)</f>
        <v>0</v>
      </c>
      <c r="K201" s="181" t="s">
        <v>132</v>
      </c>
      <c r="L201" s="32"/>
      <c r="M201" s="131" t="s">
        <v>1</v>
      </c>
      <c r="N201" s="132" t="s">
        <v>41</v>
      </c>
      <c r="P201" s="133">
        <f>O201*H201</f>
        <v>0</v>
      </c>
      <c r="Q201" s="133">
        <v>0.00247</v>
      </c>
      <c r="R201" s="133">
        <f>Q201*H201</f>
        <v>0.0130416</v>
      </c>
      <c r="S201" s="133">
        <v>0</v>
      </c>
      <c r="T201" s="134">
        <f>S201*H201</f>
        <v>0</v>
      </c>
      <c r="AR201" s="135" t="s">
        <v>133</v>
      </c>
      <c r="AT201" s="135" t="s">
        <v>128</v>
      </c>
      <c r="AU201" s="135" t="s">
        <v>85</v>
      </c>
      <c r="AY201" s="17" t="s">
        <v>126</v>
      </c>
      <c r="BE201" s="136">
        <f>IF(N201="základní",J201,0)</f>
        <v>0</v>
      </c>
      <c r="BF201" s="136">
        <f>IF(N201="snížená",J201,0)</f>
        <v>0</v>
      </c>
      <c r="BG201" s="136">
        <f>IF(N201="zákl. přenesená",J201,0)</f>
        <v>0</v>
      </c>
      <c r="BH201" s="136">
        <f>IF(N201="sníž. přenesená",J201,0)</f>
        <v>0</v>
      </c>
      <c r="BI201" s="136">
        <f>IF(N201="nulová",J201,0)</f>
        <v>0</v>
      </c>
      <c r="BJ201" s="17" t="s">
        <v>81</v>
      </c>
      <c r="BK201" s="136">
        <f>ROUND(I201*H201,2)</f>
        <v>0</v>
      </c>
      <c r="BL201" s="17" t="s">
        <v>133</v>
      </c>
      <c r="BM201" s="135" t="s">
        <v>298</v>
      </c>
    </row>
    <row r="202" spans="2:51" s="13" customFormat="1" ht="12">
      <c r="B202" s="143"/>
      <c r="D202" s="138" t="s">
        <v>145</v>
      </c>
      <c r="E202" s="187" t="s">
        <v>1</v>
      </c>
      <c r="F202" s="188" t="s">
        <v>299</v>
      </c>
      <c r="G202" s="189"/>
      <c r="H202" s="190">
        <v>1.76</v>
      </c>
      <c r="I202" s="145"/>
      <c r="J202" s="189"/>
      <c r="K202" s="189"/>
      <c r="L202" s="143"/>
      <c r="M202" s="146"/>
      <c r="T202" s="147"/>
      <c r="AT202" s="144" t="s">
        <v>145</v>
      </c>
      <c r="AU202" s="144" t="s">
        <v>85</v>
      </c>
      <c r="AV202" s="13" t="s">
        <v>85</v>
      </c>
      <c r="AW202" s="13" t="s">
        <v>32</v>
      </c>
      <c r="AX202" s="13" t="s">
        <v>76</v>
      </c>
      <c r="AY202" s="144" t="s">
        <v>126</v>
      </c>
    </row>
    <row r="203" spans="2:51" s="13" customFormat="1" ht="12">
      <c r="B203" s="143"/>
      <c r="D203" s="138" t="s">
        <v>145</v>
      </c>
      <c r="E203" s="187" t="s">
        <v>1</v>
      </c>
      <c r="F203" s="188" t="s">
        <v>300</v>
      </c>
      <c r="G203" s="189"/>
      <c r="H203" s="190">
        <v>2</v>
      </c>
      <c r="I203" s="145"/>
      <c r="J203" s="189"/>
      <c r="K203" s="189"/>
      <c r="L203" s="143"/>
      <c r="M203" s="146"/>
      <c r="T203" s="147"/>
      <c r="AT203" s="144" t="s">
        <v>145</v>
      </c>
      <c r="AU203" s="144" t="s">
        <v>85</v>
      </c>
      <c r="AV203" s="13" t="s">
        <v>85</v>
      </c>
      <c r="AW203" s="13" t="s">
        <v>32</v>
      </c>
      <c r="AX203" s="13" t="s">
        <v>76</v>
      </c>
      <c r="AY203" s="144" t="s">
        <v>126</v>
      </c>
    </row>
    <row r="204" spans="2:51" s="13" customFormat="1" ht="12">
      <c r="B204" s="143"/>
      <c r="D204" s="138" t="s">
        <v>145</v>
      </c>
      <c r="E204" s="187" t="s">
        <v>1</v>
      </c>
      <c r="F204" s="188" t="s">
        <v>301</v>
      </c>
      <c r="G204" s="189"/>
      <c r="H204" s="190">
        <v>1.52</v>
      </c>
      <c r="I204" s="145"/>
      <c r="J204" s="189"/>
      <c r="K204" s="189"/>
      <c r="L204" s="143"/>
      <c r="M204" s="146"/>
      <c r="T204" s="147"/>
      <c r="AT204" s="144" t="s">
        <v>145</v>
      </c>
      <c r="AU204" s="144" t="s">
        <v>85</v>
      </c>
      <c r="AV204" s="13" t="s">
        <v>85</v>
      </c>
      <c r="AW204" s="13" t="s">
        <v>32</v>
      </c>
      <c r="AX204" s="13" t="s">
        <v>76</v>
      </c>
      <c r="AY204" s="144" t="s">
        <v>126</v>
      </c>
    </row>
    <row r="205" spans="2:51" s="14" customFormat="1" ht="12">
      <c r="B205" s="148"/>
      <c r="D205" s="138" t="s">
        <v>145</v>
      </c>
      <c r="E205" s="191" t="s">
        <v>1</v>
      </c>
      <c r="F205" s="192" t="s">
        <v>172</v>
      </c>
      <c r="G205" s="193"/>
      <c r="H205" s="194">
        <v>5.279999999999999</v>
      </c>
      <c r="I205" s="150"/>
      <c r="J205" s="193"/>
      <c r="K205" s="193"/>
      <c r="L205" s="148"/>
      <c r="M205" s="151"/>
      <c r="T205" s="152"/>
      <c r="AT205" s="149" t="s">
        <v>145</v>
      </c>
      <c r="AU205" s="149" t="s">
        <v>85</v>
      </c>
      <c r="AV205" s="14" t="s">
        <v>133</v>
      </c>
      <c r="AW205" s="14" t="s">
        <v>32</v>
      </c>
      <c r="AX205" s="14" t="s">
        <v>81</v>
      </c>
      <c r="AY205" s="149" t="s">
        <v>126</v>
      </c>
    </row>
    <row r="206" spans="2:65" s="1" customFormat="1" ht="16.5" customHeight="1">
      <c r="B206" s="128"/>
      <c r="C206" s="129" t="s">
        <v>302</v>
      </c>
      <c r="D206" s="129" t="s">
        <v>128</v>
      </c>
      <c r="E206" s="180" t="s">
        <v>303</v>
      </c>
      <c r="F206" s="181" t="s">
        <v>304</v>
      </c>
      <c r="G206" s="182" t="s">
        <v>131</v>
      </c>
      <c r="H206" s="183">
        <v>5.28</v>
      </c>
      <c r="I206" s="130"/>
      <c r="J206" s="207">
        <f>ROUND(I206*H206,2)</f>
        <v>0</v>
      </c>
      <c r="K206" s="181" t="s">
        <v>132</v>
      </c>
      <c r="L206" s="32"/>
      <c r="M206" s="131" t="s">
        <v>1</v>
      </c>
      <c r="N206" s="132" t="s">
        <v>41</v>
      </c>
      <c r="P206" s="133">
        <f>O206*H206</f>
        <v>0</v>
      </c>
      <c r="Q206" s="133">
        <v>0</v>
      </c>
      <c r="R206" s="133">
        <f>Q206*H206</f>
        <v>0</v>
      </c>
      <c r="S206" s="133">
        <v>0</v>
      </c>
      <c r="T206" s="134">
        <f>S206*H206</f>
        <v>0</v>
      </c>
      <c r="AR206" s="135" t="s">
        <v>133</v>
      </c>
      <c r="AT206" s="135" t="s">
        <v>128</v>
      </c>
      <c r="AU206" s="135" t="s">
        <v>85</v>
      </c>
      <c r="AY206" s="17" t="s">
        <v>126</v>
      </c>
      <c r="BE206" s="136">
        <f>IF(N206="základní",J206,0)</f>
        <v>0</v>
      </c>
      <c r="BF206" s="136">
        <f>IF(N206="snížená",J206,0)</f>
        <v>0</v>
      </c>
      <c r="BG206" s="136">
        <f>IF(N206="zákl. přenesená",J206,0)</f>
        <v>0</v>
      </c>
      <c r="BH206" s="136">
        <f>IF(N206="sníž. přenesená",J206,0)</f>
        <v>0</v>
      </c>
      <c r="BI206" s="136">
        <f>IF(N206="nulová",J206,0)</f>
        <v>0</v>
      </c>
      <c r="BJ206" s="17" t="s">
        <v>81</v>
      </c>
      <c r="BK206" s="136">
        <f>ROUND(I206*H206,2)</f>
        <v>0</v>
      </c>
      <c r="BL206" s="17" t="s">
        <v>133</v>
      </c>
      <c r="BM206" s="135" t="s">
        <v>305</v>
      </c>
    </row>
    <row r="207" spans="2:65" s="1" customFormat="1" ht="21.75" customHeight="1">
      <c r="B207" s="128"/>
      <c r="C207" s="129" t="s">
        <v>306</v>
      </c>
      <c r="D207" s="129" t="s">
        <v>128</v>
      </c>
      <c r="E207" s="180" t="s">
        <v>307</v>
      </c>
      <c r="F207" s="181" t="s">
        <v>308</v>
      </c>
      <c r="G207" s="182" t="s">
        <v>206</v>
      </c>
      <c r="H207" s="183">
        <v>0.014</v>
      </c>
      <c r="I207" s="130"/>
      <c r="J207" s="207">
        <f>ROUND(I207*H207,2)</f>
        <v>0</v>
      </c>
      <c r="K207" s="181" t="s">
        <v>132</v>
      </c>
      <c r="L207" s="32"/>
      <c r="M207" s="131" t="s">
        <v>1</v>
      </c>
      <c r="N207" s="132" t="s">
        <v>41</v>
      </c>
      <c r="P207" s="133">
        <f>O207*H207</f>
        <v>0</v>
      </c>
      <c r="Q207" s="133">
        <v>1.06062</v>
      </c>
      <c r="R207" s="133">
        <f>Q207*H207</f>
        <v>0.01484868</v>
      </c>
      <c r="S207" s="133">
        <v>0</v>
      </c>
      <c r="T207" s="134">
        <f>S207*H207</f>
        <v>0</v>
      </c>
      <c r="AR207" s="135" t="s">
        <v>133</v>
      </c>
      <c r="AT207" s="135" t="s">
        <v>128</v>
      </c>
      <c r="AU207" s="135" t="s">
        <v>85</v>
      </c>
      <c r="AY207" s="17" t="s">
        <v>126</v>
      </c>
      <c r="BE207" s="136">
        <f>IF(N207="základní",J207,0)</f>
        <v>0</v>
      </c>
      <c r="BF207" s="136">
        <f>IF(N207="snížená",J207,0)</f>
        <v>0</v>
      </c>
      <c r="BG207" s="136">
        <f>IF(N207="zákl. přenesená",J207,0)</f>
        <v>0</v>
      </c>
      <c r="BH207" s="136">
        <f>IF(N207="sníž. přenesená",J207,0)</f>
        <v>0</v>
      </c>
      <c r="BI207" s="136">
        <f>IF(N207="nulová",J207,0)</f>
        <v>0</v>
      </c>
      <c r="BJ207" s="17" t="s">
        <v>81</v>
      </c>
      <c r="BK207" s="136">
        <f>ROUND(I207*H207,2)</f>
        <v>0</v>
      </c>
      <c r="BL207" s="17" t="s">
        <v>133</v>
      </c>
      <c r="BM207" s="135" t="s">
        <v>309</v>
      </c>
    </row>
    <row r="208" spans="2:51" s="13" customFormat="1" ht="12">
      <c r="B208" s="143"/>
      <c r="D208" s="138" t="s">
        <v>145</v>
      </c>
      <c r="E208" s="187" t="s">
        <v>1</v>
      </c>
      <c r="F208" s="188" t="s">
        <v>310</v>
      </c>
      <c r="G208" s="189"/>
      <c r="H208" s="190">
        <v>0.014</v>
      </c>
      <c r="I208" s="145"/>
      <c r="J208" s="189"/>
      <c r="K208" s="189"/>
      <c r="L208" s="143"/>
      <c r="M208" s="146"/>
      <c r="T208" s="147"/>
      <c r="AT208" s="144" t="s">
        <v>145</v>
      </c>
      <c r="AU208" s="144" t="s">
        <v>85</v>
      </c>
      <c r="AV208" s="13" t="s">
        <v>85</v>
      </c>
      <c r="AW208" s="13" t="s">
        <v>32</v>
      </c>
      <c r="AX208" s="13" t="s">
        <v>81</v>
      </c>
      <c r="AY208" s="144" t="s">
        <v>126</v>
      </c>
    </row>
    <row r="209" spans="2:65" s="1" customFormat="1" ht="16.5" customHeight="1">
      <c r="B209" s="128"/>
      <c r="C209" s="129" t="s">
        <v>311</v>
      </c>
      <c r="D209" s="129" t="s">
        <v>128</v>
      </c>
      <c r="E209" s="180" t="s">
        <v>312</v>
      </c>
      <c r="F209" s="181" t="s">
        <v>313</v>
      </c>
      <c r="G209" s="182" t="s">
        <v>206</v>
      </c>
      <c r="H209" s="183">
        <v>0.052</v>
      </c>
      <c r="I209" s="130"/>
      <c r="J209" s="207">
        <f>ROUND(I209*H209,2)</f>
        <v>0</v>
      </c>
      <c r="K209" s="181" t="s">
        <v>132</v>
      </c>
      <c r="L209" s="32"/>
      <c r="M209" s="131" t="s">
        <v>1</v>
      </c>
      <c r="N209" s="132" t="s">
        <v>41</v>
      </c>
      <c r="P209" s="133">
        <f>O209*H209</f>
        <v>0</v>
      </c>
      <c r="Q209" s="133">
        <v>1.06277</v>
      </c>
      <c r="R209" s="133">
        <f>Q209*H209</f>
        <v>0.05526404</v>
      </c>
      <c r="S209" s="133">
        <v>0</v>
      </c>
      <c r="T209" s="134">
        <f>S209*H209</f>
        <v>0</v>
      </c>
      <c r="AR209" s="135" t="s">
        <v>133</v>
      </c>
      <c r="AT209" s="135" t="s">
        <v>128</v>
      </c>
      <c r="AU209" s="135" t="s">
        <v>85</v>
      </c>
      <c r="AY209" s="17" t="s">
        <v>126</v>
      </c>
      <c r="BE209" s="136">
        <f>IF(N209="základní",J209,0)</f>
        <v>0</v>
      </c>
      <c r="BF209" s="136">
        <f>IF(N209="snížená",J209,0)</f>
        <v>0</v>
      </c>
      <c r="BG209" s="136">
        <f>IF(N209="zákl. přenesená",J209,0)</f>
        <v>0</v>
      </c>
      <c r="BH209" s="136">
        <f>IF(N209="sníž. přenesená",J209,0)</f>
        <v>0</v>
      </c>
      <c r="BI209" s="136">
        <f>IF(N209="nulová",J209,0)</f>
        <v>0</v>
      </c>
      <c r="BJ209" s="17" t="s">
        <v>81</v>
      </c>
      <c r="BK209" s="136">
        <f>ROUND(I209*H209,2)</f>
        <v>0</v>
      </c>
      <c r="BL209" s="17" t="s">
        <v>133</v>
      </c>
      <c r="BM209" s="135" t="s">
        <v>314</v>
      </c>
    </row>
    <row r="210" spans="2:51" s="13" customFormat="1" ht="12">
      <c r="B210" s="143"/>
      <c r="D210" s="138" t="s">
        <v>145</v>
      </c>
      <c r="E210" s="187" t="s">
        <v>1</v>
      </c>
      <c r="F210" s="188" t="s">
        <v>315</v>
      </c>
      <c r="G210" s="189"/>
      <c r="H210" s="190">
        <v>14.7</v>
      </c>
      <c r="I210" s="145"/>
      <c r="J210" s="189"/>
      <c r="K210" s="189"/>
      <c r="L210" s="143"/>
      <c r="M210" s="146"/>
      <c r="T210" s="147"/>
      <c r="AT210" s="144" t="s">
        <v>145</v>
      </c>
      <c r="AU210" s="144" t="s">
        <v>85</v>
      </c>
      <c r="AV210" s="13" t="s">
        <v>85</v>
      </c>
      <c r="AW210" s="13" t="s">
        <v>32</v>
      </c>
      <c r="AX210" s="13" t="s">
        <v>76</v>
      </c>
      <c r="AY210" s="144" t="s">
        <v>126</v>
      </c>
    </row>
    <row r="211" spans="2:51" s="13" customFormat="1" ht="12">
      <c r="B211" s="143"/>
      <c r="D211" s="138" t="s">
        <v>145</v>
      </c>
      <c r="E211" s="187" t="s">
        <v>1</v>
      </c>
      <c r="F211" s="188" t="s">
        <v>316</v>
      </c>
      <c r="G211" s="189"/>
      <c r="H211" s="190">
        <v>0.052</v>
      </c>
      <c r="I211" s="145"/>
      <c r="J211" s="189"/>
      <c r="K211" s="189"/>
      <c r="L211" s="143"/>
      <c r="M211" s="146"/>
      <c r="T211" s="147"/>
      <c r="AT211" s="144" t="s">
        <v>145</v>
      </c>
      <c r="AU211" s="144" t="s">
        <v>85</v>
      </c>
      <c r="AV211" s="13" t="s">
        <v>85</v>
      </c>
      <c r="AW211" s="13" t="s">
        <v>32</v>
      </c>
      <c r="AX211" s="13" t="s">
        <v>81</v>
      </c>
      <c r="AY211" s="144" t="s">
        <v>126</v>
      </c>
    </row>
    <row r="212" spans="2:63" s="11" customFormat="1" ht="22.9" customHeight="1">
      <c r="B212" s="116"/>
      <c r="D212" s="117" t="s">
        <v>75</v>
      </c>
      <c r="E212" s="203" t="s">
        <v>148</v>
      </c>
      <c r="F212" s="203" t="s">
        <v>317</v>
      </c>
      <c r="G212" s="204"/>
      <c r="H212" s="204"/>
      <c r="I212" s="119"/>
      <c r="J212" s="209">
        <f>BK212</f>
        <v>0</v>
      </c>
      <c r="K212" s="204"/>
      <c r="L212" s="116"/>
      <c r="M212" s="121"/>
      <c r="P212" s="122">
        <f>SUM(P213:P238)</f>
        <v>0</v>
      </c>
      <c r="R212" s="122">
        <f>SUM(R213:R238)</f>
        <v>45.5553</v>
      </c>
      <c r="T212" s="123">
        <f>SUM(T213:T238)</f>
        <v>0</v>
      </c>
      <c r="AR212" s="117" t="s">
        <v>81</v>
      </c>
      <c r="AT212" s="124" t="s">
        <v>75</v>
      </c>
      <c r="AU212" s="124" t="s">
        <v>81</v>
      </c>
      <c r="AY212" s="117" t="s">
        <v>126</v>
      </c>
      <c r="BK212" s="125">
        <f>SUM(BK213:BK238)</f>
        <v>0</v>
      </c>
    </row>
    <row r="213" spans="2:65" s="1" customFormat="1" ht="24.2" customHeight="1">
      <c r="B213" s="128"/>
      <c r="C213" s="129" t="s">
        <v>318</v>
      </c>
      <c r="D213" s="129" t="s">
        <v>128</v>
      </c>
      <c r="E213" s="180" t="s">
        <v>319</v>
      </c>
      <c r="F213" s="181" t="s">
        <v>320</v>
      </c>
      <c r="G213" s="182" t="s">
        <v>131</v>
      </c>
      <c r="H213" s="183">
        <v>82</v>
      </c>
      <c r="I213" s="130"/>
      <c r="J213" s="207">
        <f>ROUND(I213*H213,2)</f>
        <v>0</v>
      </c>
      <c r="K213" s="181" t="s">
        <v>132</v>
      </c>
      <c r="L213" s="32"/>
      <c r="M213" s="131" t="s">
        <v>1</v>
      </c>
      <c r="N213" s="132" t="s">
        <v>41</v>
      </c>
      <c r="P213" s="133">
        <f>O213*H213</f>
        <v>0</v>
      </c>
      <c r="Q213" s="133">
        <v>0</v>
      </c>
      <c r="R213" s="133">
        <f>Q213*H213</f>
        <v>0</v>
      </c>
      <c r="S213" s="133">
        <v>0</v>
      </c>
      <c r="T213" s="134">
        <f>S213*H213</f>
        <v>0</v>
      </c>
      <c r="AR213" s="135" t="s">
        <v>133</v>
      </c>
      <c r="AT213" s="135" t="s">
        <v>128</v>
      </c>
      <c r="AU213" s="135" t="s">
        <v>85</v>
      </c>
      <c r="AY213" s="17" t="s">
        <v>126</v>
      </c>
      <c r="BE213" s="136">
        <f>IF(N213="základní",J213,0)</f>
        <v>0</v>
      </c>
      <c r="BF213" s="136">
        <f>IF(N213="snížená",J213,0)</f>
        <v>0</v>
      </c>
      <c r="BG213" s="136">
        <f>IF(N213="zákl. přenesená",J213,0)</f>
        <v>0</v>
      </c>
      <c r="BH213" s="136">
        <f>IF(N213="sníž. přenesená",J213,0)</f>
        <v>0</v>
      </c>
      <c r="BI213" s="136">
        <f>IF(N213="nulová",J213,0)</f>
        <v>0</v>
      </c>
      <c r="BJ213" s="17" t="s">
        <v>81</v>
      </c>
      <c r="BK213" s="136">
        <f>ROUND(I213*H213,2)</f>
        <v>0</v>
      </c>
      <c r="BL213" s="17" t="s">
        <v>133</v>
      </c>
      <c r="BM213" s="135" t="s">
        <v>321</v>
      </c>
    </row>
    <row r="214" spans="2:65" s="1" customFormat="1" ht="21.75" customHeight="1">
      <c r="B214" s="128"/>
      <c r="C214" s="129" t="s">
        <v>322</v>
      </c>
      <c r="D214" s="129" t="s">
        <v>128</v>
      </c>
      <c r="E214" s="180" t="s">
        <v>323</v>
      </c>
      <c r="F214" s="181" t="s">
        <v>324</v>
      </c>
      <c r="G214" s="182" t="s">
        <v>131</v>
      </c>
      <c r="H214" s="183">
        <v>35.5</v>
      </c>
      <c r="I214" s="130"/>
      <c r="J214" s="207">
        <f>ROUND(I214*H214,2)</f>
        <v>0</v>
      </c>
      <c r="K214" s="181" t="s">
        <v>132</v>
      </c>
      <c r="L214" s="32"/>
      <c r="M214" s="131" t="s">
        <v>1</v>
      </c>
      <c r="N214" s="132" t="s">
        <v>41</v>
      </c>
      <c r="P214" s="133">
        <f>O214*H214</f>
        <v>0</v>
      </c>
      <c r="Q214" s="133">
        <v>0.23</v>
      </c>
      <c r="R214" s="133">
        <f>Q214*H214</f>
        <v>8.165000000000001</v>
      </c>
      <c r="S214" s="133">
        <v>0</v>
      </c>
      <c r="T214" s="134">
        <f>S214*H214</f>
        <v>0</v>
      </c>
      <c r="AR214" s="135" t="s">
        <v>133</v>
      </c>
      <c r="AT214" s="135" t="s">
        <v>128</v>
      </c>
      <c r="AU214" s="135" t="s">
        <v>85</v>
      </c>
      <c r="AY214" s="17" t="s">
        <v>126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7" t="s">
        <v>81</v>
      </c>
      <c r="BK214" s="136">
        <f>ROUND(I214*H214,2)</f>
        <v>0</v>
      </c>
      <c r="BL214" s="17" t="s">
        <v>133</v>
      </c>
      <c r="BM214" s="135" t="s">
        <v>325</v>
      </c>
    </row>
    <row r="215" spans="2:51" s="12" customFormat="1" ht="12">
      <c r="B215" s="137"/>
      <c r="D215" s="138" t="s">
        <v>145</v>
      </c>
      <c r="E215" s="184" t="s">
        <v>1</v>
      </c>
      <c r="F215" s="185" t="s">
        <v>326</v>
      </c>
      <c r="G215" s="186"/>
      <c r="H215" s="184" t="s">
        <v>1</v>
      </c>
      <c r="I215" s="140"/>
      <c r="J215" s="186"/>
      <c r="K215" s="186"/>
      <c r="L215" s="137"/>
      <c r="M215" s="141"/>
      <c r="T215" s="142"/>
      <c r="AT215" s="139" t="s">
        <v>145</v>
      </c>
      <c r="AU215" s="139" t="s">
        <v>85</v>
      </c>
      <c r="AV215" s="12" t="s">
        <v>81</v>
      </c>
      <c r="AW215" s="12" t="s">
        <v>32</v>
      </c>
      <c r="AX215" s="12" t="s">
        <v>76</v>
      </c>
      <c r="AY215" s="139" t="s">
        <v>126</v>
      </c>
    </row>
    <row r="216" spans="2:51" s="13" customFormat="1" ht="12">
      <c r="B216" s="143"/>
      <c r="D216" s="138" t="s">
        <v>145</v>
      </c>
      <c r="E216" s="187" t="s">
        <v>1</v>
      </c>
      <c r="F216" s="188" t="s">
        <v>327</v>
      </c>
      <c r="G216" s="189"/>
      <c r="H216" s="190">
        <v>11.9</v>
      </c>
      <c r="I216" s="145"/>
      <c r="J216" s="189"/>
      <c r="K216" s="189"/>
      <c r="L216" s="143"/>
      <c r="M216" s="146"/>
      <c r="T216" s="147"/>
      <c r="AT216" s="144" t="s">
        <v>145</v>
      </c>
      <c r="AU216" s="144" t="s">
        <v>85</v>
      </c>
      <c r="AV216" s="13" t="s">
        <v>85</v>
      </c>
      <c r="AW216" s="13" t="s">
        <v>32</v>
      </c>
      <c r="AX216" s="13" t="s">
        <v>76</v>
      </c>
      <c r="AY216" s="144" t="s">
        <v>126</v>
      </c>
    </row>
    <row r="217" spans="2:51" s="13" customFormat="1" ht="12">
      <c r="B217" s="143"/>
      <c r="D217" s="138" t="s">
        <v>145</v>
      </c>
      <c r="E217" s="187" t="s">
        <v>1</v>
      </c>
      <c r="F217" s="188" t="s">
        <v>328</v>
      </c>
      <c r="G217" s="189"/>
      <c r="H217" s="190">
        <v>19.2</v>
      </c>
      <c r="I217" s="145"/>
      <c r="J217" s="189"/>
      <c r="K217" s="189"/>
      <c r="L217" s="143"/>
      <c r="M217" s="146"/>
      <c r="T217" s="147"/>
      <c r="AT217" s="144" t="s">
        <v>145</v>
      </c>
      <c r="AU217" s="144" t="s">
        <v>85</v>
      </c>
      <c r="AV217" s="13" t="s">
        <v>85</v>
      </c>
      <c r="AW217" s="13" t="s">
        <v>32</v>
      </c>
      <c r="AX217" s="13" t="s">
        <v>76</v>
      </c>
      <c r="AY217" s="144" t="s">
        <v>126</v>
      </c>
    </row>
    <row r="218" spans="2:51" s="13" customFormat="1" ht="12">
      <c r="B218" s="143"/>
      <c r="D218" s="138" t="s">
        <v>145</v>
      </c>
      <c r="E218" s="187" t="s">
        <v>1</v>
      </c>
      <c r="F218" s="188" t="s">
        <v>329</v>
      </c>
      <c r="G218" s="189"/>
      <c r="H218" s="190">
        <v>4.4</v>
      </c>
      <c r="I218" s="145"/>
      <c r="J218" s="189"/>
      <c r="K218" s="189"/>
      <c r="L218" s="143"/>
      <c r="M218" s="146"/>
      <c r="T218" s="147"/>
      <c r="AT218" s="144" t="s">
        <v>145</v>
      </c>
      <c r="AU218" s="144" t="s">
        <v>85</v>
      </c>
      <c r="AV218" s="13" t="s">
        <v>85</v>
      </c>
      <c r="AW218" s="13" t="s">
        <v>32</v>
      </c>
      <c r="AX218" s="13" t="s">
        <v>76</v>
      </c>
      <c r="AY218" s="144" t="s">
        <v>126</v>
      </c>
    </row>
    <row r="219" spans="2:51" s="14" customFormat="1" ht="12">
      <c r="B219" s="148"/>
      <c r="D219" s="138" t="s">
        <v>145</v>
      </c>
      <c r="E219" s="191" t="s">
        <v>1</v>
      </c>
      <c r="F219" s="192" t="s">
        <v>172</v>
      </c>
      <c r="G219" s="193"/>
      <c r="H219" s="194">
        <v>35.5</v>
      </c>
      <c r="I219" s="150"/>
      <c r="J219" s="193"/>
      <c r="K219" s="193"/>
      <c r="L219" s="148"/>
      <c r="M219" s="151"/>
      <c r="T219" s="152"/>
      <c r="AT219" s="149" t="s">
        <v>145</v>
      </c>
      <c r="AU219" s="149" t="s">
        <v>85</v>
      </c>
      <c r="AV219" s="14" t="s">
        <v>133</v>
      </c>
      <c r="AW219" s="14" t="s">
        <v>32</v>
      </c>
      <c r="AX219" s="14" t="s">
        <v>81</v>
      </c>
      <c r="AY219" s="149" t="s">
        <v>126</v>
      </c>
    </row>
    <row r="220" spans="2:65" s="1" customFormat="1" ht="21.75" customHeight="1">
      <c r="B220" s="128"/>
      <c r="C220" s="129" t="s">
        <v>330</v>
      </c>
      <c r="D220" s="129" t="s">
        <v>128</v>
      </c>
      <c r="E220" s="180" t="s">
        <v>331</v>
      </c>
      <c r="F220" s="181" t="s">
        <v>332</v>
      </c>
      <c r="G220" s="182" t="s">
        <v>131</v>
      </c>
      <c r="H220" s="183">
        <v>82</v>
      </c>
      <c r="I220" s="130"/>
      <c r="J220" s="207">
        <f>ROUND(I220*H220,2)</f>
        <v>0</v>
      </c>
      <c r="K220" s="181" t="s">
        <v>132</v>
      </c>
      <c r="L220" s="32"/>
      <c r="M220" s="131" t="s">
        <v>1</v>
      </c>
      <c r="N220" s="132" t="s">
        <v>41</v>
      </c>
      <c r="P220" s="133">
        <f>O220*H220</f>
        <v>0</v>
      </c>
      <c r="Q220" s="133">
        <v>0</v>
      </c>
      <c r="R220" s="133">
        <f>Q220*H220</f>
        <v>0</v>
      </c>
      <c r="S220" s="133">
        <v>0</v>
      </c>
      <c r="T220" s="134">
        <f>S220*H220</f>
        <v>0</v>
      </c>
      <c r="AR220" s="135" t="s">
        <v>133</v>
      </c>
      <c r="AT220" s="135" t="s">
        <v>128</v>
      </c>
      <c r="AU220" s="135" t="s">
        <v>85</v>
      </c>
      <c r="AY220" s="17" t="s">
        <v>126</v>
      </c>
      <c r="BE220" s="136">
        <f>IF(N220="základní",J220,0)</f>
        <v>0</v>
      </c>
      <c r="BF220" s="136">
        <f>IF(N220="snížená",J220,0)</f>
        <v>0</v>
      </c>
      <c r="BG220" s="136">
        <f>IF(N220="zákl. přenesená",J220,0)</f>
        <v>0</v>
      </c>
      <c r="BH220" s="136">
        <f>IF(N220="sníž. přenesená",J220,0)</f>
        <v>0</v>
      </c>
      <c r="BI220" s="136">
        <f>IF(N220="nulová",J220,0)</f>
        <v>0</v>
      </c>
      <c r="BJ220" s="17" t="s">
        <v>81</v>
      </c>
      <c r="BK220" s="136">
        <f>ROUND(I220*H220,2)</f>
        <v>0</v>
      </c>
      <c r="BL220" s="17" t="s">
        <v>133</v>
      </c>
      <c r="BM220" s="135" t="s">
        <v>333</v>
      </c>
    </row>
    <row r="221" spans="2:65" s="1" customFormat="1" ht="21.75" customHeight="1">
      <c r="B221" s="128"/>
      <c r="C221" s="129" t="s">
        <v>334</v>
      </c>
      <c r="D221" s="129" t="s">
        <v>128</v>
      </c>
      <c r="E221" s="180" t="s">
        <v>335</v>
      </c>
      <c r="F221" s="181" t="s">
        <v>336</v>
      </c>
      <c r="G221" s="182" t="s">
        <v>131</v>
      </c>
      <c r="H221" s="183">
        <v>78</v>
      </c>
      <c r="I221" s="130"/>
      <c r="J221" s="207">
        <f>ROUND(I221*H221,2)</f>
        <v>0</v>
      </c>
      <c r="K221" s="181" t="s">
        <v>132</v>
      </c>
      <c r="L221" s="32"/>
      <c r="M221" s="131" t="s">
        <v>1</v>
      </c>
      <c r="N221" s="132" t="s">
        <v>41</v>
      </c>
      <c r="P221" s="133">
        <f>O221*H221</f>
        <v>0</v>
      </c>
      <c r="Q221" s="133">
        <v>0</v>
      </c>
      <c r="R221" s="133">
        <f>Q221*H221</f>
        <v>0</v>
      </c>
      <c r="S221" s="133">
        <v>0</v>
      </c>
      <c r="T221" s="134">
        <f>S221*H221</f>
        <v>0</v>
      </c>
      <c r="AR221" s="135" t="s">
        <v>133</v>
      </c>
      <c r="AT221" s="135" t="s">
        <v>128</v>
      </c>
      <c r="AU221" s="135" t="s">
        <v>85</v>
      </c>
      <c r="AY221" s="17" t="s">
        <v>126</v>
      </c>
      <c r="BE221" s="136">
        <f>IF(N221="základní",J221,0)</f>
        <v>0</v>
      </c>
      <c r="BF221" s="136">
        <f>IF(N221="snížená",J221,0)</f>
        <v>0</v>
      </c>
      <c r="BG221" s="136">
        <f>IF(N221="zákl. přenesená",J221,0)</f>
        <v>0</v>
      </c>
      <c r="BH221" s="136">
        <f>IF(N221="sníž. přenesená",J221,0)</f>
        <v>0</v>
      </c>
      <c r="BI221" s="136">
        <f>IF(N221="nulová",J221,0)</f>
        <v>0</v>
      </c>
      <c r="BJ221" s="17" t="s">
        <v>81</v>
      </c>
      <c r="BK221" s="136">
        <f>ROUND(I221*H221,2)</f>
        <v>0</v>
      </c>
      <c r="BL221" s="17" t="s">
        <v>133</v>
      </c>
      <c r="BM221" s="135" t="s">
        <v>337</v>
      </c>
    </row>
    <row r="222" spans="2:65" s="1" customFormat="1" ht="24.2" customHeight="1">
      <c r="B222" s="128"/>
      <c r="C222" s="129" t="s">
        <v>338</v>
      </c>
      <c r="D222" s="129" t="s">
        <v>128</v>
      </c>
      <c r="E222" s="180" t="s">
        <v>339</v>
      </c>
      <c r="F222" s="181" t="s">
        <v>340</v>
      </c>
      <c r="G222" s="182" t="s">
        <v>131</v>
      </c>
      <c r="H222" s="183">
        <v>14</v>
      </c>
      <c r="I222" s="130"/>
      <c r="J222" s="207">
        <f>ROUND(I222*H222,2)</f>
        <v>0</v>
      </c>
      <c r="K222" s="181" t="s">
        <v>132</v>
      </c>
      <c r="L222" s="32"/>
      <c r="M222" s="131" t="s">
        <v>1</v>
      </c>
      <c r="N222" s="132" t="s">
        <v>41</v>
      </c>
      <c r="P222" s="133">
        <f>O222*H222</f>
        <v>0</v>
      </c>
      <c r="Q222" s="133">
        <v>0</v>
      </c>
      <c r="R222" s="133">
        <f>Q222*H222</f>
        <v>0</v>
      </c>
      <c r="S222" s="133">
        <v>0</v>
      </c>
      <c r="T222" s="134">
        <f>S222*H222</f>
        <v>0</v>
      </c>
      <c r="AR222" s="135" t="s">
        <v>133</v>
      </c>
      <c r="AT222" s="135" t="s">
        <v>128</v>
      </c>
      <c r="AU222" s="135" t="s">
        <v>85</v>
      </c>
      <c r="AY222" s="17" t="s">
        <v>126</v>
      </c>
      <c r="BE222" s="136">
        <f>IF(N222="základní",J222,0)</f>
        <v>0</v>
      </c>
      <c r="BF222" s="136">
        <f>IF(N222="snížená",J222,0)</f>
        <v>0</v>
      </c>
      <c r="BG222" s="136">
        <f>IF(N222="zákl. přenesená",J222,0)</f>
        <v>0</v>
      </c>
      <c r="BH222" s="136">
        <f>IF(N222="sníž. přenesená",J222,0)</f>
        <v>0</v>
      </c>
      <c r="BI222" s="136">
        <f>IF(N222="nulová",J222,0)</f>
        <v>0</v>
      </c>
      <c r="BJ222" s="17" t="s">
        <v>81</v>
      </c>
      <c r="BK222" s="136">
        <f>ROUND(I222*H222,2)</f>
        <v>0</v>
      </c>
      <c r="BL222" s="17" t="s">
        <v>133</v>
      </c>
      <c r="BM222" s="135" t="s">
        <v>341</v>
      </c>
    </row>
    <row r="223" spans="2:51" s="13" customFormat="1" ht="12">
      <c r="B223" s="143"/>
      <c r="D223" s="138" t="s">
        <v>145</v>
      </c>
      <c r="E223" s="187" t="s">
        <v>1</v>
      </c>
      <c r="F223" s="188" t="s">
        <v>342</v>
      </c>
      <c r="G223" s="189"/>
      <c r="H223" s="190">
        <v>14</v>
      </c>
      <c r="I223" s="145"/>
      <c r="J223" s="189"/>
      <c r="K223" s="189"/>
      <c r="L223" s="143"/>
      <c r="M223" s="146"/>
      <c r="T223" s="147"/>
      <c r="AT223" s="144" t="s">
        <v>145</v>
      </c>
      <c r="AU223" s="144" t="s">
        <v>85</v>
      </c>
      <c r="AV223" s="13" t="s">
        <v>85</v>
      </c>
      <c r="AW223" s="13" t="s">
        <v>32</v>
      </c>
      <c r="AX223" s="13" t="s">
        <v>81</v>
      </c>
      <c r="AY223" s="144" t="s">
        <v>126</v>
      </c>
    </row>
    <row r="224" spans="2:65" s="1" customFormat="1" ht="33" customHeight="1">
      <c r="B224" s="128"/>
      <c r="C224" s="129" t="s">
        <v>343</v>
      </c>
      <c r="D224" s="129" t="s">
        <v>128</v>
      </c>
      <c r="E224" s="180" t="s">
        <v>344</v>
      </c>
      <c r="F224" s="181" t="s">
        <v>345</v>
      </c>
      <c r="G224" s="182" t="s">
        <v>131</v>
      </c>
      <c r="H224" s="183">
        <v>7</v>
      </c>
      <c r="I224" s="130"/>
      <c r="J224" s="207">
        <f>ROUND(I224*H224,2)</f>
        <v>0</v>
      </c>
      <c r="K224" s="181" t="s">
        <v>132</v>
      </c>
      <c r="L224" s="32"/>
      <c r="M224" s="131" t="s">
        <v>1</v>
      </c>
      <c r="N224" s="132" t="s">
        <v>41</v>
      </c>
      <c r="P224" s="133">
        <f>O224*H224</f>
        <v>0</v>
      </c>
      <c r="Q224" s="133">
        <v>0</v>
      </c>
      <c r="R224" s="133">
        <f>Q224*H224</f>
        <v>0</v>
      </c>
      <c r="S224" s="133">
        <v>0</v>
      </c>
      <c r="T224" s="134">
        <f>S224*H224</f>
        <v>0</v>
      </c>
      <c r="AR224" s="135" t="s">
        <v>133</v>
      </c>
      <c r="AT224" s="135" t="s">
        <v>128</v>
      </c>
      <c r="AU224" s="135" t="s">
        <v>85</v>
      </c>
      <c r="AY224" s="17" t="s">
        <v>126</v>
      </c>
      <c r="BE224" s="136">
        <f>IF(N224="základní",J224,0)</f>
        <v>0</v>
      </c>
      <c r="BF224" s="136">
        <f>IF(N224="snížená",J224,0)</f>
        <v>0</v>
      </c>
      <c r="BG224" s="136">
        <f>IF(N224="zákl. přenesená",J224,0)</f>
        <v>0</v>
      </c>
      <c r="BH224" s="136">
        <f>IF(N224="sníž. přenesená",J224,0)</f>
        <v>0</v>
      </c>
      <c r="BI224" s="136">
        <f>IF(N224="nulová",J224,0)</f>
        <v>0</v>
      </c>
      <c r="BJ224" s="17" t="s">
        <v>81</v>
      </c>
      <c r="BK224" s="136">
        <f>ROUND(I224*H224,2)</f>
        <v>0</v>
      </c>
      <c r="BL224" s="17" t="s">
        <v>133</v>
      </c>
      <c r="BM224" s="135" t="s">
        <v>346</v>
      </c>
    </row>
    <row r="225" spans="2:65" s="1" customFormat="1" ht="24.2" customHeight="1">
      <c r="B225" s="128"/>
      <c r="C225" s="129" t="s">
        <v>347</v>
      </c>
      <c r="D225" s="129" t="s">
        <v>128</v>
      </c>
      <c r="E225" s="180" t="s">
        <v>348</v>
      </c>
      <c r="F225" s="181" t="s">
        <v>349</v>
      </c>
      <c r="G225" s="182" t="s">
        <v>131</v>
      </c>
      <c r="H225" s="183">
        <v>7</v>
      </c>
      <c r="I225" s="130"/>
      <c r="J225" s="207">
        <f>ROUND(I225*H225,2)</f>
        <v>0</v>
      </c>
      <c r="K225" s="181" t="s">
        <v>132</v>
      </c>
      <c r="L225" s="32"/>
      <c r="M225" s="131" t="s">
        <v>1</v>
      </c>
      <c r="N225" s="132" t="s">
        <v>41</v>
      </c>
      <c r="P225" s="133">
        <f>O225*H225</f>
        <v>0</v>
      </c>
      <c r="Q225" s="133">
        <v>0</v>
      </c>
      <c r="R225" s="133">
        <f>Q225*H225</f>
        <v>0</v>
      </c>
      <c r="S225" s="133">
        <v>0</v>
      </c>
      <c r="T225" s="134">
        <f>S225*H225</f>
        <v>0</v>
      </c>
      <c r="AR225" s="135" t="s">
        <v>133</v>
      </c>
      <c r="AT225" s="135" t="s">
        <v>128</v>
      </c>
      <c r="AU225" s="135" t="s">
        <v>85</v>
      </c>
      <c r="AY225" s="17" t="s">
        <v>126</v>
      </c>
      <c r="BE225" s="136">
        <f>IF(N225="základní",J225,0)</f>
        <v>0</v>
      </c>
      <c r="BF225" s="136">
        <f>IF(N225="snížená",J225,0)</f>
        <v>0</v>
      </c>
      <c r="BG225" s="136">
        <f>IF(N225="zákl. přenesená",J225,0)</f>
        <v>0</v>
      </c>
      <c r="BH225" s="136">
        <f>IF(N225="sníž. přenesená",J225,0)</f>
        <v>0</v>
      </c>
      <c r="BI225" s="136">
        <f>IF(N225="nulová",J225,0)</f>
        <v>0</v>
      </c>
      <c r="BJ225" s="17" t="s">
        <v>81</v>
      </c>
      <c r="BK225" s="136">
        <f>ROUND(I225*H225,2)</f>
        <v>0</v>
      </c>
      <c r="BL225" s="17" t="s">
        <v>133</v>
      </c>
      <c r="BM225" s="135" t="s">
        <v>350</v>
      </c>
    </row>
    <row r="226" spans="2:65" s="1" customFormat="1" ht="33" customHeight="1">
      <c r="B226" s="128"/>
      <c r="C226" s="129" t="s">
        <v>351</v>
      </c>
      <c r="D226" s="129" t="s">
        <v>128</v>
      </c>
      <c r="E226" s="180" t="s">
        <v>352</v>
      </c>
      <c r="F226" s="181" t="s">
        <v>353</v>
      </c>
      <c r="G226" s="182" t="s">
        <v>131</v>
      </c>
      <c r="H226" s="183">
        <v>70</v>
      </c>
      <c r="I226" s="130"/>
      <c r="J226" s="207">
        <f>ROUND(I226*H226,2)</f>
        <v>0</v>
      </c>
      <c r="K226" s="181" t="s">
        <v>132</v>
      </c>
      <c r="L226" s="32"/>
      <c r="M226" s="131" t="s">
        <v>1</v>
      </c>
      <c r="N226" s="132" t="s">
        <v>41</v>
      </c>
      <c r="P226" s="133">
        <f>O226*H226</f>
        <v>0</v>
      </c>
      <c r="Q226" s="133">
        <v>0.08922</v>
      </c>
      <c r="R226" s="133">
        <f>Q226*H226</f>
        <v>6.245399999999999</v>
      </c>
      <c r="S226" s="133">
        <v>0</v>
      </c>
      <c r="T226" s="134">
        <f>S226*H226</f>
        <v>0</v>
      </c>
      <c r="AR226" s="135" t="s">
        <v>133</v>
      </c>
      <c r="AT226" s="135" t="s">
        <v>128</v>
      </c>
      <c r="AU226" s="135" t="s">
        <v>85</v>
      </c>
      <c r="AY226" s="17" t="s">
        <v>126</v>
      </c>
      <c r="BE226" s="136">
        <f>IF(N226="základní",J226,0)</f>
        <v>0</v>
      </c>
      <c r="BF226" s="136">
        <f>IF(N226="snížená",J226,0)</f>
        <v>0</v>
      </c>
      <c r="BG226" s="136">
        <f>IF(N226="zákl. přenesená",J226,0)</f>
        <v>0</v>
      </c>
      <c r="BH226" s="136">
        <f>IF(N226="sníž. přenesená",J226,0)</f>
        <v>0</v>
      </c>
      <c r="BI226" s="136">
        <f>IF(N226="nulová",J226,0)</f>
        <v>0</v>
      </c>
      <c r="BJ226" s="17" t="s">
        <v>81</v>
      </c>
      <c r="BK226" s="136">
        <f>ROUND(I226*H226,2)</f>
        <v>0</v>
      </c>
      <c r="BL226" s="17" t="s">
        <v>133</v>
      </c>
      <c r="BM226" s="135" t="s">
        <v>354</v>
      </c>
    </row>
    <row r="227" spans="2:51" s="13" customFormat="1" ht="12">
      <c r="B227" s="143"/>
      <c r="D227" s="138" t="s">
        <v>145</v>
      </c>
      <c r="E227" s="187" t="s">
        <v>1</v>
      </c>
      <c r="F227" s="188" t="s">
        <v>355</v>
      </c>
      <c r="G227" s="189"/>
      <c r="H227" s="190">
        <v>70</v>
      </c>
      <c r="I227" s="145"/>
      <c r="J227" s="189"/>
      <c r="K227" s="189"/>
      <c r="L227" s="143"/>
      <c r="M227" s="146"/>
      <c r="T227" s="147"/>
      <c r="AT227" s="144" t="s">
        <v>145</v>
      </c>
      <c r="AU227" s="144" t="s">
        <v>85</v>
      </c>
      <c r="AV227" s="13" t="s">
        <v>85</v>
      </c>
      <c r="AW227" s="13" t="s">
        <v>32</v>
      </c>
      <c r="AX227" s="13" t="s">
        <v>81</v>
      </c>
      <c r="AY227" s="144" t="s">
        <v>126</v>
      </c>
    </row>
    <row r="228" spans="2:65" s="1" customFormat="1" ht="21.75" customHeight="1">
      <c r="B228" s="128"/>
      <c r="C228" s="153" t="s">
        <v>356</v>
      </c>
      <c r="D228" s="153" t="s">
        <v>220</v>
      </c>
      <c r="E228" s="195" t="s">
        <v>357</v>
      </c>
      <c r="F228" s="196" t="s">
        <v>358</v>
      </c>
      <c r="G228" s="197" t="s">
        <v>131</v>
      </c>
      <c r="H228" s="198">
        <v>70.04</v>
      </c>
      <c r="I228" s="154"/>
      <c r="J228" s="208">
        <f>ROUND(I228*H228,2)</f>
        <v>0</v>
      </c>
      <c r="K228" s="196" t="s">
        <v>132</v>
      </c>
      <c r="L228" s="155"/>
      <c r="M228" s="156" t="s">
        <v>1</v>
      </c>
      <c r="N228" s="157" t="s">
        <v>41</v>
      </c>
      <c r="P228" s="133">
        <f>O228*H228</f>
        <v>0</v>
      </c>
      <c r="Q228" s="133">
        <v>0.131</v>
      </c>
      <c r="R228" s="133">
        <f>Q228*H228</f>
        <v>9.17524</v>
      </c>
      <c r="S228" s="133">
        <v>0</v>
      </c>
      <c r="T228" s="134">
        <f>S228*H228</f>
        <v>0</v>
      </c>
      <c r="AR228" s="135" t="s">
        <v>161</v>
      </c>
      <c r="AT228" s="135" t="s">
        <v>220</v>
      </c>
      <c r="AU228" s="135" t="s">
        <v>85</v>
      </c>
      <c r="AY228" s="17" t="s">
        <v>126</v>
      </c>
      <c r="BE228" s="136">
        <f>IF(N228="základní",J228,0)</f>
        <v>0</v>
      </c>
      <c r="BF228" s="136">
        <f>IF(N228="snížená",J228,0)</f>
        <v>0</v>
      </c>
      <c r="BG228" s="136">
        <f>IF(N228="zákl. přenesená",J228,0)</f>
        <v>0</v>
      </c>
      <c r="BH228" s="136">
        <f>IF(N228="sníž. přenesená",J228,0)</f>
        <v>0</v>
      </c>
      <c r="BI228" s="136">
        <f>IF(N228="nulová",J228,0)</f>
        <v>0</v>
      </c>
      <c r="BJ228" s="17" t="s">
        <v>81</v>
      </c>
      <c r="BK228" s="136">
        <f>ROUND(I228*H228,2)</f>
        <v>0</v>
      </c>
      <c r="BL228" s="17" t="s">
        <v>133</v>
      </c>
      <c r="BM228" s="135" t="s">
        <v>359</v>
      </c>
    </row>
    <row r="229" spans="2:51" s="13" customFormat="1" ht="12">
      <c r="B229" s="143"/>
      <c r="D229" s="138" t="s">
        <v>145</v>
      </c>
      <c r="E229" s="189"/>
      <c r="F229" s="188" t="s">
        <v>360</v>
      </c>
      <c r="G229" s="189"/>
      <c r="H229" s="190">
        <v>70.04</v>
      </c>
      <c r="I229" s="145"/>
      <c r="J229" s="189"/>
      <c r="K229" s="189"/>
      <c r="L229" s="143"/>
      <c r="M229" s="146"/>
      <c r="T229" s="147"/>
      <c r="AT229" s="144" t="s">
        <v>145</v>
      </c>
      <c r="AU229" s="144" t="s">
        <v>85</v>
      </c>
      <c r="AV229" s="13" t="s">
        <v>85</v>
      </c>
      <c r="AW229" s="13" t="s">
        <v>3</v>
      </c>
      <c r="AX229" s="13" t="s">
        <v>81</v>
      </c>
      <c r="AY229" s="144" t="s">
        <v>126</v>
      </c>
    </row>
    <row r="230" spans="2:65" s="1" customFormat="1" ht="24.2" customHeight="1">
      <c r="B230" s="128"/>
      <c r="C230" s="153" t="s">
        <v>361</v>
      </c>
      <c r="D230" s="153" t="s">
        <v>220</v>
      </c>
      <c r="E230" s="195" t="s">
        <v>362</v>
      </c>
      <c r="F230" s="196" t="s">
        <v>363</v>
      </c>
      <c r="G230" s="197" t="s">
        <v>131</v>
      </c>
      <c r="H230" s="198">
        <v>1.03</v>
      </c>
      <c r="I230" s="154"/>
      <c r="J230" s="208">
        <f>ROUND(I230*H230,2)</f>
        <v>0</v>
      </c>
      <c r="K230" s="196" t="s">
        <v>132</v>
      </c>
      <c r="L230" s="155"/>
      <c r="M230" s="156" t="s">
        <v>1</v>
      </c>
      <c r="N230" s="157" t="s">
        <v>41</v>
      </c>
      <c r="P230" s="133">
        <f>O230*H230</f>
        <v>0</v>
      </c>
      <c r="Q230" s="133">
        <v>0.131</v>
      </c>
      <c r="R230" s="133">
        <f>Q230*H230</f>
        <v>0.13493000000000002</v>
      </c>
      <c r="S230" s="133">
        <v>0</v>
      </c>
      <c r="T230" s="134">
        <f>S230*H230</f>
        <v>0</v>
      </c>
      <c r="AR230" s="135" t="s">
        <v>161</v>
      </c>
      <c r="AT230" s="135" t="s">
        <v>220</v>
      </c>
      <c r="AU230" s="135" t="s">
        <v>85</v>
      </c>
      <c r="AY230" s="17" t="s">
        <v>126</v>
      </c>
      <c r="BE230" s="136">
        <f>IF(N230="základní",J230,0)</f>
        <v>0</v>
      </c>
      <c r="BF230" s="136">
        <f>IF(N230="snížená",J230,0)</f>
        <v>0</v>
      </c>
      <c r="BG230" s="136">
        <f>IF(N230="zákl. přenesená",J230,0)</f>
        <v>0</v>
      </c>
      <c r="BH230" s="136">
        <f>IF(N230="sníž. přenesená",J230,0)</f>
        <v>0</v>
      </c>
      <c r="BI230" s="136">
        <f>IF(N230="nulová",J230,0)</f>
        <v>0</v>
      </c>
      <c r="BJ230" s="17" t="s">
        <v>81</v>
      </c>
      <c r="BK230" s="136">
        <f>ROUND(I230*H230,2)</f>
        <v>0</v>
      </c>
      <c r="BL230" s="17" t="s">
        <v>133</v>
      </c>
      <c r="BM230" s="135" t="s">
        <v>364</v>
      </c>
    </row>
    <row r="231" spans="2:51" s="13" customFormat="1" ht="12">
      <c r="B231" s="143"/>
      <c r="D231" s="138" t="s">
        <v>145</v>
      </c>
      <c r="E231" s="189"/>
      <c r="F231" s="188" t="s">
        <v>365</v>
      </c>
      <c r="G231" s="189"/>
      <c r="H231" s="190">
        <v>1.03</v>
      </c>
      <c r="I231" s="145"/>
      <c r="J231" s="189"/>
      <c r="K231" s="189"/>
      <c r="L231" s="143"/>
      <c r="M231" s="146"/>
      <c r="T231" s="147"/>
      <c r="AT231" s="144" t="s">
        <v>145</v>
      </c>
      <c r="AU231" s="144" t="s">
        <v>85</v>
      </c>
      <c r="AV231" s="13" t="s">
        <v>85</v>
      </c>
      <c r="AW231" s="13" t="s">
        <v>3</v>
      </c>
      <c r="AX231" s="13" t="s">
        <v>81</v>
      </c>
      <c r="AY231" s="144" t="s">
        <v>126</v>
      </c>
    </row>
    <row r="232" spans="2:65" s="1" customFormat="1" ht="24.2" customHeight="1">
      <c r="B232" s="128"/>
      <c r="C232" s="153" t="s">
        <v>366</v>
      </c>
      <c r="D232" s="153" t="s">
        <v>220</v>
      </c>
      <c r="E232" s="195" t="s">
        <v>367</v>
      </c>
      <c r="F232" s="196" t="s">
        <v>368</v>
      </c>
      <c r="G232" s="197" t="s">
        <v>131</v>
      </c>
      <c r="H232" s="198">
        <v>1.03</v>
      </c>
      <c r="I232" s="154"/>
      <c r="J232" s="208">
        <f>ROUND(I232*H232,2)</f>
        <v>0</v>
      </c>
      <c r="K232" s="196" t="s">
        <v>1</v>
      </c>
      <c r="L232" s="155"/>
      <c r="M232" s="156" t="s">
        <v>1</v>
      </c>
      <c r="N232" s="157" t="s">
        <v>41</v>
      </c>
      <c r="P232" s="133">
        <f>O232*H232</f>
        <v>0</v>
      </c>
      <c r="Q232" s="133">
        <v>0.131</v>
      </c>
      <c r="R232" s="133">
        <f>Q232*H232</f>
        <v>0.13493000000000002</v>
      </c>
      <c r="S232" s="133">
        <v>0</v>
      </c>
      <c r="T232" s="134">
        <f>S232*H232</f>
        <v>0</v>
      </c>
      <c r="AR232" s="135" t="s">
        <v>161</v>
      </c>
      <c r="AT232" s="135" t="s">
        <v>220</v>
      </c>
      <c r="AU232" s="135" t="s">
        <v>85</v>
      </c>
      <c r="AY232" s="17" t="s">
        <v>126</v>
      </c>
      <c r="BE232" s="136">
        <f>IF(N232="základní",J232,0)</f>
        <v>0</v>
      </c>
      <c r="BF232" s="136">
        <f>IF(N232="snížená",J232,0)</f>
        <v>0</v>
      </c>
      <c r="BG232" s="136">
        <f>IF(N232="zákl. přenesená",J232,0)</f>
        <v>0</v>
      </c>
      <c r="BH232" s="136">
        <f>IF(N232="sníž. přenesená",J232,0)</f>
        <v>0</v>
      </c>
      <c r="BI232" s="136">
        <f>IF(N232="nulová",J232,0)</f>
        <v>0</v>
      </c>
      <c r="BJ232" s="17" t="s">
        <v>81</v>
      </c>
      <c r="BK232" s="136">
        <f>ROUND(I232*H232,2)</f>
        <v>0</v>
      </c>
      <c r="BL232" s="17" t="s">
        <v>133</v>
      </c>
      <c r="BM232" s="135" t="s">
        <v>369</v>
      </c>
    </row>
    <row r="233" spans="2:51" s="13" customFormat="1" ht="12">
      <c r="B233" s="143"/>
      <c r="D233" s="138" t="s">
        <v>145</v>
      </c>
      <c r="E233" s="189"/>
      <c r="F233" s="188" t="s">
        <v>365</v>
      </c>
      <c r="G233" s="189"/>
      <c r="H233" s="190">
        <v>1.03</v>
      </c>
      <c r="I233" s="145"/>
      <c r="J233" s="189"/>
      <c r="K233" s="189"/>
      <c r="L233" s="143"/>
      <c r="M233" s="146"/>
      <c r="T233" s="147"/>
      <c r="AT233" s="144" t="s">
        <v>145</v>
      </c>
      <c r="AU233" s="144" t="s">
        <v>85</v>
      </c>
      <c r="AV233" s="13" t="s">
        <v>85</v>
      </c>
      <c r="AW233" s="13" t="s">
        <v>3</v>
      </c>
      <c r="AX233" s="13" t="s">
        <v>81</v>
      </c>
      <c r="AY233" s="144" t="s">
        <v>126</v>
      </c>
    </row>
    <row r="234" spans="2:65" s="1" customFormat="1" ht="37.9" customHeight="1">
      <c r="B234" s="128"/>
      <c r="C234" s="129" t="s">
        <v>370</v>
      </c>
      <c r="D234" s="129" t="s">
        <v>128</v>
      </c>
      <c r="E234" s="180" t="s">
        <v>371</v>
      </c>
      <c r="F234" s="181" t="s">
        <v>372</v>
      </c>
      <c r="G234" s="182" t="s">
        <v>131</v>
      </c>
      <c r="H234" s="183">
        <v>2</v>
      </c>
      <c r="I234" s="130"/>
      <c r="J234" s="207">
        <f>ROUND(I234*H234,2)</f>
        <v>0</v>
      </c>
      <c r="K234" s="181" t="s">
        <v>132</v>
      </c>
      <c r="L234" s="32"/>
      <c r="M234" s="131" t="s">
        <v>1</v>
      </c>
      <c r="N234" s="132" t="s">
        <v>41</v>
      </c>
      <c r="P234" s="133">
        <f>O234*H234</f>
        <v>0</v>
      </c>
      <c r="Q234" s="133">
        <v>0</v>
      </c>
      <c r="R234" s="133">
        <f>Q234*H234</f>
        <v>0</v>
      </c>
      <c r="S234" s="133">
        <v>0</v>
      </c>
      <c r="T234" s="134">
        <f>S234*H234</f>
        <v>0</v>
      </c>
      <c r="AR234" s="135" t="s">
        <v>133</v>
      </c>
      <c r="AT234" s="135" t="s">
        <v>128</v>
      </c>
      <c r="AU234" s="135" t="s">
        <v>85</v>
      </c>
      <c r="AY234" s="17" t="s">
        <v>126</v>
      </c>
      <c r="BE234" s="136">
        <f>IF(N234="základní",J234,0)</f>
        <v>0</v>
      </c>
      <c r="BF234" s="136">
        <f>IF(N234="snížená",J234,0)</f>
        <v>0</v>
      </c>
      <c r="BG234" s="136">
        <f>IF(N234="zákl. přenesená",J234,0)</f>
        <v>0</v>
      </c>
      <c r="BH234" s="136">
        <f>IF(N234="sníž. přenesená",J234,0)</f>
        <v>0</v>
      </c>
      <c r="BI234" s="136">
        <f>IF(N234="nulová",J234,0)</f>
        <v>0</v>
      </c>
      <c r="BJ234" s="17" t="s">
        <v>81</v>
      </c>
      <c r="BK234" s="136">
        <f>ROUND(I234*H234,2)</f>
        <v>0</v>
      </c>
      <c r="BL234" s="17" t="s">
        <v>133</v>
      </c>
      <c r="BM234" s="135" t="s">
        <v>373</v>
      </c>
    </row>
    <row r="235" spans="2:65" s="1" customFormat="1" ht="33" customHeight="1">
      <c r="B235" s="128"/>
      <c r="C235" s="129" t="s">
        <v>374</v>
      </c>
      <c r="D235" s="129" t="s">
        <v>128</v>
      </c>
      <c r="E235" s="180" t="s">
        <v>375</v>
      </c>
      <c r="F235" s="181" t="s">
        <v>376</v>
      </c>
      <c r="G235" s="182" t="s">
        <v>131</v>
      </c>
      <c r="H235" s="183">
        <v>74</v>
      </c>
      <c r="I235" s="130"/>
      <c r="J235" s="207">
        <f>ROUND(I235*H235,2)</f>
        <v>0</v>
      </c>
      <c r="K235" s="181" t="s">
        <v>132</v>
      </c>
      <c r="L235" s="32"/>
      <c r="M235" s="131" t="s">
        <v>1</v>
      </c>
      <c r="N235" s="132" t="s">
        <v>41</v>
      </c>
      <c r="P235" s="133">
        <f>O235*H235</f>
        <v>0</v>
      </c>
      <c r="Q235" s="133">
        <v>0.11162</v>
      </c>
      <c r="R235" s="133">
        <f>Q235*H235</f>
        <v>8.259879999999999</v>
      </c>
      <c r="S235" s="133">
        <v>0</v>
      </c>
      <c r="T235" s="134">
        <f>S235*H235</f>
        <v>0</v>
      </c>
      <c r="AR235" s="135" t="s">
        <v>133</v>
      </c>
      <c r="AT235" s="135" t="s">
        <v>128</v>
      </c>
      <c r="AU235" s="135" t="s">
        <v>85</v>
      </c>
      <c r="AY235" s="17" t="s">
        <v>126</v>
      </c>
      <c r="BE235" s="136">
        <f>IF(N235="základní",J235,0)</f>
        <v>0</v>
      </c>
      <c r="BF235" s="136">
        <f>IF(N235="snížená",J235,0)</f>
        <v>0</v>
      </c>
      <c r="BG235" s="136">
        <f>IF(N235="zákl. přenesená",J235,0)</f>
        <v>0</v>
      </c>
      <c r="BH235" s="136">
        <f>IF(N235="sníž. přenesená",J235,0)</f>
        <v>0</v>
      </c>
      <c r="BI235" s="136">
        <f>IF(N235="nulová",J235,0)</f>
        <v>0</v>
      </c>
      <c r="BJ235" s="17" t="s">
        <v>81</v>
      </c>
      <c r="BK235" s="136">
        <f>ROUND(I235*H235,2)</f>
        <v>0</v>
      </c>
      <c r="BL235" s="17" t="s">
        <v>133</v>
      </c>
      <c r="BM235" s="135" t="s">
        <v>377</v>
      </c>
    </row>
    <row r="236" spans="2:65" s="1" customFormat="1" ht="21.75" customHeight="1">
      <c r="B236" s="128"/>
      <c r="C236" s="153" t="s">
        <v>378</v>
      </c>
      <c r="D236" s="153" t="s">
        <v>220</v>
      </c>
      <c r="E236" s="195" t="s">
        <v>379</v>
      </c>
      <c r="F236" s="196" t="s">
        <v>380</v>
      </c>
      <c r="G236" s="197" t="s">
        <v>131</v>
      </c>
      <c r="H236" s="198">
        <v>76.22</v>
      </c>
      <c r="I236" s="154"/>
      <c r="J236" s="208">
        <f>ROUND(I236*H236,2)</f>
        <v>0</v>
      </c>
      <c r="K236" s="196" t="s">
        <v>132</v>
      </c>
      <c r="L236" s="155"/>
      <c r="M236" s="156" t="s">
        <v>1</v>
      </c>
      <c r="N236" s="157" t="s">
        <v>41</v>
      </c>
      <c r="P236" s="133">
        <f>O236*H236</f>
        <v>0</v>
      </c>
      <c r="Q236" s="133">
        <v>0.176</v>
      </c>
      <c r="R236" s="133">
        <f>Q236*H236</f>
        <v>13.414719999999999</v>
      </c>
      <c r="S236" s="133">
        <v>0</v>
      </c>
      <c r="T236" s="134">
        <f>S236*H236</f>
        <v>0</v>
      </c>
      <c r="AR236" s="135" t="s">
        <v>161</v>
      </c>
      <c r="AT236" s="135" t="s">
        <v>220</v>
      </c>
      <c r="AU236" s="135" t="s">
        <v>85</v>
      </c>
      <c r="AY236" s="17" t="s">
        <v>126</v>
      </c>
      <c r="BE236" s="136">
        <f>IF(N236="základní",J236,0)</f>
        <v>0</v>
      </c>
      <c r="BF236" s="136">
        <f>IF(N236="snížená",J236,0)</f>
        <v>0</v>
      </c>
      <c r="BG236" s="136">
        <f>IF(N236="zákl. přenesená",J236,0)</f>
        <v>0</v>
      </c>
      <c r="BH236" s="136">
        <f>IF(N236="sníž. přenesená",J236,0)</f>
        <v>0</v>
      </c>
      <c r="BI236" s="136">
        <f>IF(N236="nulová",J236,0)</f>
        <v>0</v>
      </c>
      <c r="BJ236" s="17" t="s">
        <v>81</v>
      </c>
      <c r="BK236" s="136">
        <f>ROUND(I236*H236,2)</f>
        <v>0</v>
      </c>
      <c r="BL236" s="17" t="s">
        <v>133</v>
      </c>
      <c r="BM236" s="135" t="s">
        <v>381</v>
      </c>
    </row>
    <row r="237" spans="2:51" s="13" customFormat="1" ht="12">
      <c r="B237" s="143"/>
      <c r="D237" s="138" t="s">
        <v>145</v>
      </c>
      <c r="E237" s="189"/>
      <c r="F237" s="188" t="s">
        <v>382</v>
      </c>
      <c r="G237" s="189"/>
      <c r="H237" s="190">
        <v>76.22</v>
      </c>
      <c r="I237" s="145"/>
      <c r="J237" s="189"/>
      <c r="K237" s="189"/>
      <c r="L237" s="143"/>
      <c r="M237" s="146"/>
      <c r="T237" s="147"/>
      <c r="AT237" s="144" t="s">
        <v>145</v>
      </c>
      <c r="AU237" s="144" t="s">
        <v>85</v>
      </c>
      <c r="AV237" s="13" t="s">
        <v>85</v>
      </c>
      <c r="AW237" s="13" t="s">
        <v>3</v>
      </c>
      <c r="AX237" s="13" t="s">
        <v>81</v>
      </c>
      <c r="AY237" s="144" t="s">
        <v>126</v>
      </c>
    </row>
    <row r="238" spans="2:65" s="1" customFormat="1" ht="21.75" customHeight="1">
      <c r="B238" s="128"/>
      <c r="C238" s="129" t="s">
        <v>383</v>
      </c>
      <c r="D238" s="129" t="s">
        <v>128</v>
      </c>
      <c r="E238" s="180" t="s">
        <v>384</v>
      </c>
      <c r="F238" s="181" t="s">
        <v>385</v>
      </c>
      <c r="G238" s="182" t="s">
        <v>155</v>
      </c>
      <c r="H238" s="183">
        <v>7</v>
      </c>
      <c r="I238" s="130"/>
      <c r="J238" s="207">
        <f>ROUND(I238*H238,2)</f>
        <v>0</v>
      </c>
      <c r="K238" s="181" t="s">
        <v>132</v>
      </c>
      <c r="L238" s="32"/>
      <c r="M238" s="131" t="s">
        <v>1</v>
      </c>
      <c r="N238" s="132" t="s">
        <v>41</v>
      </c>
      <c r="P238" s="133">
        <f>O238*H238</f>
        <v>0</v>
      </c>
      <c r="Q238" s="133">
        <v>0.0036</v>
      </c>
      <c r="R238" s="133">
        <f>Q238*H238</f>
        <v>0.0252</v>
      </c>
      <c r="S238" s="133">
        <v>0</v>
      </c>
      <c r="T238" s="134">
        <f>S238*H238</f>
        <v>0</v>
      </c>
      <c r="AR238" s="135" t="s">
        <v>133</v>
      </c>
      <c r="AT238" s="135" t="s">
        <v>128</v>
      </c>
      <c r="AU238" s="135" t="s">
        <v>85</v>
      </c>
      <c r="AY238" s="17" t="s">
        <v>126</v>
      </c>
      <c r="BE238" s="136">
        <f>IF(N238="základní",J238,0)</f>
        <v>0</v>
      </c>
      <c r="BF238" s="136">
        <f>IF(N238="snížená",J238,0)</f>
        <v>0</v>
      </c>
      <c r="BG238" s="136">
        <f>IF(N238="zákl. přenesená",J238,0)</f>
        <v>0</v>
      </c>
      <c r="BH238" s="136">
        <f>IF(N238="sníž. přenesená",J238,0)</f>
        <v>0</v>
      </c>
      <c r="BI238" s="136">
        <f>IF(N238="nulová",J238,0)</f>
        <v>0</v>
      </c>
      <c r="BJ238" s="17" t="s">
        <v>81</v>
      </c>
      <c r="BK238" s="136">
        <f>ROUND(I238*H238,2)</f>
        <v>0</v>
      </c>
      <c r="BL238" s="17" t="s">
        <v>133</v>
      </c>
      <c r="BM238" s="135" t="s">
        <v>386</v>
      </c>
    </row>
    <row r="239" spans="2:63" s="11" customFormat="1" ht="22.9" customHeight="1">
      <c r="B239" s="116"/>
      <c r="D239" s="117" t="s">
        <v>75</v>
      </c>
      <c r="E239" s="203" t="s">
        <v>166</v>
      </c>
      <c r="F239" s="203" t="s">
        <v>387</v>
      </c>
      <c r="G239" s="204"/>
      <c r="H239" s="204"/>
      <c r="I239" s="119"/>
      <c r="J239" s="209">
        <f>BK239</f>
        <v>0</v>
      </c>
      <c r="K239" s="204"/>
      <c r="L239" s="116"/>
      <c r="M239" s="121"/>
      <c r="P239" s="122">
        <f>SUM(P240:P258)</f>
        <v>0</v>
      </c>
      <c r="R239" s="122">
        <f>SUM(R240:R258)</f>
        <v>28.777084600000002</v>
      </c>
      <c r="T239" s="123">
        <f>SUM(T240:T258)</f>
        <v>0</v>
      </c>
      <c r="AR239" s="117" t="s">
        <v>81</v>
      </c>
      <c r="AT239" s="124" t="s">
        <v>75</v>
      </c>
      <c r="AU239" s="124" t="s">
        <v>81</v>
      </c>
      <c r="AY239" s="117" t="s">
        <v>126</v>
      </c>
      <c r="BK239" s="125">
        <f>SUM(BK240:BK258)</f>
        <v>0</v>
      </c>
    </row>
    <row r="240" spans="2:65" s="1" customFormat="1" ht="33" customHeight="1">
      <c r="B240" s="128"/>
      <c r="C240" s="129" t="s">
        <v>388</v>
      </c>
      <c r="D240" s="129" t="s">
        <v>128</v>
      </c>
      <c r="E240" s="180" t="s">
        <v>389</v>
      </c>
      <c r="F240" s="181" t="s">
        <v>390</v>
      </c>
      <c r="G240" s="182" t="s">
        <v>155</v>
      </c>
      <c r="H240" s="183">
        <v>34</v>
      </c>
      <c r="I240" s="130"/>
      <c r="J240" s="207">
        <f>ROUND(I240*H240,2)</f>
        <v>0</v>
      </c>
      <c r="K240" s="181" t="s">
        <v>132</v>
      </c>
      <c r="L240" s="32"/>
      <c r="M240" s="131" t="s">
        <v>1</v>
      </c>
      <c r="N240" s="132" t="s">
        <v>41</v>
      </c>
      <c r="P240" s="133">
        <f>O240*H240</f>
        <v>0</v>
      </c>
      <c r="Q240" s="133">
        <v>0.1554</v>
      </c>
      <c r="R240" s="133">
        <f>Q240*H240</f>
        <v>5.283600000000001</v>
      </c>
      <c r="S240" s="133">
        <v>0</v>
      </c>
      <c r="T240" s="134">
        <f>S240*H240</f>
        <v>0</v>
      </c>
      <c r="AR240" s="135" t="s">
        <v>133</v>
      </c>
      <c r="AT240" s="135" t="s">
        <v>128</v>
      </c>
      <c r="AU240" s="135" t="s">
        <v>85</v>
      </c>
      <c r="AY240" s="17" t="s">
        <v>126</v>
      </c>
      <c r="BE240" s="136">
        <f>IF(N240="základní",J240,0)</f>
        <v>0</v>
      </c>
      <c r="BF240" s="136">
        <f>IF(N240="snížená",J240,0)</f>
        <v>0</v>
      </c>
      <c r="BG240" s="136">
        <f>IF(N240="zákl. přenesená",J240,0)</f>
        <v>0</v>
      </c>
      <c r="BH240" s="136">
        <f>IF(N240="sníž. přenesená",J240,0)</f>
        <v>0</v>
      </c>
      <c r="BI240" s="136">
        <f>IF(N240="nulová",J240,0)</f>
        <v>0</v>
      </c>
      <c r="BJ240" s="17" t="s">
        <v>81</v>
      </c>
      <c r="BK240" s="136">
        <f>ROUND(I240*H240,2)</f>
        <v>0</v>
      </c>
      <c r="BL240" s="17" t="s">
        <v>133</v>
      </c>
      <c r="BM240" s="135" t="s">
        <v>391</v>
      </c>
    </row>
    <row r="241" spans="2:65" s="1" customFormat="1" ht="24.2" customHeight="1">
      <c r="B241" s="128"/>
      <c r="C241" s="153" t="s">
        <v>392</v>
      </c>
      <c r="D241" s="153" t="s">
        <v>220</v>
      </c>
      <c r="E241" s="195" t="s">
        <v>393</v>
      </c>
      <c r="F241" s="196" t="s">
        <v>394</v>
      </c>
      <c r="G241" s="197" t="s">
        <v>155</v>
      </c>
      <c r="H241" s="198">
        <v>34.68</v>
      </c>
      <c r="I241" s="154"/>
      <c r="J241" s="208">
        <f>ROUND(I241*H241,2)</f>
        <v>0</v>
      </c>
      <c r="K241" s="196" t="s">
        <v>132</v>
      </c>
      <c r="L241" s="155"/>
      <c r="M241" s="156" t="s">
        <v>1</v>
      </c>
      <c r="N241" s="157" t="s">
        <v>41</v>
      </c>
      <c r="P241" s="133">
        <f>O241*H241</f>
        <v>0</v>
      </c>
      <c r="Q241" s="133">
        <v>0.0483</v>
      </c>
      <c r="R241" s="133">
        <f>Q241*H241</f>
        <v>1.675044</v>
      </c>
      <c r="S241" s="133">
        <v>0</v>
      </c>
      <c r="T241" s="134">
        <f>S241*H241</f>
        <v>0</v>
      </c>
      <c r="AR241" s="135" t="s">
        <v>161</v>
      </c>
      <c r="AT241" s="135" t="s">
        <v>220</v>
      </c>
      <c r="AU241" s="135" t="s">
        <v>85</v>
      </c>
      <c r="AY241" s="17" t="s">
        <v>126</v>
      </c>
      <c r="BE241" s="136">
        <f>IF(N241="základní",J241,0)</f>
        <v>0</v>
      </c>
      <c r="BF241" s="136">
        <f>IF(N241="snížená",J241,0)</f>
        <v>0</v>
      </c>
      <c r="BG241" s="136">
        <f>IF(N241="zákl. přenesená",J241,0)</f>
        <v>0</v>
      </c>
      <c r="BH241" s="136">
        <f>IF(N241="sníž. přenesená",J241,0)</f>
        <v>0</v>
      </c>
      <c r="BI241" s="136">
        <f>IF(N241="nulová",J241,0)</f>
        <v>0</v>
      </c>
      <c r="BJ241" s="17" t="s">
        <v>81</v>
      </c>
      <c r="BK241" s="136">
        <f>ROUND(I241*H241,2)</f>
        <v>0</v>
      </c>
      <c r="BL241" s="17" t="s">
        <v>133</v>
      </c>
      <c r="BM241" s="135" t="s">
        <v>395</v>
      </c>
    </row>
    <row r="242" spans="2:51" s="13" customFormat="1" ht="12">
      <c r="B242" s="143"/>
      <c r="D242" s="138" t="s">
        <v>145</v>
      </c>
      <c r="E242" s="189"/>
      <c r="F242" s="188" t="s">
        <v>396</v>
      </c>
      <c r="G242" s="189"/>
      <c r="H242" s="190">
        <v>34.68</v>
      </c>
      <c r="I242" s="145"/>
      <c r="J242" s="189"/>
      <c r="K242" s="189"/>
      <c r="L242" s="143"/>
      <c r="M242" s="146"/>
      <c r="T242" s="147"/>
      <c r="AT242" s="144" t="s">
        <v>145</v>
      </c>
      <c r="AU242" s="144" t="s">
        <v>85</v>
      </c>
      <c r="AV242" s="13" t="s">
        <v>85</v>
      </c>
      <c r="AW242" s="13" t="s">
        <v>3</v>
      </c>
      <c r="AX242" s="13" t="s">
        <v>81</v>
      </c>
      <c r="AY242" s="144" t="s">
        <v>126</v>
      </c>
    </row>
    <row r="243" spans="2:65" s="1" customFormat="1" ht="24.2" customHeight="1">
      <c r="B243" s="128"/>
      <c r="C243" s="129" t="s">
        <v>397</v>
      </c>
      <c r="D243" s="129" t="s">
        <v>128</v>
      </c>
      <c r="E243" s="180" t="s">
        <v>398</v>
      </c>
      <c r="F243" s="181" t="s">
        <v>399</v>
      </c>
      <c r="G243" s="182" t="s">
        <v>155</v>
      </c>
      <c r="H243" s="183">
        <v>11</v>
      </c>
      <c r="I243" s="130"/>
      <c r="J243" s="207">
        <f>ROUND(I243*H243,2)</f>
        <v>0</v>
      </c>
      <c r="K243" s="181" t="s">
        <v>132</v>
      </c>
      <c r="L243" s="32"/>
      <c r="M243" s="131" t="s">
        <v>1</v>
      </c>
      <c r="N243" s="132" t="s">
        <v>41</v>
      </c>
      <c r="P243" s="133">
        <f>O243*H243</f>
        <v>0</v>
      </c>
      <c r="Q243" s="133">
        <v>0.12095</v>
      </c>
      <c r="R243" s="133">
        <f>Q243*H243</f>
        <v>1.33045</v>
      </c>
      <c r="S243" s="133">
        <v>0</v>
      </c>
      <c r="T243" s="134">
        <f>S243*H243</f>
        <v>0</v>
      </c>
      <c r="AR243" s="135" t="s">
        <v>133</v>
      </c>
      <c r="AT243" s="135" t="s">
        <v>128</v>
      </c>
      <c r="AU243" s="135" t="s">
        <v>85</v>
      </c>
      <c r="AY243" s="17" t="s">
        <v>126</v>
      </c>
      <c r="BE243" s="136">
        <f>IF(N243="základní",J243,0)</f>
        <v>0</v>
      </c>
      <c r="BF243" s="136">
        <f>IF(N243="snížená",J243,0)</f>
        <v>0</v>
      </c>
      <c r="BG243" s="136">
        <f>IF(N243="zákl. přenesená",J243,0)</f>
        <v>0</v>
      </c>
      <c r="BH243" s="136">
        <f>IF(N243="sníž. přenesená",J243,0)</f>
        <v>0</v>
      </c>
      <c r="BI243" s="136">
        <f>IF(N243="nulová",J243,0)</f>
        <v>0</v>
      </c>
      <c r="BJ243" s="17" t="s">
        <v>81</v>
      </c>
      <c r="BK243" s="136">
        <f>ROUND(I243*H243,2)</f>
        <v>0</v>
      </c>
      <c r="BL243" s="17" t="s">
        <v>133</v>
      </c>
      <c r="BM243" s="135" t="s">
        <v>400</v>
      </c>
    </row>
    <row r="244" spans="2:65" s="1" customFormat="1" ht="16.5" customHeight="1">
      <c r="B244" s="128"/>
      <c r="C244" s="153" t="s">
        <v>401</v>
      </c>
      <c r="D244" s="153" t="s">
        <v>220</v>
      </c>
      <c r="E244" s="195" t="s">
        <v>402</v>
      </c>
      <c r="F244" s="196" t="s">
        <v>403</v>
      </c>
      <c r="G244" s="197" t="s">
        <v>155</v>
      </c>
      <c r="H244" s="198">
        <v>11.22</v>
      </c>
      <c r="I244" s="154"/>
      <c r="J244" s="208">
        <f>ROUND(I244*H244,2)</f>
        <v>0</v>
      </c>
      <c r="K244" s="196" t="s">
        <v>132</v>
      </c>
      <c r="L244" s="155"/>
      <c r="M244" s="156" t="s">
        <v>1</v>
      </c>
      <c r="N244" s="157" t="s">
        <v>41</v>
      </c>
      <c r="P244" s="133">
        <f>O244*H244</f>
        <v>0</v>
      </c>
      <c r="Q244" s="133">
        <v>0.046</v>
      </c>
      <c r="R244" s="133">
        <f>Q244*H244</f>
        <v>0.51612</v>
      </c>
      <c r="S244" s="133">
        <v>0</v>
      </c>
      <c r="T244" s="134">
        <f>S244*H244</f>
        <v>0</v>
      </c>
      <c r="AR244" s="135" t="s">
        <v>161</v>
      </c>
      <c r="AT244" s="135" t="s">
        <v>220</v>
      </c>
      <c r="AU244" s="135" t="s">
        <v>85</v>
      </c>
      <c r="AY244" s="17" t="s">
        <v>126</v>
      </c>
      <c r="BE244" s="136">
        <f>IF(N244="základní",J244,0)</f>
        <v>0</v>
      </c>
      <c r="BF244" s="136">
        <f>IF(N244="snížená",J244,0)</f>
        <v>0</v>
      </c>
      <c r="BG244" s="136">
        <f>IF(N244="zákl. přenesená",J244,0)</f>
        <v>0</v>
      </c>
      <c r="BH244" s="136">
        <f>IF(N244="sníž. přenesená",J244,0)</f>
        <v>0</v>
      </c>
      <c r="BI244" s="136">
        <f>IF(N244="nulová",J244,0)</f>
        <v>0</v>
      </c>
      <c r="BJ244" s="17" t="s">
        <v>81</v>
      </c>
      <c r="BK244" s="136">
        <f>ROUND(I244*H244,2)</f>
        <v>0</v>
      </c>
      <c r="BL244" s="17" t="s">
        <v>133</v>
      </c>
      <c r="BM244" s="135" t="s">
        <v>404</v>
      </c>
    </row>
    <row r="245" spans="2:51" s="13" customFormat="1" ht="12">
      <c r="B245" s="143"/>
      <c r="D245" s="138" t="s">
        <v>145</v>
      </c>
      <c r="E245" s="189"/>
      <c r="F245" s="188" t="s">
        <v>405</v>
      </c>
      <c r="G245" s="189"/>
      <c r="H245" s="190">
        <v>11.22</v>
      </c>
      <c r="I245" s="145"/>
      <c r="J245" s="189"/>
      <c r="K245" s="189"/>
      <c r="L245" s="143"/>
      <c r="M245" s="146"/>
      <c r="T245" s="147"/>
      <c r="AT245" s="144" t="s">
        <v>145</v>
      </c>
      <c r="AU245" s="144" t="s">
        <v>85</v>
      </c>
      <c r="AV245" s="13" t="s">
        <v>85</v>
      </c>
      <c r="AW245" s="13" t="s">
        <v>3</v>
      </c>
      <c r="AX245" s="13" t="s">
        <v>81</v>
      </c>
      <c r="AY245" s="144" t="s">
        <v>126</v>
      </c>
    </row>
    <row r="246" spans="2:65" s="1" customFormat="1" ht="33" customHeight="1">
      <c r="B246" s="128"/>
      <c r="C246" s="129" t="s">
        <v>406</v>
      </c>
      <c r="D246" s="129" t="s">
        <v>128</v>
      </c>
      <c r="E246" s="180" t="s">
        <v>407</v>
      </c>
      <c r="F246" s="181" t="s">
        <v>408</v>
      </c>
      <c r="G246" s="182" t="s">
        <v>155</v>
      </c>
      <c r="H246" s="183">
        <v>64</v>
      </c>
      <c r="I246" s="130"/>
      <c r="J246" s="207">
        <f>ROUND(I246*H246,2)</f>
        <v>0</v>
      </c>
      <c r="K246" s="181" t="s">
        <v>132</v>
      </c>
      <c r="L246" s="32"/>
      <c r="M246" s="131" t="s">
        <v>1</v>
      </c>
      <c r="N246" s="132" t="s">
        <v>41</v>
      </c>
      <c r="P246" s="133">
        <f>O246*H246</f>
        <v>0</v>
      </c>
      <c r="Q246" s="133">
        <v>0.1295</v>
      </c>
      <c r="R246" s="133">
        <f>Q246*H246</f>
        <v>8.288</v>
      </c>
      <c r="S246" s="133">
        <v>0</v>
      </c>
      <c r="T246" s="134">
        <f>S246*H246</f>
        <v>0</v>
      </c>
      <c r="AR246" s="135" t="s">
        <v>133</v>
      </c>
      <c r="AT246" s="135" t="s">
        <v>128</v>
      </c>
      <c r="AU246" s="135" t="s">
        <v>85</v>
      </c>
      <c r="AY246" s="17" t="s">
        <v>126</v>
      </c>
      <c r="BE246" s="136">
        <f>IF(N246="základní",J246,0)</f>
        <v>0</v>
      </c>
      <c r="BF246" s="136">
        <f>IF(N246="snížená",J246,0)</f>
        <v>0</v>
      </c>
      <c r="BG246" s="136">
        <f>IF(N246="zákl. přenesená",J246,0)</f>
        <v>0</v>
      </c>
      <c r="BH246" s="136">
        <f>IF(N246="sníž. přenesená",J246,0)</f>
        <v>0</v>
      </c>
      <c r="BI246" s="136">
        <f>IF(N246="nulová",J246,0)</f>
        <v>0</v>
      </c>
      <c r="BJ246" s="17" t="s">
        <v>81</v>
      </c>
      <c r="BK246" s="136">
        <f>ROUND(I246*H246,2)</f>
        <v>0</v>
      </c>
      <c r="BL246" s="17" t="s">
        <v>133</v>
      </c>
      <c r="BM246" s="135" t="s">
        <v>409</v>
      </c>
    </row>
    <row r="247" spans="2:65" s="1" customFormat="1" ht="16.5" customHeight="1">
      <c r="B247" s="128"/>
      <c r="C247" s="153" t="s">
        <v>410</v>
      </c>
      <c r="D247" s="153" t="s">
        <v>220</v>
      </c>
      <c r="E247" s="195" t="s">
        <v>411</v>
      </c>
      <c r="F247" s="196" t="s">
        <v>412</v>
      </c>
      <c r="G247" s="197" t="s">
        <v>155</v>
      </c>
      <c r="H247" s="198">
        <v>65.28</v>
      </c>
      <c r="I247" s="154"/>
      <c r="J247" s="208">
        <f>ROUND(I247*H247,2)</f>
        <v>0</v>
      </c>
      <c r="K247" s="196" t="s">
        <v>132</v>
      </c>
      <c r="L247" s="155"/>
      <c r="M247" s="156" t="s">
        <v>1</v>
      </c>
      <c r="N247" s="157" t="s">
        <v>41</v>
      </c>
      <c r="P247" s="133">
        <f>O247*H247</f>
        <v>0</v>
      </c>
      <c r="Q247" s="133">
        <v>0.05612</v>
      </c>
      <c r="R247" s="133">
        <f>Q247*H247</f>
        <v>3.6635136000000004</v>
      </c>
      <c r="S247" s="133">
        <v>0</v>
      </c>
      <c r="T247" s="134">
        <f>S247*H247</f>
        <v>0</v>
      </c>
      <c r="AR247" s="135" t="s">
        <v>161</v>
      </c>
      <c r="AT247" s="135" t="s">
        <v>220</v>
      </c>
      <c r="AU247" s="135" t="s">
        <v>85</v>
      </c>
      <c r="AY247" s="17" t="s">
        <v>126</v>
      </c>
      <c r="BE247" s="136">
        <f>IF(N247="základní",J247,0)</f>
        <v>0</v>
      </c>
      <c r="BF247" s="136">
        <f>IF(N247="snížená",J247,0)</f>
        <v>0</v>
      </c>
      <c r="BG247" s="136">
        <f>IF(N247="zákl. přenesená",J247,0)</f>
        <v>0</v>
      </c>
      <c r="BH247" s="136">
        <f>IF(N247="sníž. přenesená",J247,0)</f>
        <v>0</v>
      </c>
      <c r="BI247" s="136">
        <f>IF(N247="nulová",J247,0)</f>
        <v>0</v>
      </c>
      <c r="BJ247" s="17" t="s">
        <v>81</v>
      </c>
      <c r="BK247" s="136">
        <f>ROUND(I247*H247,2)</f>
        <v>0</v>
      </c>
      <c r="BL247" s="17" t="s">
        <v>133</v>
      </c>
      <c r="BM247" s="135" t="s">
        <v>413</v>
      </c>
    </row>
    <row r="248" spans="2:51" s="13" customFormat="1" ht="12">
      <c r="B248" s="143"/>
      <c r="D248" s="138" t="s">
        <v>145</v>
      </c>
      <c r="E248" s="189"/>
      <c r="F248" s="188" t="s">
        <v>414</v>
      </c>
      <c r="G248" s="189"/>
      <c r="H248" s="190">
        <v>65.28</v>
      </c>
      <c r="I248" s="145"/>
      <c r="J248" s="189"/>
      <c r="K248" s="189"/>
      <c r="L248" s="143"/>
      <c r="M248" s="146"/>
      <c r="T248" s="147"/>
      <c r="AT248" s="144" t="s">
        <v>145</v>
      </c>
      <c r="AU248" s="144" t="s">
        <v>85</v>
      </c>
      <c r="AV248" s="13" t="s">
        <v>85</v>
      </c>
      <c r="AW248" s="13" t="s">
        <v>3</v>
      </c>
      <c r="AX248" s="13" t="s">
        <v>81</v>
      </c>
      <c r="AY248" s="144" t="s">
        <v>126</v>
      </c>
    </row>
    <row r="249" spans="2:65" s="1" customFormat="1" ht="24.2" customHeight="1">
      <c r="B249" s="128"/>
      <c r="C249" s="129" t="s">
        <v>415</v>
      </c>
      <c r="D249" s="129" t="s">
        <v>128</v>
      </c>
      <c r="E249" s="180" t="s">
        <v>416</v>
      </c>
      <c r="F249" s="181" t="s">
        <v>417</v>
      </c>
      <c r="G249" s="182" t="s">
        <v>169</v>
      </c>
      <c r="H249" s="183">
        <v>3.55</v>
      </c>
      <c r="I249" s="130"/>
      <c r="J249" s="207">
        <f>ROUND(I249*H249,2)</f>
        <v>0</v>
      </c>
      <c r="K249" s="181" t="s">
        <v>132</v>
      </c>
      <c r="L249" s="32"/>
      <c r="M249" s="131" t="s">
        <v>1</v>
      </c>
      <c r="N249" s="132" t="s">
        <v>41</v>
      </c>
      <c r="P249" s="133">
        <f>O249*H249</f>
        <v>0</v>
      </c>
      <c r="Q249" s="133">
        <v>2.25634</v>
      </c>
      <c r="R249" s="133">
        <f>Q249*H249</f>
        <v>8.010006999999998</v>
      </c>
      <c r="S249" s="133">
        <v>0</v>
      </c>
      <c r="T249" s="134">
        <f>S249*H249</f>
        <v>0</v>
      </c>
      <c r="AR249" s="135" t="s">
        <v>133</v>
      </c>
      <c r="AT249" s="135" t="s">
        <v>128</v>
      </c>
      <c r="AU249" s="135" t="s">
        <v>85</v>
      </c>
      <c r="AY249" s="17" t="s">
        <v>126</v>
      </c>
      <c r="BE249" s="136">
        <f>IF(N249="základní",J249,0)</f>
        <v>0</v>
      </c>
      <c r="BF249" s="136">
        <f>IF(N249="snížená",J249,0)</f>
        <v>0</v>
      </c>
      <c r="BG249" s="136">
        <f>IF(N249="zákl. přenesená",J249,0)</f>
        <v>0</v>
      </c>
      <c r="BH249" s="136">
        <f>IF(N249="sníž. přenesená",J249,0)</f>
        <v>0</v>
      </c>
      <c r="BI249" s="136">
        <f>IF(N249="nulová",J249,0)</f>
        <v>0</v>
      </c>
      <c r="BJ249" s="17" t="s">
        <v>81</v>
      </c>
      <c r="BK249" s="136">
        <f>ROUND(I249*H249,2)</f>
        <v>0</v>
      </c>
      <c r="BL249" s="17" t="s">
        <v>133</v>
      </c>
      <c r="BM249" s="135" t="s">
        <v>418</v>
      </c>
    </row>
    <row r="250" spans="2:51" s="13" customFormat="1" ht="12">
      <c r="B250" s="143"/>
      <c r="D250" s="138" t="s">
        <v>145</v>
      </c>
      <c r="E250" s="187" t="s">
        <v>1</v>
      </c>
      <c r="F250" s="188" t="s">
        <v>419</v>
      </c>
      <c r="G250" s="189"/>
      <c r="H250" s="190">
        <v>1.19</v>
      </c>
      <c r="I250" s="145"/>
      <c r="J250" s="189"/>
      <c r="K250" s="189"/>
      <c r="L250" s="143"/>
      <c r="M250" s="146"/>
      <c r="T250" s="147"/>
      <c r="AT250" s="144" t="s">
        <v>145</v>
      </c>
      <c r="AU250" s="144" t="s">
        <v>85</v>
      </c>
      <c r="AV250" s="13" t="s">
        <v>85</v>
      </c>
      <c r="AW250" s="13" t="s">
        <v>32</v>
      </c>
      <c r="AX250" s="13" t="s">
        <v>76</v>
      </c>
      <c r="AY250" s="144" t="s">
        <v>126</v>
      </c>
    </row>
    <row r="251" spans="2:51" s="13" customFormat="1" ht="12">
      <c r="B251" s="143"/>
      <c r="D251" s="138" t="s">
        <v>145</v>
      </c>
      <c r="E251" s="187" t="s">
        <v>1</v>
      </c>
      <c r="F251" s="188" t="s">
        <v>420</v>
      </c>
      <c r="G251" s="189"/>
      <c r="H251" s="190">
        <v>1.92</v>
      </c>
      <c r="I251" s="145"/>
      <c r="J251" s="189"/>
      <c r="K251" s="189"/>
      <c r="L251" s="143"/>
      <c r="M251" s="146"/>
      <c r="T251" s="147"/>
      <c r="AT251" s="144" t="s">
        <v>145</v>
      </c>
      <c r="AU251" s="144" t="s">
        <v>85</v>
      </c>
      <c r="AV251" s="13" t="s">
        <v>85</v>
      </c>
      <c r="AW251" s="13" t="s">
        <v>32</v>
      </c>
      <c r="AX251" s="13" t="s">
        <v>76</v>
      </c>
      <c r="AY251" s="144" t="s">
        <v>126</v>
      </c>
    </row>
    <row r="252" spans="2:51" s="13" customFormat="1" ht="12">
      <c r="B252" s="143"/>
      <c r="D252" s="138" t="s">
        <v>145</v>
      </c>
      <c r="E252" s="187" t="s">
        <v>1</v>
      </c>
      <c r="F252" s="188" t="s">
        <v>421</v>
      </c>
      <c r="G252" s="189"/>
      <c r="H252" s="190">
        <v>0.44</v>
      </c>
      <c r="I252" s="145"/>
      <c r="J252" s="189"/>
      <c r="K252" s="189"/>
      <c r="L252" s="143"/>
      <c r="M252" s="146"/>
      <c r="T252" s="147"/>
      <c r="AT252" s="144" t="s">
        <v>145</v>
      </c>
      <c r="AU252" s="144" t="s">
        <v>85</v>
      </c>
      <c r="AV252" s="13" t="s">
        <v>85</v>
      </c>
      <c r="AW252" s="13" t="s">
        <v>32</v>
      </c>
      <c r="AX252" s="13" t="s">
        <v>76</v>
      </c>
      <c r="AY252" s="144" t="s">
        <v>126</v>
      </c>
    </row>
    <row r="253" spans="2:51" s="14" customFormat="1" ht="12">
      <c r="B253" s="148"/>
      <c r="D253" s="138" t="s">
        <v>145</v>
      </c>
      <c r="E253" s="191" t="s">
        <v>1</v>
      </c>
      <c r="F253" s="192" t="s">
        <v>172</v>
      </c>
      <c r="G253" s="193"/>
      <c r="H253" s="194">
        <v>3.55</v>
      </c>
      <c r="I253" s="150"/>
      <c r="J253" s="193"/>
      <c r="K253" s="193"/>
      <c r="L253" s="148"/>
      <c r="M253" s="151"/>
      <c r="T253" s="152"/>
      <c r="AT253" s="149" t="s">
        <v>145</v>
      </c>
      <c r="AU253" s="149" t="s">
        <v>85</v>
      </c>
      <c r="AV253" s="14" t="s">
        <v>133</v>
      </c>
      <c r="AW253" s="14" t="s">
        <v>32</v>
      </c>
      <c r="AX253" s="14" t="s">
        <v>81</v>
      </c>
      <c r="AY253" s="149" t="s">
        <v>126</v>
      </c>
    </row>
    <row r="254" spans="2:65" s="1" customFormat="1" ht="24.2" customHeight="1">
      <c r="B254" s="128"/>
      <c r="C254" s="129" t="s">
        <v>422</v>
      </c>
      <c r="D254" s="129" t="s">
        <v>128</v>
      </c>
      <c r="E254" s="180" t="s">
        <v>423</v>
      </c>
      <c r="F254" s="181" t="s">
        <v>424</v>
      </c>
      <c r="G254" s="182" t="s">
        <v>131</v>
      </c>
      <c r="H254" s="183">
        <v>15</v>
      </c>
      <c r="I254" s="130"/>
      <c r="J254" s="207">
        <f>ROUND(I254*H254,2)</f>
        <v>0</v>
      </c>
      <c r="K254" s="181" t="s">
        <v>132</v>
      </c>
      <c r="L254" s="32"/>
      <c r="M254" s="131" t="s">
        <v>1</v>
      </c>
      <c r="N254" s="132" t="s">
        <v>41</v>
      </c>
      <c r="P254" s="133">
        <f>O254*H254</f>
        <v>0</v>
      </c>
      <c r="Q254" s="133">
        <v>0.00069</v>
      </c>
      <c r="R254" s="133">
        <f>Q254*H254</f>
        <v>0.01035</v>
      </c>
      <c r="S254" s="133">
        <v>0</v>
      </c>
      <c r="T254" s="134">
        <f>S254*H254</f>
        <v>0</v>
      </c>
      <c r="AR254" s="135" t="s">
        <v>133</v>
      </c>
      <c r="AT254" s="135" t="s">
        <v>128</v>
      </c>
      <c r="AU254" s="135" t="s">
        <v>85</v>
      </c>
      <c r="AY254" s="17" t="s">
        <v>126</v>
      </c>
      <c r="BE254" s="136">
        <f>IF(N254="základní",J254,0)</f>
        <v>0</v>
      </c>
      <c r="BF254" s="136">
        <f>IF(N254="snížená",J254,0)</f>
        <v>0</v>
      </c>
      <c r="BG254" s="136">
        <f>IF(N254="zákl. přenesená",J254,0)</f>
        <v>0</v>
      </c>
      <c r="BH254" s="136">
        <f>IF(N254="sníž. přenesená",J254,0)</f>
        <v>0</v>
      </c>
      <c r="BI254" s="136">
        <f>IF(N254="nulová",J254,0)</f>
        <v>0</v>
      </c>
      <c r="BJ254" s="17" t="s">
        <v>81</v>
      </c>
      <c r="BK254" s="136">
        <f>ROUND(I254*H254,2)</f>
        <v>0</v>
      </c>
      <c r="BL254" s="17" t="s">
        <v>133</v>
      </c>
      <c r="BM254" s="135" t="s">
        <v>425</v>
      </c>
    </row>
    <row r="255" spans="2:65" s="1" customFormat="1" ht="24.2" customHeight="1">
      <c r="B255" s="128"/>
      <c r="C255" s="129" t="s">
        <v>426</v>
      </c>
      <c r="D255" s="129" t="s">
        <v>128</v>
      </c>
      <c r="E255" s="180" t="s">
        <v>427</v>
      </c>
      <c r="F255" s="181" t="s">
        <v>428</v>
      </c>
      <c r="G255" s="182" t="s">
        <v>155</v>
      </c>
      <c r="H255" s="183">
        <v>7</v>
      </c>
      <c r="I255" s="130"/>
      <c r="J255" s="207">
        <f>ROUND(I255*H255,2)</f>
        <v>0</v>
      </c>
      <c r="K255" s="181" t="s">
        <v>132</v>
      </c>
      <c r="L255" s="32"/>
      <c r="M255" s="131" t="s">
        <v>1</v>
      </c>
      <c r="N255" s="132" t="s">
        <v>41</v>
      </c>
      <c r="P255" s="133">
        <f>O255*H255</f>
        <v>0</v>
      </c>
      <c r="Q255" s="133">
        <v>0</v>
      </c>
      <c r="R255" s="133">
        <f>Q255*H255</f>
        <v>0</v>
      </c>
      <c r="S255" s="133">
        <v>0</v>
      </c>
      <c r="T255" s="134">
        <f>S255*H255</f>
        <v>0</v>
      </c>
      <c r="AR255" s="135" t="s">
        <v>133</v>
      </c>
      <c r="AT255" s="135" t="s">
        <v>128</v>
      </c>
      <c r="AU255" s="135" t="s">
        <v>85</v>
      </c>
      <c r="AY255" s="17" t="s">
        <v>126</v>
      </c>
      <c r="BE255" s="136">
        <f>IF(N255="základní",J255,0)</f>
        <v>0</v>
      </c>
      <c r="BF255" s="136">
        <f>IF(N255="snížená",J255,0)</f>
        <v>0</v>
      </c>
      <c r="BG255" s="136">
        <f>IF(N255="zákl. přenesená",J255,0)</f>
        <v>0</v>
      </c>
      <c r="BH255" s="136">
        <f>IF(N255="sníž. přenesená",J255,0)</f>
        <v>0</v>
      </c>
      <c r="BI255" s="136">
        <f>IF(N255="nulová",J255,0)</f>
        <v>0</v>
      </c>
      <c r="BJ255" s="17" t="s">
        <v>81</v>
      </c>
      <c r="BK255" s="136">
        <f>ROUND(I255*H255,2)</f>
        <v>0</v>
      </c>
      <c r="BL255" s="17" t="s">
        <v>133</v>
      </c>
      <c r="BM255" s="135" t="s">
        <v>429</v>
      </c>
    </row>
    <row r="256" spans="2:65" s="1" customFormat="1" ht="24.2" customHeight="1">
      <c r="B256" s="128"/>
      <c r="C256" s="129" t="s">
        <v>430</v>
      </c>
      <c r="D256" s="129" t="s">
        <v>128</v>
      </c>
      <c r="E256" s="180" t="s">
        <v>431</v>
      </c>
      <c r="F256" s="181" t="s">
        <v>565</v>
      </c>
      <c r="G256" s="182" t="s">
        <v>270</v>
      </c>
      <c r="H256" s="183">
        <v>2</v>
      </c>
      <c r="I256" s="130"/>
      <c r="J256" s="207">
        <f>ROUND(I256*H256,2)</f>
        <v>0</v>
      </c>
      <c r="K256" s="181" t="s">
        <v>1</v>
      </c>
      <c r="L256" s="32"/>
      <c r="M256" s="131" t="s">
        <v>1</v>
      </c>
      <c r="N256" s="132" t="s">
        <v>41</v>
      </c>
      <c r="P256" s="133">
        <f>O256*H256</f>
        <v>0</v>
      </c>
      <c r="Q256" s="133">
        <v>0</v>
      </c>
      <c r="R256" s="133">
        <f>Q256*H256</f>
        <v>0</v>
      </c>
      <c r="S256" s="133">
        <v>0</v>
      </c>
      <c r="T256" s="134">
        <f>S256*H256</f>
        <v>0</v>
      </c>
      <c r="AR256" s="135" t="s">
        <v>133</v>
      </c>
      <c r="AT256" s="135" t="s">
        <v>128</v>
      </c>
      <c r="AU256" s="135" t="s">
        <v>85</v>
      </c>
      <c r="AY256" s="17" t="s">
        <v>126</v>
      </c>
      <c r="BE256" s="136">
        <f>IF(N256="základní",J256,0)</f>
        <v>0</v>
      </c>
      <c r="BF256" s="136">
        <f>IF(N256="snížená",J256,0)</f>
        <v>0</v>
      </c>
      <c r="BG256" s="136">
        <f>IF(N256="zákl. přenesená",J256,0)</f>
        <v>0</v>
      </c>
      <c r="BH256" s="136">
        <f>IF(N256="sníž. přenesená",J256,0)</f>
        <v>0</v>
      </c>
      <c r="BI256" s="136">
        <f>IF(N256="nulová",J256,0)</f>
        <v>0</v>
      </c>
      <c r="BJ256" s="17" t="s">
        <v>81</v>
      </c>
      <c r="BK256" s="136">
        <f>ROUND(I256*H256,2)</f>
        <v>0</v>
      </c>
      <c r="BL256" s="17" t="s">
        <v>133</v>
      </c>
      <c r="BM256" s="135" t="s">
        <v>432</v>
      </c>
    </row>
    <row r="257" spans="2:65" s="1" customFormat="1" ht="24.2" customHeight="1">
      <c r="B257" s="128"/>
      <c r="C257" s="129" t="s">
        <v>433</v>
      </c>
      <c r="D257" s="129" t="s">
        <v>128</v>
      </c>
      <c r="E257" s="180" t="s">
        <v>434</v>
      </c>
      <c r="F257" s="181" t="s">
        <v>566</v>
      </c>
      <c r="G257" s="182" t="s">
        <v>270</v>
      </c>
      <c r="H257" s="183">
        <v>2</v>
      </c>
      <c r="I257" s="130"/>
      <c r="J257" s="207">
        <f>ROUND(I257*H257,2)</f>
        <v>0</v>
      </c>
      <c r="K257" s="181" t="s">
        <v>1</v>
      </c>
      <c r="L257" s="32"/>
      <c r="M257" s="131" t="s">
        <v>1</v>
      </c>
      <c r="N257" s="132" t="s">
        <v>41</v>
      </c>
      <c r="P257" s="133">
        <f>O257*H257</f>
        <v>0</v>
      </c>
      <c r="Q257" s="133">
        <v>0</v>
      </c>
      <c r="R257" s="133">
        <f>Q257*H257</f>
        <v>0</v>
      </c>
      <c r="S257" s="133">
        <v>0</v>
      </c>
      <c r="T257" s="134">
        <f>S257*H257</f>
        <v>0</v>
      </c>
      <c r="AR257" s="135" t="s">
        <v>133</v>
      </c>
      <c r="AT257" s="135" t="s">
        <v>128</v>
      </c>
      <c r="AU257" s="135" t="s">
        <v>85</v>
      </c>
      <c r="AY257" s="17" t="s">
        <v>126</v>
      </c>
      <c r="BE257" s="136">
        <f>IF(N257="základní",J257,0)</f>
        <v>0</v>
      </c>
      <c r="BF257" s="136">
        <f>IF(N257="snížená",J257,0)</f>
        <v>0</v>
      </c>
      <c r="BG257" s="136">
        <f>IF(N257="zákl. přenesená",J257,0)</f>
        <v>0</v>
      </c>
      <c r="BH257" s="136">
        <f>IF(N257="sníž. přenesená",J257,0)</f>
        <v>0</v>
      </c>
      <c r="BI257" s="136">
        <f>IF(N257="nulová",J257,0)</f>
        <v>0</v>
      </c>
      <c r="BJ257" s="17" t="s">
        <v>81</v>
      </c>
      <c r="BK257" s="136">
        <f>ROUND(I257*H257,2)</f>
        <v>0</v>
      </c>
      <c r="BL257" s="17" t="s">
        <v>133</v>
      </c>
      <c r="BM257" s="135" t="s">
        <v>435</v>
      </c>
    </row>
    <row r="258" spans="2:65" s="1" customFormat="1" ht="24.2" customHeight="1">
      <c r="B258" s="128"/>
      <c r="C258" s="129" t="s">
        <v>91</v>
      </c>
      <c r="D258" s="129" t="s">
        <v>128</v>
      </c>
      <c r="E258" s="180" t="s">
        <v>436</v>
      </c>
      <c r="F258" s="181" t="s">
        <v>567</v>
      </c>
      <c r="G258" s="182" t="s">
        <v>270</v>
      </c>
      <c r="H258" s="183">
        <v>1</v>
      </c>
      <c r="I258" s="130"/>
      <c r="J258" s="207">
        <f>ROUND(I258*H258,2)</f>
        <v>0</v>
      </c>
      <c r="K258" s="181" t="s">
        <v>1</v>
      </c>
      <c r="L258" s="32"/>
      <c r="M258" s="131" t="s">
        <v>1</v>
      </c>
      <c r="N258" s="132" t="s">
        <v>41</v>
      </c>
      <c r="P258" s="133">
        <f>O258*H258</f>
        <v>0</v>
      </c>
      <c r="Q258" s="133">
        <v>0</v>
      </c>
      <c r="R258" s="133">
        <f>Q258*H258</f>
        <v>0</v>
      </c>
      <c r="S258" s="133">
        <v>0</v>
      </c>
      <c r="T258" s="134">
        <f>S258*H258</f>
        <v>0</v>
      </c>
      <c r="AR258" s="135" t="s">
        <v>133</v>
      </c>
      <c r="AT258" s="135" t="s">
        <v>128</v>
      </c>
      <c r="AU258" s="135" t="s">
        <v>85</v>
      </c>
      <c r="AY258" s="17" t="s">
        <v>126</v>
      </c>
      <c r="BE258" s="136">
        <f>IF(N258="základní",J258,0)</f>
        <v>0</v>
      </c>
      <c r="BF258" s="136">
        <f>IF(N258="snížená",J258,0)</f>
        <v>0</v>
      </c>
      <c r="BG258" s="136">
        <f>IF(N258="zákl. přenesená",J258,0)</f>
        <v>0</v>
      </c>
      <c r="BH258" s="136">
        <f>IF(N258="sníž. přenesená",J258,0)</f>
        <v>0</v>
      </c>
      <c r="BI258" s="136">
        <f>IF(N258="nulová",J258,0)</f>
        <v>0</v>
      </c>
      <c r="BJ258" s="17" t="s">
        <v>81</v>
      </c>
      <c r="BK258" s="136">
        <f>ROUND(I258*H258,2)</f>
        <v>0</v>
      </c>
      <c r="BL258" s="17" t="s">
        <v>133</v>
      </c>
      <c r="BM258" s="135" t="s">
        <v>437</v>
      </c>
    </row>
    <row r="259" spans="2:63" s="11" customFormat="1" ht="22.9" customHeight="1">
      <c r="B259" s="116"/>
      <c r="D259" s="117" t="s">
        <v>75</v>
      </c>
      <c r="E259" s="203" t="s">
        <v>438</v>
      </c>
      <c r="F259" s="203" t="s">
        <v>439</v>
      </c>
      <c r="G259" s="204"/>
      <c r="H259" s="204"/>
      <c r="I259" s="119"/>
      <c r="J259" s="209">
        <f>BK259</f>
        <v>0</v>
      </c>
      <c r="K259" s="204"/>
      <c r="L259" s="116"/>
      <c r="M259" s="121"/>
      <c r="P259" s="122">
        <f>SUM(P260:P266)</f>
        <v>0</v>
      </c>
      <c r="R259" s="122">
        <f>SUM(R260:R266)</f>
        <v>0</v>
      </c>
      <c r="T259" s="123">
        <f>SUM(T260:T266)</f>
        <v>0</v>
      </c>
      <c r="AR259" s="117" t="s">
        <v>81</v>
      </c>
      <c r="AT259" s="124" t="s">
        <v>75</v>
      </c>
      <c r="AU259" s="124" t="s">
        <v>81</v>
      </c>
      <c r="AY259" s="117" t="s">
        <v>126</v>
      </c>
      <c r="BK259" s="125">
        <f>SUM(BK260:BK266)</f>
        <v>0</v>
      </c>
    </row>
    <row r="260" spans="2:65" s="1" customFormat="1" ht="21.75" customHeight="1">
      <c r="B260" s="128"/>
      <c r="C260" s="129" t="s">
        <v>440</v>
      </c>
      <c r="D260" s="129" t="s">
        <v>128</v>
      </c>
      <c r="E260" s="180" t="s">
        <v>441</v>
      </c>
      <c r="F260" s="181" t="s">
        <v>442</v>
      </c>
      <c r="G260" s="182" t="s">
        <v>206</v>
      </c>
      <c r="H260" s="183">
        <v>14.41</v>
      </c>
      <c r="I260" s="130"/>
      <c r="J260" s="207">
        <f>ROUND(I260*H260,2)</f>
        <v>0</v>
      </c>
      <c r="K260" s="181" t="s">
        <v>132</v>
      </c>
      <c r="L260" s="32"/>
      <c r="M260" s="131" t="s">
        <v>1</v>
      </c>
      <c r="N260" s="132" t="s">
        <v>41</v>
      </c>
      <c r="P260" s="133">
        <f>O260*H260</f>
        <v>0</v>
      </c>
      <c r="Q260" s="133">
        <v>0</v>
      </c>
      <c r="R260" s="133">
        <f>Q260*H260</f>
        <v>0</v>
      </c>
      <c r="S260" s="133">
        <v>0</v>
      </c>
      <c r="T260" s="134">
        <f>S260*H260</f>
        <v>0</v>
      </c>
      <c r="AR260" s="135" t="s">
        <v>133</v>
      </c>
      <c r="AT260" s="135" t="s">
        <v>128</v>
      </c>
      <c r="AU260" s="135" t="s">
        <v>85</v>
      </c>
      <c r="AY260" s="17" t="s">
        <v>126</v>
      </c>
      <c r="BE260" s="136">
        <f>IF(N260="základní",J260,0)</f>
        <v>0</v>
      </c>
      <c r="BF260" s="136">
        <f>IF(N260="snížená",J260,0)</f>
        <v>0</v>
      </c>
      <c r="BG260" s="136">
        <f>IF(N260="zákl. přenesená",J260,0)</f>
        <v>0</v>
      </c>
      <c r="BH260" s="136">
        <f>IF(N260="sníž. přenesená",J260,0)</f>
        <v>0</v>
      </c>
      <c r="BI260" s="136">
        <f>IF(N260="nulová",J260,0)</f>
        <v>0</v>
      </c>
      <c r="BJ260" s="17" t="s">
        <v>81</v>
      </c>
      <c r="BK260" s="136">
        <f>ROUND(I260*H260,2)</f>
        <v>0</v>
      </c>
      <c r="BL260" s="17" t="s">
        <v>133</v>
      </c>
      <c r="BM260" s="135" t="s">
        <v>443</v>
      </c>
    </row>
    <row r="261" spans="2:65" s="1" customFormat="1" ht="24.2" customHeight="1">
      <c r="B261" s="128"/>
      <c r="C261" s="129" t="s">
        <v>444</v>
      </c>
      <c r="D261" s="129" t="s">
        <v>128</v>
      </c>
      <c r="E261" s="180" t="s">
        <v>445</v>
      </c>
      <c r="F261" s="181" t="s">
        <v>446</v>
      </c>
      <c r="G261" s="182" t="s">
        <v>206</v>
      </c>
      <c r="H261" s="183">
        <v>273.79</v>
      </c>
      <c r="I261" s="130"/>
      <c r="J261" s="207">
        <f>ROUND(I261*H261,2)</f>
        <v>0</v>
      </c>
      <c r="K261" s="181" t="s">
        <v>132</v>
      </c>
      <c r="L261" s="32"/>
      <c r="M261" s="131" t="s">
        <v>1</v>
      </c>
      <c r="N261" s="132" t="s">
        <v>41</v>
      </c>
      <c r="P261" s="133">
        <f>O261*H261</f>
        <v>0</v>
      </c>
      <c r="Q261" s="133">
        <v>0</v>
      </c>
      <c r="R261" s="133">
        <f>Q261*H261</f>
        <v>0</v>
      </c>
      <c r="S261" s="133">
        <v>0</v>
      </c>
      <c r="T261" s="134">
        <f>S261*H261</f>
        <v>0</v>
      </c>
      <c r="AR261" s="135" t="s">
        <v>133</v>
      </c>
      <c r="AT261" s="135" t="s">
        <v>128</v>
      </c>
      <c r="AU261" s="135" t="s">
        <v>85</v>
      </c>
      <c r="AY261" s="17" t="s">
        <v>126</v>
      </c>
      <c r="BE261" s="136">
        <f>IF(N261="základní",J261,0)</f>
        <v>0</v>
      </c>
      <c r="BF261" s="136">
        <f>IF(N261="snížená",J261,0)</f>
        <v>0</v>
      </c>
      <c r="BG261" s="136">
        <f>IF(N261="zákl. přenesená",J261,0)</f>
        <v>0</v>
      </c>
      <c r="BH261" s="136">
        <f>IF(N261="sníž. přenesená",J261,0)</f>
        <v>0</v>
      </c>
      <c r="BI261" s="136">
        <f>IF(N261="nulová",J261,0)</f>
        <v>0</v>
      </c>
      <c r="BJ261" s="17" t="s">
        <v>81</v>
      </c>
      <c r="BK261" s="136">
        <f>ROUND(I261*H261,2)</f>
        <v>0</v>
      </c>
      <c r="BL261" s="17" t="s">
        <v>133</v>
      </c>
      <c r="BM261" s="135" t="s">
        <v>447</v>
      </c>
    </row>
    <row r="262" spans="2:51" s="13" customFormat="1" ht="12">
      <c r="B262" s="143"/>
      <c r="D262" s="138" t="s">
        <v>145</v>
      </c>
      <c r="E262" s="189"/>
      <c r="F262" s="188" t="s">
        <v>448</v>
      </c>
      <c r="G262" s="189"/>
      <c r="H262" s="190">
        <v>273.79</v>
      </c>
      <c r="I262" s="145"/>
      <c r="J262" s="189"/>
      <c r="K262" s="189"/>
      <c r="L262" s="143"/>
      <c r="M262" s="146"/>
      <c r="T262" s="147"/>
      <c r="AT262" s="144" t="s">
        <v>145</v>
      </c>
      <c r="AU262" s="144" t="s">
        <v>85</v>
      </c>
      <c r="AV262" s="13" t="s">
        <v>85</v>
      </c>
      <c r="AW262" s="13" t="s">
        <v>3</v>
      </c>
      <c r="AX262" s="13" t="s">
        <v>81</v>
      </c>
      <c r="AY262" s="144" t="s">
        <v>126</v>
      </c>
    </row>
    <row r="263" spans="2:65" s="1" customFormat="1" ht="24.2" customHeight="1">
      <c r="B263" s="128"/>
      <c r="C263" s="129" t="s">
        <v>449</v>
      </c>
      <c r="D263" s="129" t="s">
        <v>128</v>
      </c>
      <c r="E263" s="180" t="s">
        <v>450</v>
      </c>
      <c r="F263" s="181" t="s">
        <v>451</v>
      </c>
      <c r="G263" s="182" t="s">
        <v>206</v>
      </c>
      <c r="H263" s="183">
        <v>14.41</v>
      </c>
      <c r="I263" s="130"/>
      <c r="J263" s="207">
        <f>ROUND(I263*H263,2)</f>
        <v>0</v>
      </c>
      <c r="K263" s="181" t="s">
        <v>132</v>
      </c>
      <c r="L263" s="32"/>
      <c r="M263" s="131" t="s">
        <v>1</v>
      </c>
      <c r="N263" s="132" t="s">
        <v>41</v>
      </c>
      <c r="P263" s="133">
        <f>O263*H263</f>
        <v>0</v>
      </c>
      <c r="Q263" s="133">
        <v>0</v>
      </c>
      <c r="R263" s="133">
        <f>Q263*H263</f>
        <v>0</v>
      </c>
      <c r="S263" s="133">
        <v>0</v>
      </c>
      <c r="T263" s="134">
        <f>S263*H263</f>
        <v>0</v>
      </c>
      <c r="AR263" s="135" t="s">
        <v>133</v>
      </c>
      <c r="AT263" s="135" t="s">
        <v>128</v>
      </c>
      <c r="AU263" s="135" t="s">
        <v>85</v>
      </c>
      <c r="AY263" s="17" t="s">
        <v>126</v>
      </c>
      <c r="BE263" s="136">
        <f>IF(N263="základní",J263,0)</f>
        <v>0</v>
      </c>
      <c r="BF263" s="136">
        <f>IF(N263="snížená",J263,0)</f>
        <v>0</v>
      </c>
      <c r="BG263" s="136">
        <f>IF(N263="zákl. přenesená",J263,0)</f>
        <v>0</v>
      </c>
      <c r="BH263" s="136">
        <f>IF(N263="sníž. přenesená",J263,0)</f>
        <v>0</v>
      </c>
      <c r="BI263" s="136">
        <f>IF(N263="nulová",J263,0)</f>
        <v>0</v>
      </c>
      <c r="BJ263" s="17" t="s">
        <v>81</v>
      </c>
      <c r="BK263" s="136">
        <f>ROUND(I263*H263,2)</f>
        <v>0</v>
      </c>
      <c r="BL263" s="17" t="s">
        <v>133</v>
      </c>
      <c r="BM263" s="135" t="s">
        <v>452</v>
      </c>
    </row>
    <row r="264" spans="2:65" s="1" customFormat="1" ht="33" customHeight="1">
      <c r="B264" s="128"/>
      <c r="C264" s="129" t="s">
        <v>453</v>
      </c>
      <c r="D264" s="129" t="s">
        <v>128</v>
      </c>
      <c r="E264" s="180" t="s">
        <v>454</v>
      </c>
      <c r="F264" s="181" t="s">
        <v>455</v>
      </c>
      <c r="G264" s="182" t="s">
        <v>206</v>
      </c>
      <c r="H264" s="183">
        <v>5.13</v>
      </c>
      <c r="I264" s="130"/>
      <c r="J264" s="207">
        <f>ROUND(I264*H264,2)</f>
        <v>0</v>
      </c>
      <c r="K264" s="181" t="s">
        <v>132</v>
      </c>
      <c r="L264" s="32"/>
      <c r="M264" s="131" t="s">
        <v>1</v>
      </c>
      <c r="N264" s="132" t="s">
        <v>41</v>
      </c>
      <c r="P264" s="133">
        <f>O264*H264</f>
        <v>0</v>
      </c>
      <c r="Q264" s="133">
        <v>0</v>
      </c>
      <c r="R264" s="133">
        <f>Q264*H264</f>
        <v>0</v>
      </c>
      <c r="S264" s="133">
        <v>0</v>
      </c>
      <c r="T264" s="134">
        <f>S264*H264</f>
        <v>0</v>
      </c>
      <c r="AR264" s="135" t="s">
        <v>133</v>
      </c>
      <c r="AT264" s="135" t="s">
        <v>128</v>
      </c>
      <c r="AU264" s="135" t="s">
        <v>85</v>
      </c>
      <c r="AY264" s="17" t="s">
        <v>126</v>
      </c>
      <c r="BE264" s="136">
        <f>IF(N264="základní",J264,0)</f>
        <v>0</v>
      </c>
      <c r="BF264" s="136">
        <f>IF(N264="snížená",J264,0)</f>
        <v>0</v>
      </c>
      <c r="BG264" s="136">
        <f>IF(N264="zákl. přenesená",J264,0)</f>
        <v>0</v>
      </c>
      <c r="BH264" s="136">
        <f>IF(N264="sníž. přenesená",J264,0)</f>
        <v>0</v>
      </c>
      <c r="BI264" s="136">
        <f>IF(N264="nulová",J264,0)</f>
        <v>0</v>
      </c>
      <c r="BJ264" s="17" t="s">
        <v>81</v>
      </c>
      <c r="BK264" s="136">
        <f>ROUND(I264*H264,2)</f>
        <v>0</v>
      </c>
      <c r="BL264" s="17" t="s">
        <v>133</v>
      </c>
      <c r="BM264" s="135" t="s">
        <v>456</v>
      </c>
    </row>
    <row r="265" spans="2:51" s="13" customFormat="1" ht="12">
      <c r="B265" s="143"/>
      <c r="D265" s="138" t="s">
        <v>145</v>
      </c>
      <c r="E265" s="187" t="s">
        <v>1</v>
      </c>
      <c r="F265" s="188" t="s">
        <v>457</v>
      </c>
      <c r="G265" s="189"/>
      <c r="H265" s="190">
        <v>5.13</v>
      </c>
      <c r="I265" s="145"/>
      <c r="J265" s="189"/>
      <c r="K265" s="189"/>
      <c r="L265" s="143"/>
      <c r="M265" s="146"/>
      <c r="T265" s="147"/>
      <c r="AT265" s="144" t="s">
        <v>145</v>
      </c>
      <c r="AU265" s="144" t="s">
        <v>85</v>
      </c>
      <c r="AV265" s="13" t="s">
        <v>85</v>
      </c>
      <c r="AW265" s="13" t="s">
        <v>32</v>
      </c>
      <c r="AX265" s="13" t="s">
        <v>81</v>
      </c>
      <c r="AY265" s="144" t="s">
        <v>126</v>
      </c>
    </row>
    <row r="266" spans="2:65" s="1" customFormat="1" ht="44.25" customHeight="1">
      <c r="B266" s="128"/>
      <c r="C266" s="129" t="s">
        <v>458</v>
      </c>
      <c r="D266" s="129" t="s">
        <v>128</v>
      </c>
      <c r="E266" s="180" t="s">
        <v>459</v>
      </c>
      <c r="F266" s="181" t="s">
        <v>460</v>
      </c>
      <c r="G266" s="182" t="s">
        <v>206</v>
      </c>
      <c r="H266" s="183">
        <v>9.28</v>
      </c>
      <c r="I266" s="130"/>
      <c r="J266" s="207">
        <f>ROUND(I266*H266,2)</f>
        <v>0</v>
      </c>
      <c r="K266" s="181" t="s">
        <v>132</v>
      </c>
      <c r="L266" s="32"/>
      <c r="M266" s="131" t="s">
        <v>1</v>
      </c>
      <c r="N266" s="132" t="s">
        <v>41</v>
      </c>
      <c r="P266" s="133">
        <f>O266*H266</f>
        <v>0</v>
      </c>
      <c r="Q266" s="133">
        <v>0</v>
      </c>
      <c r="R266" s="133">
        <f>Q266*H266</f>
        <v>0</v>
      </c>
      <c r="S266" s="133">
        <v>0</v>
      </c>
      <c r="T266" s="134">
        <f>S266*H266</f>
        <v>0</v>
      </c>
      <c r="AR266" s="135" t="s">
        <v>133</v>
      </c>
      <c r="AT266" s="135" t="s">
        <v>128</v>
      </c>
      <c r="AU266" s="135" t="s">
        <v>85</v>
      </c>
      <c r="AY266" s="17" t="s">
        <v>126</v>
      </c>
      <c r="BE266" s="136">
        <f>IF(N266="základní",J266,0)</f>
        <v>0</v>
      </c>
      <c r="BF266" s="136">
        <f>IF(N266="snížená",J266,0)</f>
        <v>0</v>
      </c>
      <c r="BG266" s="136">
        <f>IF(N266="zákl. přenesená",J266,0)</f>
        <v>0</v>
      </c>
      <c r="BH266" s="136">
        <f>IF(N266="sníž. přenesená",J266,0)</f>
        <v>0</v>
      </c>
      <c r="BI266" s="136">
        <f>IF(N266="nulová",J266,0)</f>
        <v>0</v>
      </c>
      <c r="BJ266" s="17" t="s">
        <v>81</v>
      </c>
      <c r="BK266" s="136">
        <f>ROUND(I266*H266,2)</f>
        <v>0</v>
      </c>
      <c r="BL266" s="17" t="s">
        <v>133</v>
      </c>
      <c r="BM266" s="135" t="s">
        <v>461</v>
      </c>
    </row>
    <row r="267" spans="2:63" s="11" customFormat="1" ht="22.9" customHeight="1">
      <c r="B267" s="116"/>
      <c r="D267" s="117" t="s">
        <v>75</v>
      </c>
      <c r="E267" s="203" t="s">
        <v>462</v>
      </c>
      <c r="F267" s="203" t="s">
        <v>463</v>
      </c>
      <c r="G267" s="204"/>
      <c r="H267" s="204"/>
      <c r="I267" s="119"/>
      <c r="J267" s="209">
        <f>BK267</f>
        <v>0</v>
      </c>
      <c r="K267" s="204"/>
      <c r="L267" s="116"/>
      <c r="M267" s="121"/>
      <c r="P267" s="122">
        <f>P268</f>
        <v>0</v>
      </c>
      <c r="R267" s="122">
        <f>R268</f>
        <v>0</v>
      </c>
      <c r="T267" s="123">
        <f>T268</f>
        <v>0</v>
      </c>
      <c r="AR267" s="117" t="s">
        <v>81</v>
      </c>
      <c r="AT267" s="124" t="s">
        <v>75</v>
      </c>
      <c r="AU267" s="124" t="s">
        <v>81</v>
      </c>
      <c r="AY267" s="117" t="s">
        <v>126</v>
      </c>
      <c r="BK267" s="125">
        <f>BK268</f>
        <v>0</v>
      </c>
    </row>
    <row r="268" spans="2:65" s="1" customFormat="1" ht="24.2" customHeight="1">
      <c r="B268" s="128"/>
      <c r="C268" s="129" t="s">
        <v>464</v>
      </c>
      <c r="D268" s="129" t="s">
        <v>128</v>
      </c>
      <c r="E268" s="180" t="s">
        <v>465</v>
      </c>
      <c r="F268" s="181" t="s">
        <v>466</v>
      </c>
      <c r="G268" s="182" t="s">
        <v>206</v>
      </c>
      <c r="H268" s="183">
        <v>163.327</v>
      </c>
      <c r="I268" s="130"/>
      <c r="J268" s="207">
        <f>ROUND(I268*H268,2)</f>
        <v>0</v>
      </c>
      <c r="K268" s="181" t="s">
        <v>132</v>
      </c>
      <c r="L268" s="32"/>
      <c r="M268" s="131" t="s">
        <v>1</v>
      </c>
      <c r="N268" s="132" t="s">
        <v>41</v>
      </c>
      <c r="P268" s="133">
        <f>O268*H268</f>
        <v>0</v>
      </c>
      <c r="Q268" s="133">
        <v>0</v>
      </c>
      <c r="R268" s="133">
        <f>Q268*H268</f>
        <v>0</v>
      </c>
      <c r="S268" s="133">
        <v>0</v>
      </c>
      <c r="T268" s="134">
        <f>S268*H268</f>
        <v>0</v>
      </c>
      <c r="AR268" s="135" t="s">
        <v>133</v>
      </c>
      <c r="AT268" s="135" t="s">
        <v>128</v>
      </c>
      <c r="AU268" s="135" t="s">
        <v>85</v>
      </c>
      <c r="AY268" s="17" t="s">
        <v>126</v>
      </c>
      <c r="BE268" s="136">
        <f>IF(N268="základní",J268,0)</f>
        <v>0</v>
      </c>
      <c r="BF268" s="136">
        <f>IF(N268="snížená",J268,0)</f>
        <v>0</v>
      </c>
      <c r="BG268" s="136">
        <f>IF(N268="zákl. přenesená",J268,0)</f>
        <v>0</v>
      </c>
      <c r="BH268" s="136">
        <f>IF(N268="sníž. přenesená",J268,0)</f>
        <v>0</v>
      </c>
      <c r="BI268" s="136">
        <f>IF(N268="nulová",J268,0)</f>
        <v>0</v>
      </c>
      <c r="BJ268" s="17" t="s">
        <v>81</v>
      </c>
      <c r="BK268" s="136">
        <f>ROUND(I268*H268,2)</f>
        <v>0</v>
      </c>
      <c r="BL268" s="17" t="s">
        <v>133</v>
      </c>
      <c r="BM268" s="135" t="s">
        <v>467</v>
      </c>
    </row>
    <row r="269" spans="2:63" s="11" customFormat="1" ht="25.9" customHeight="1">
      <c r="B269" s="116"/>
      <c r="D269" s="117" t="s">
        <v>75</v>
      </c>
      <c r="E269" s="205" t="s">
        <v>468</v>
      </c>
      <c r="F269" s="205" t="s">
        <v>469</v>
      </c>
      <c r="G269" s="204"/>
      <c r="H269" s="204"/>
      <c r="I269" s="119"/>
      <c r="J269" s="210">
        <f>BK269</f>
        <v>0</v>
      </c>
      <c r="K269" s="204"/>
      <c r="L269" s="116"/>
      <c r="M269" s="121"/>
      <c r="P269" s="122">
        <f>P270</f>
        <v>0</v>
      </c>
      <c r="R269" s="122">
        <f>R270</f>
        <v>0.0028</v>
      </c>
      <c r="T269" s="123">
        <f>T270</f>
        <v>0</v>
      </c>
      <c r="AR269" s="117" t="s">
        <v>85</v>
      </c>
      <c r="AT269" s="124" t="s">
        <v>75</v>
      </c>
      <c r="AU269" s="124" t="s">
        <v>76</v>
      </c>
      <c r="AY269" s="117" t="s">
        <v>126</v>
      </c>
      <c r="BK269" s="125">
        <f>BK270</f>
        <v>0</v>
      </c>
    </row>
    <row r="270" spans="2:63" s="11" customFormat="1" ht="22.9" customHeight="1">
      <c r="B270" s="116"/>
      <c r="D270" s="117" t="s">
        <v>75</v>
      </c>
      <c r="E270" s="203" t="s">
        <v>470</v>
      </c>
      <c r="F270" s="203" t="s">
        <v>471</v>
      </c>
      <c r="G270" s="204"/>
      <c r="H270" s="204"/>
      <c r="I270" s="119"/>
      <c r="J270" s="209">
        <f>BK270</f>
        <v>0</v>
      </c>
      <c r="K270" s="204"/>
      <c r="L270" s="116"/>
      <c r="M270" s="121"/>
      <c r="P270" s="122">
        <f>SUM(P271:P274)</f>
        <v>0</v>
      </c>
      <c r="R270" s="122">
        <f>SUM(R271:R274)</f>
        <v>0.0028</v>
      </c>
      <c r="T270" s="123">
        <f>SUM(T271:T274)</f>
        <v>0</v>
      </c>
      <c r="AR270" s="117" t="s">
        <v>85</v>
      </c>
      <c r="AT270" s="124" t="s">
        <v>75</v>
      </c>
      <c r="AU270" s="124" t="s">
        <v>81</v>
      </c>
      <c r="AY270" s="117" t="s">
        <v>126</v>
      </c>
      <c r="BK270" s="125">
        <f>SUM(BK271:BK274)</f>
        <v>0</v>
      </c>
    </row>
    <row r="271" spans="2:65" s="1" customFormat="1" ht="24.2" customHeight="1">
      <c r="B271" s="128"/>
      <c r="C271" s="129" t="s">
        <v>472</v>
      </c>
      <c r="D271" s="129" t="s">
        <v>128</v>
      </c>
      <c r="E271" s="180" t="s">
        <v>473</v>
      </c>
      <c r="F271" s="181" t="s">
        <v>474</v>
      </c>
      <c r="G271" s="182" t="s">
        <v>131</v>
      </c>
      <c r="H271" s="183">
        <v>2.5</v>
      </c>
      <c r="I271" s="130"/>
      <c r="J271" s="207">
        <f>ROUND(I271*H271,2)</f>
        <v>0</v>
      </c>
      <c r="K271" s="181" t="s">
        <v>132</v>
      </c>
      <c r="L271" s="32"/>
      <c r="M271" s="131" t="s">
        <v>1</v>
      </c>
      <c r="N271" s="132" t="s">
        <v>41</v>
      </c>
      <c r="P271" s="133">
        <f>O271*H271</f>
        <v>0</v>
      </c>
      <c r="Q271" s="133">
        <v>0.0008</v>
      </c>
      <c r="R271" s="133">
        <f>Q271*H271</f>
        <v>0.002</v>
      </c>
      <c r="S271" s="133">
        <v>0</v>
      </c>
      <c r="T271" s="134">
        <f>S271*H271</f>
        <v>0</v>
      </c>
      <c r="AR271" s="135" t="s">
        <v>203</v>
      </c>
      <c r="AT271" s="135" t="s">
        <v>128</v>
      </c>
      <c r="AU271" s="135" t="s">
        <v>85</v>
      </c>
      <c r="AY271" s="17" t="s">
        <v>126</v>
      </c>
      <c r="BE271" s="136">
        <f>IF(N271="základní",J271,0)</f>
        <v>0</v>
      </c>
      <c r="BF271" s="136">
        <f>IF(N271="snížená",J271,0)</f>
        <v>0</v>
      </c>
      <c r="BG271" s="136">
        <f>IF(N271="zákl. přenesená",J271,0)</f>
        <v>0</v>
      </c>
      <c r="BH271" s="136">
        <f>IF(N271="sníž. přenesená",J271,0)</f>
        <v>0</v>
      </c>
      <c r="BI271" s="136">
        <f>IF(N271="nulová",J271,0)</f>
        <v>0</v>
      </c>
      <c r="BJ271" s="17" t="s">
        <v>81</v>
      </c>
      <c r="BK271" s="136">
        <f>ROUND(I271*H271,2)</f>
        <v>0</v>
      </c>
      <c r="BL271" s="17" t="s">
        <v>203</v>
      </c>
      <c r="BM271" s="135" t="s">
        <v>475</v>
      </c>
    </row>
    <row r="272" spans="2:51" s="13" customFormat="1" ht="12">
      <c r="B272" s="143"/>
      <c r="D272" s="138" t="s">
        <v>145</v>
      </c>
      <c r="E272" s="187" t="s">
        <v>1</v>
      </c>
      <c r="F272" s="188" t="s">
        <v>476</v>
      </c>
      <c r="G272" s="189"/>
      <c r="H272" s="190">
        <v>2.5</v>
      </c>
      <c r="I272" s="145"/>
      <c r="J272" s="189"/>
      <c r="K272" s="189"/>
      <c r="L272" s="143"/>
      <c r="M272" s="146"/>
      <c r="T272" s="147"/>
      <c r="AT272" s="144" t="s">
        <v>145</v>
      </c>
      <c r="AU272" s="144" t="s">
        <v>85</v>
      </c>
      <c r="AV272" s="13" t="s">
        <v>85</v>
      </c>
      <c r="AW272" s="13" t="s">
        <v>32</v>
      </c>
      <c r="AX272" s="13" t="s">
        <v>81</v>
      </c>
      <c r="AY272" s="144" t="s">
        <v>126</v>
      </c>
    </row>
    <row r="273" spans="2:65" s="1" customFormat="1" ht="24.2" customHeight="1">
      <c r="B273" s="128"/>
      <c r="C273" s="129" t="s">
        <v>477</v>
      </c>
      <c r="D273" s="129" t="s">
        <v>128</v>
      </c>
      <c r="E273" s="180" t="s">
        <v>478</v>
      </c>
      <c r="F273" s="181" t="s">
        <v>479</v>
      </c>
      <c r="G273" s="182" t="s">
        <v>155</v>
      </c>
      <c r="H273" s="183">
        <v>5</v>
      </c>
      <c r="I273" s="130"/>
      <c r="J273" s="207">
        <f>ROUND(I273*H273,2)</f>
        <v>0</v>
      </c>
      <c r="K273" s="181" t="s">
        <v>132</v>
      </c>
      <c r="L273" s="32"/>
      <c r="M273" s="131" t="s">
        <v>1</v>
      </c>
      <c r="N273" s="132" t="s">
        <v>41</v>
      </c>
      <c r="P273" s="133">
        <f>O273*H273</f>
        <v>0</v>
      </c>
      <c r="Q273" s="133">
        <v>0.00016</v>
      </c>
      <c r="R273" s="133">
        <f>Q273*H273</f>
        <v>0.0008</v>
      </c>
      <c r="S273" s="133">
        <v>0</v>
      </c>
      <c r="T273" s="134">
        <f>S273*H273</f>
        <v>0</v>
      </c>
      <c r="AR273" s="135" t="s">
        <v>203</v>
      </c>
      <c r="AT273" s="135" t="s">
        <v>128</v>
      </c>
      <c r="AU273" s="135" t="s">
        <v>85</v>
      </c>
      <c r="AY273" s="17" t="s">
        <v>126</v>
      </c>
      <c r="BE273" s="136">
        <f>IF(N273="základní",J273,0)</f>
        <v>0</v>
      </c>
      <c r="BF273" s="136">
        <f>IF(N273="snížená",J273,0)</f>
        <v>0</v>
      </c>
      <c r="BG273" s="136">
        <f>IF(N273="zákl. přenesená",J273,0)</f>
        <v>0</v>
      </c>
      <c r="BH273" s="136">
        <f>IF(N273="sníž. přenesená",J273,0)</f>
        <v>0</v>
      </c>
      <c r="BI273" s="136">
        <f>IF(N273="nulová",J273,0)</f>
        <v>0</v>
      </c>
      <c r="BJ273" s="17" t="s">
        <v>81</v>
      </c>
      <c r="BK273" s="136">
        <f>ROUND(I273*H273,2)</f>
        <v>0</v>
      </c>
      <c r="BL273" s="17" t="s">
        <v>203</v>
      </c>
      <c r="BM273" s="135" t="s">
        <v>480</v>
      </c>
    </row>
    <row r="274" spans="2:65" s="1" customFormat="1" ht="24.2" customHeight="1">
      <c r="B274" s="128"/>
      <c r="C274" s="129" t="s">
        <v>481</v>
      </c>
      <c r="D274" s="129" t="s">
        <v>128</v>
      </c>
      <c r="E274" s="180" t="s">
        <v>482</v>
      </c>
      <c r="F274" s="181" t="s">
        <v>483</v>
      </c>
      <c r="G274" s="182" t="s">
        <v>484</v>
      </c>
      <c r="H274" s="206"/>
      <c r="I274" s="130"/>
      <c r="J274" s="207">
        <f>ROUND(I274*H274,2)</f>
        <v>0</v>
      </c>
      <c r="K274" s="181" t="s">
        <v>132</v>
      </c>
      <c r="L274" s="32"/>
      <c r="M274" s="131" t="s">
        <v>1</v>
      </c>
      <c r="N274" s="132" t="s">
        <v>41</v>
      </c>
      <c r="P274" s="133">
        <f>O274*H274</f>
        <v>0</v>
      </c>
      <c r="Q274" s="133">
        <v>0</v>
      </c>
      <c r="R274" s="133">
        <f>Q274*H274</f>
        <v>0</v>
      </c>
      <c r="S274" s="133">
        <v>0</v>
      </c>
      <c r="T274" s="134">
        <f>S274*H274</f>
        <v>0</v>
      </c>
      <c r="AR274" s="135" t="s">
        <v>203</v>
      </c>
      <c r="AT274" s="135" t="s">
        <v>128</v>
      </c>
      <c r="AU274" s="135" t="s">
        <v>85</v>
      </c>
      <c r="AY274" s="17" t="s">
        <v>126</v>
      </c>
      <c r="BE274" s="136">
        <f>IF(N274="základní",J274,0)</f>
        <v>0</v>
      </c>
      <c r="BF274" s="136">
        <f>IF(N274="snížená",J274,0)</f>
        <v>0</v>
      </c>
      <c r="BG274" s="136">
        <f>IF(N274="zákl. přenesená",J274,0)</f>
        <v>0</v>
      </c>
      <c r="BH274" s="136">
        <f>IF(N274="sníž. přenesená",J274,0)</f>
        <v>0</v>
      </c>
      <c r="BI274" s="136">
        <f>IF(N274="nulová",J274,0)</f>
        <v>0</v>
      </c>
      <c r="BJ274" s="17" t="s">
        <v>81</v>
      </c>
      <c r="BK274" s="136">
        <f>ROUND(I274*H274,2)</f>
        <v>0</v>
      </c>
      <c r="BL274" s="17" t="s">
        <v>203</v>
      </c>
      <c r="BM274" s="135" t="s">
        <v>485</v>
      </c>
    </row>
    <row r="275" spans="2:63" s="11" customFormat="1" ht="25.9" customHeight="1">
      <c r="B275" s="116"/>
      <c r="D275" s="117" t="s">
        <v>75</v>
      </c>
      <c r="E275" s="205" t="s">
        <v>220</v>
      </c>
      <c r="F275" s="205" t="s">
        <v>486</v>
      </c>
      <c r="G275" s="204"/>
      <c r="H275" s="204"/>
      <c r="I275" s="119"/>
      <c r="J275" s="210">
        <f>BK275</f>
        <v>0</v>
      </c>
      <c r="K275" s="204"/>
      <c r="L275" s="116"/>
      <c r="M275" s="121"/>
      <c r="P275" s="122">
        <f>P276</f>
        <v>0</v>
      </c>
      <c r="R275" s="122">
        <f>R276</f>
        <v>2.81778</v>
      </c>
      <c r="T275" s="123">
        <f>T276</f>
        <v>0</v>
      </c>
      <c r="AR275" s="117" t="s">
        <v>138</v>
      </c>
      <c r="AT275" s="124" t="s">
        <v>75</v>
      </c>
      <c r="AU275" s="124" t="s">
        <v>76</v>
      </c>
      <c r="AY275" s="117" t="s">
        <v>126</v>
      </c>
      <c r="BK275" s="125">
        <f>BK276</f>
        <v>0</v>
      </c>
    </row>
    <row r="276" spans="2:63" s="11" customFormat="1" ht="22.9" customHeight="1">
      <c r="B276" s="116"/>
      <c r="D276" s="117" t="s">
        <v>75</v>
      </c>
      <c r="E276" s="203" t="s">
        <v>487</v>
      </c>
      <c r="F276" s="203" t="s">
        <v>488</v>
      </c>
      <c r="G276" s="204"/>
      <c r="H276" s="204"/>
      <c r="I276" s="119"/>
      <c r="J276" s="209">
        <f>BK276</f>
        <v>0</v>
      </c>
      <c r="K276" s="204"/>
      <c r="L276" s="116"/>
      <c r="M276" s="121"/>
      <c r="P276" s="122">
        <f>SUM(P277:P285)</f>
        <v>0</v>
      </c>
      <c r="R276" s="122">
        <f>SUM(R277:R285)</f>
        <v>2.81778</v>
      </c>
      <c r="T276" s="123">
        <f>SUM(T277:T285)</f>
        <v>0</v>
      </c>
      <c r="AR276" s="117" t="s">
        <v>138</v>
      </c>
      <c r="AT276" s="124" t="s">
        <v>75</v>
      </c>
      <c r="AU276" s="124" t="s">
        <v>81</v>
      </c>
      <c r="AY276" s="117" t="s">
        <v>126</v>
      </c>
      <c r="BK276" s="125">
        <f>SUM(BK277:BK285)</f>
        <v>0</v>
      </c>
    </row>
    <row r="277" spans="2:65" s="1" customFormat="1" ht="24.2" customHeight="1">
      <c r="B277" s="128"/>
      <c r="C277" s="129" t="s">
        <v>489</v>
      </c>
      <c r="D277" s="129" t="s">
        <v>128</v>
      </c>
      <c r="E277" s="180" t="s">
        <v>490</v>
      </c>
      <c r="F277" s="181" t="s">
        <v>491</v>
      </c>
      <c r="G277" s="182" t="s">
        <v>155</v>
      </c>
      <c r="H277" s="183">
        <v>20</v>
      </c>
      <c r="I277" s="130"/>
      <c r="J277" s="207">
        <f>ROUND(I277*H277,2)</f>
        <v>0</v>
      </c>
      <c r="K277" s="181" t="s">
        <v>132</v>
      </c>
      <c r="L277" s="32"/>
      <c r="M277" s="131" t="s">
        <v>1</v>
      </c>
      <c r="N277" s="132" t="s">
        <v>41</v>
      </c>
      <c r="P277" s="133">
        <f>O277*H277</f>
        <v>0</v>
      </c>
      <c r="Q277" s="133">
        <v>0</v>
      </c>
      <c r="R277" s="133">
        <f>Q277*H277</f>
        <v>0</v>
      </c>
      <c r="S277" s="133">
        <v>0</v>
      </c>
      <c r="T277" s="134">
        <f>S277*H277</f>
        <v>0</v>
      </c>
      <c r="AR277" s="135" t="s">
        <v>91</v>
      </c>
      <c r="AT277" s="135" t="s">
        <v>128</v>
      </c>
      <c r="AU277" s="135" t="s">
        <v>85</v>
      </c>
      <c r="AY277" s="17" t="s">
        <v>126</v>
      </c>
      <c r="BE277" s="136">
        <f>IF(N277="základní",J277,0)</f>
        <v>0</v>
      </c>
      <c r="BF277" s="136">
        <f>IF(N277="snížená",J277,0)</f>
        <v>0</v>
      </c>
      <c r="BG277" s="136">
        <f>IF(N277="zákl. přenesená",J277,0)</f>
        <v>0</v>
      </c>
      <c r="BH277" s="136">
        <f>IF(N277="sníž. přenesená",J277,0)</f>
        <v>0</v>
      </c>
      <c r="BI277" s="136">
        <f>IF(N277="nulová",J277,0)</f>
        <v>0</v>
      </c>
      <c r="BJ277" s="17" t="s">
        <v>81</v>
      </c>
      <c r="BK277" s="136">
        <f>ROUND(I277*H277,2)</f>
        <v>0</v>
      </c>
      <c r="BL277" s="17" t="s">
        <v>91</v>
      </c>
      <c r="BM277" s="135" t="s">
        <v>492</v>
      </c>
    </row>
    <row r="278" spans="2:51" s="13" customFormat="1" ht="12">
      <c r="B278" s="143"/>
      <c r="D278" s="138" t="s">
        <v>145</v>
      </c>
      <c r="E278" s="187" t="s">
        <v>1</v>
      </c>
      <c r="F278" s="188" t="s">
        <v>493</v>
      </c>
      <c r="G278" s="189"/>
      <c r="H278" s="190">
        <v>20</v>
      </c>
      <c r="I278" s="145"/>
      <c r="J278" s="189"/>
      <c r="K278" s="189"/>
      <c r="L278" s="143"/>
      <c r="M278" s="146"/>
      <c r="T278" s="147"/>
      <c r="AT278" s="144" t="s">
        <v>145</v>
      </c>
      <c r="AU278" s="144" t="s">
        <v>85</v>
      </c>
      <c r="AV278" s="13" t="s">
        <v>85</v>
      </c>
      <c r="AW278" s="13" t="s">
        <v>32</v>
      </c>
      <c r="AX278" s="13" t="s">
        <v>81</v>
      </c>
      <c r="AY278" s="144" t="s">
        <v>126</v>
      </c>
    </row>
    <row r="279" spans="2:65" s="1" customFormat="1" ht="24.2" customHeight="1">
      <c r="B279" s="128"/>
      <c r="C279" s="129" t="s">
        <v>494</v>
      </c>
      <c r="D279" s="129" t="s">
        <v>128</v>
      </c>
      <c r="E279" s="180" t="s">
        <v>495</v>
      </c>
      <c r="F279" s="181" t="s">
        <v>496</v>
      </c>
      <c r="G279" s="182" t="s">
        <v>155</v>
      </c>
      <c r="H279" s="183">
        <v>20</v>
      </c>
      <c r="I279" s="130"/>
      <c r="J279" s="207">
        <f>ROUND(I279*H279,2)</f>
        <v>0</v>
      </c>
      <c r="K279" s="181" t="s">
        <v>132</v>
      </c>
      <c r="L279" s="32"/>
      <c r="M279" s="131" t="s">
        <v>1</v>
      </c>
      <c r="N279" s="132" t="s">
        <v>41</v>
      </c>
      <c r="P279" s="133">
        <f>O279*H279</f>
        <v>0</v>
      </c>
      <c r="Q279" s="133">
        <v>0</v>
      </c>
      <c r="R279" s="133">
        <f>Q279*H279</f>
        <v>0</v>
      </c>
      <c r="S279" s="133">
        <v>0</v>
      </c>
      <c r="T279" s="134">
        <f>S279*H279</f>
        <v>0</v>
      </c>
      <c r="AR279" s="135" t="s">
        <v>91</v>
      </c>
      <c r="AT279" s="135" t="s">
        <v>128</v>
      </c>
      <c r="AU279" s="135" t="s">
        <v>85</v>
      </c>
      <c r="AY279" s="17" t="s">
        <v>126</v>
      </c>
      <c r="BE279" s="136">
        <f>IF(N279="základní",J279,0)</f>
        <v>0</v>
      </c>
      <c r="BF279" s="136">
        <f>IF(N279="snížená",J279,0)</f>
        <v>0</v>
      </c>
      <c r="BG279" s="136">
        <f>IF(N279="zákl. přenesená",J279,0)</f>
        <v>0</v>
      </c>
      <c r="BH279" s="136">
        <f>IF(N279="sníž. přenesená",J279,0)</f>
        <v>0</v>
      </c>
      <c r="BI279" s="136">
        <f>IF(N279="nulová",J279,0)</f>
        <v>0</v>
      </c>
      <c r="BJ279" s="17" t="s">
        <v>81</v>
      </c>
      <c r="BK279" s="136">
        <f>ROUND(I279*H279,2)</f>
        <v>0</v>
      </c>
      <c r="BL279" s="17" t="s">
        <v>91</v>
      </c>
      <c r="BM279" s="135" t="s">
        <v>497</v>
      </c>
    </row>
    <row r="280" spans="2:65" s="1" customFormat="1" ht="24.2" customHeight="1">
      <c r="B280" s="128"/>
      <c r="C280" s="129" t="s">
        <v>498</v>
      </c>
      <c r="D280" s="129" t="s">
        <v>128</v>
      </c>
      <c r="E280" s="180" t="s">
        <v>499</v>
      </c>
      <c r="F280" s="181" t="s">
        <v>500</v>
      </c>
      <c r="G280" s="182" t="s">
        <v>155</v>
      </c>
      <c r="H280" s="183">
        <v>20</v>
      </c>
      <c r="I280" s="130"/>
      <c r="J280" s="207">
        <f>ROUND(I280*H280,2)</f>
        <v>0</v>
      </c>
      <c r="K280" s="181" t="s">
        <v>132</v>
      </c>
      <c r="L280" s="32"/>
      <c r="M280" s="131" t="s">
        <v>1</v>
      </c>
      <c r="N280" s="132" t="s">
        <v>41</v>
      </c>
      <c r="P280" s="133">
        <f>O280*H280</f>
        <v>0</v>
      </c>
      <c r="Q280" s="133">
        <v>0.14</v>
      </c>
      <c r="R280" s="133">
        <f>Q280*H280</f>
        <v>2.8000000000000003</v>
      </c>
      <c r="S280" s="133">
        <v>0</v>
      </c>
      <c r="T280" s="134">
        <f>S280*H280</f>
        <v>0</v>
      </c>
      <c r="AR280" s="135" t="s">
        <v>91</v>
      </c>
      <c r="AT280" s="135" t="s">
        <v>128</v>
      </c>
      <c r="AU280" s="135" t="s">
        <v>85</v>
      </c>
      <c r="AY280" s="17" t="s">
        <v>126</v>
      </c>
      <c r="BE280" s="136">
        <f>IF(N280="základní",J280,0)</f>
        <v>0</v>
      </c>
      <c r="BF280" s="136">
        <f>IF(N280="snížená",J280,0)</f>
        <v>0</v>
      </c>
      <c r="BG280" s="136">
        <f>IF(N280="zákl. přenesená",J280,0)</f>
        <v>0</v>
      </c>
      <c r="BH280" s="136">
        <f>IF(N280="sníž. přenesená",J280,0)</f>
        <v>0</v>
      </c>
      <c r="BI280" s="136">
        <f>IF(N280="nulová",J280,0)</f>
        <v>0</v>
      </c>
      <c r="BJ280" s="17" t="s">
        <v>81</v>
      </c>
      <c r="BK280" s="136">
        <f>ROUND(I280*H280,2)</f>
        <v>0</v>
      </c>
      <c r="BL280" s="17" t="s">
        <v>91</v>
      </c>
      <c r="BM280" s="135" t="s">
        <v>501</v>
      </c>
    </row>
    <row r="281" spans="2:65" s="1" customFormat="1" ht="16.5" customHeight="1">
      <c r="B281" s="128"/>
      <c r="C281" s="129" t="s">
        <v>502</v>
      </c>
      <c r="D281" s="129" t="s">
        <v>128</v>
      </c>
      <c r="E281" s="180" t="s">
        <v>503</v>
      </c>
      <c r="F281" s="181" t="s">
        <v>504</v>
      </c>
      <c r="G281" s="182" t="s">
        <v>155</v>
      </c>
      <c r="H281" s="183">
        <v>20</v>
      </c>
      <c r="I281" s="130"/>
      <c r="J281" s="207">
        <f>ROUND(I281*H281,2)</f>
        <v>0</v>
      </c>
      <c r="K281" s="181" t="s">
        <v>505</v>
      </c>
      <c r="L281" s="32"/>
      <c r="M281" s="131" t="s">
        <v>1</v>
      </c>
      <c r="N281" s="132" t="s">
        <v>41</v>
      </c>
      <c r="P281" s="133">
        <f>O281*H281</f>
        <v>0</v>
      </c>
      <c r="Q281" s="133">
        <v>7E-05</v>
      </c>
      <c r="R281" s="133">
        <f>Q281*H281</f>
        <v>0.0013999999999999998</v>
      </c>
      <c r="S281" s="133">
        <v>0</v>
      </c>
      <c r="T281" s="134">
        <f>S281*H281</f>
        <v>0</v>
      </c>
      <c r="AR281" s="135" t="s">
        <v>91</v>
      </c>
      <c r="AT281" s="135" t="s">
        <v>128</v>
      </c>
      <c r="AU281" s="135" t="s">
        <v>85</v>
      </c>
      <c r="AY281" s="17" t="s">
        <v>126</v>
      </c>
      <c r="BE281" s="136">
        <f>IF(N281="základní",J281,0)</f>
        <v>0</v>
      </c>
      <c r="BF281" s="136">
        <f>IF(N281="snížená",J281,0)</f>
        <v>0</v>
      </c>
      <c r="BG281" s="136">
        <f>IF(N281="zákl. přenesená",J281,0)</f>
        <v>0</v>
      </c>
      <c r="BH281" s="136">
        <f>IF(N281="sníž. přenesená",J281,0)</f>
        <v>0</v>
      </c>
      <c r="BI281" s="136">
        <f>IF(N281="nulová",J281,0)</f>
        <v>0</v>
      </c>
      <c r="BJ281" s="17" t="s">
        <v>81</v>
      </c>
      <c r="BK281" s="136">
        <f>ROUND(I281*H281,2)</f>
        <v>0</v>
      </c>
      <c r="BL281" s="17" t="s">
        <v>91</v>
      </c>
      <c r="BM281" s="135" t="s">
        <v>506</v>
      </c>
    </row>
    <row r="282" spans="2:65" s="1" customFormat="1" ht="24.2" customHeight="1">
      <c r="B282" s="128"/>
      <c r="C282" s="129" t="s">
        <v>507</v>
      </c>
      <c r="D282" s="129" t="s">
        <v>128</v>
      </c>
      <c r="E282" s="180" t="s">
        <v>508</v>
      </c>
      <c r="F282" s="181" t="s">
        <v>509</v>
      </c>
      <c r="G282" s="182" t="s">
        <v>155</v>
      </c>
      <c r="H282" s="183">
        <v>20</v>
      </c>
      <c r="I282" s="130"/>
      <c r="J282" s="207">
        <f>ROUND(I282*H282,2)</f>
        <v>0</v>
      </c>
      <c r="K282" s="181" t="s">
        <v>132</v>
      </c>
      <c r="L282" s="32"/>
      <c r="M282" s="131" t="s">
        <v>1</v>
      </c>
      <c r="N282" s="132" t="s">
        <v>41</v>
      </c>
      <c r="P282" s="133">
        <f>O282*H282</f>
        <v>0</v>
      </c>
      <c r="Q282" s="133">
        <v>0</v>
      </c>
      <c r="R282" s="133">
        <f>Q282*H282</f>
        <v>0</v>
      </c>
      <c r="S282" s="133">
        <v>0</v>
      </c>
      <c r="T282" s="134">
        <f>S282*H282</f>
        <v>0</v>
      </c>
      <c r="AR282" s="135" t="s">
        <v>91</v>
      </c>
      <c r="AT282" s="135" t="s">
        <v>128</v>
      </c>
      <c r="AU282" s="135" t="s">
        <v>85</v>
      </c>
      <c r="AY282" s="17" t="s">
        <v>126</v>
      </c>
      <c r="BE282" s="136">
        <f>IF(N282="základní",J282,0)</f>
        <v>0</v>
      </c>
      <c r="BF282" s="136">
        <f>IF(N282="snížená",J282,0)</f>
        <v>0</v>
      </c>
      <c r="BG282" s="136">
        <f>IF(N282="zákl. přenesená",J282,0)</f>
        <v>0</v>
      </c>
      <c r="BH282" s="136">
        <f>IF(N282="sníž. přenesená",J282,0)</f>
        <v>0</v>
      </c>
      <c r="BI282" s="136">
        <f>IF(N282="nulová",J282,0)</f>
        <v>0</v>
      </c>
      <c r="BJ282" s="17" t="s">
        <v>81</v>
      </c>
      <c r="BK282" s="136">
        <f>ROUND(I282*H282,2)</f>
        <v>0</v>
      </c>
      <c r="BL282" s="17" t="s">
        <v>91</v>
      </c>
      <c r="BM282" s="135" t="s">
        <v>510</v>
      </c>
    </row>
    <row r="283" spans="2:65" s="1" customFormat="1" ht="24.2" customHeight="1">
      <c r="B283" s="128"/>
      <c r="C283" s="153" t="s">
        <v>511</v>
      </c>
      <c r="D283" s="153" t="s">
        <v>220</v>
      </c>
      <c r="E283" s="195" t="s">
        <v>512</v>
      </c>
      <c r="F283" s="196" t="s">
        <v>513</v>
      </c>
      <c r="G283" s="197" t="s">
        <v>155</v>
      </c>
      <c r="H283" s="198">
        <v>21</v>
      </c>
      <c r="I283" s="154"/>
      <c r="J283" s="208">
        <f>ROUND(I283*H283,2)</f>
        <v>0</v>
      </c>
      <c r="K283" s="196" t="s">
        <v>132</v>
      </c>
      <c r="L283" s="155"/>
      <c r="M283" s="156" t="s">
        <v>1</v>
      </c>
      <c r="N283" s="157" t="s">
        <v>41</v>
      </c>
      <c r="P283" s="133">
        <f>O283*H283</f>
        <v>0</v>
      </c>
      <c r="Q283" s="133">
        <v>0.00078</v>
      </c>
      <c r="R283" s="133">
        <f>Q283*H283</f>
        <v>0.01638</v>
      </c>
      <c r="S283" s="133">
        <v>0</v>
      </c>
      <c r="T283" s="134">
        <f>S283*H283</f>
        <v>0</v>
      </c>
      <c r="AR283" s="135" t="s">
        <v>514</v>
      </c>
      <c r="AT283" s="135" t="s">
        <v>220</v>
      </c>
      <c r="AU283" s="135" t="s">
        <v>85</v>
      </c>
      <c r="AY283" s="17" t="s">
        <v>126</v>
      </c>
      <c r="BE283" s="136">
        <f>IF(N283="základní",J283,0)</f>
        <v>0</v>
      </c>
      <c r="BF283" s="136">
        <f>IF(N283="snížená",J283,0)</f>
        <v>0</v>
      </c>
      <c r="BG283" s="136">
        <f>IF(N283="zákl. přenesená",J283,0)</f>
        <v>0</v>
      </c>
      <c r="BH283" s="136">
        <f>IF(N283="sníž. přenesená",J283,0)</f>
        <v>0</v>
      </c>
      <c r="BI283" s="136">
        <f>IF(N283="nulová",J283,0)</f>
        <v>0</v>
      </c>
      <c r="BJ283" s="17" t="s">
        <v>81</v>
      </c>
      <c r="BK283" s="136">
        <f>ROUND(I283*H283,2)</f>
        <v>0</v>
      </c>
      <c r="BL283" s="17" t="s">
        <v>514</v>
      </c>
      <c r="BM283" s="135" t="s">
        <v>515</v>
      </c>
    </row>
    <row r="284" spans="2:51" s="13" customFormat="1" ht="12">
      <c r="B284" s="143"/>
      <c r="D284" s="138" t="s">
        <v>145</v>
      </c>
      <c r="E284" s="189"/>
      <c r="F284" s="188" t="s">
        <v>516</v>
      </c>
      <c r="G284" s="189"/>
      <c r="H284" s="190">
        <v>21</v>
      </c>
      <c r="I284" s="145"/>
      <c r="J284" s="189"/>
      <c r="K284" s="189"/>
      <c r="L284" s="143"/>
      <c r="M284" s="146"/>
      <c r="T284" s="147"/>
      <c r="AT284" s="144" t="s">
        <v>145</v>
      </c>
      <c r="AU284" s="144" t="s">
        <v>85</v>
      </c>
      <c r="AV284" s="13" t="s">
        <v>85</v>
      </c>
      <c r="AW284" s="13" t="s">
        <v>3</v>
      </c>
      <c r="AX284" s="13" t="s">
        <v>81</v>
      </c>
      <c r="AY284" s="144" t="s">
        <v>126</v>
      </c>
    </row>
    <row r="285" spans="2:65" s="1" customFormat="1" ht="24.2" customHeight="1">
      <c r="B285" s="128"/>
      <c r="C285" s="129" t="s">
        <v>517</v>
      </c>
      <c r="D285" s="129" t="s">
        <v>128</v>
      </c>
      <c r="E285" s="180" t="s">
        <v>518</v>
      </c>
      <c r="F285" s="181" t="s">
        <v>519</v>
      </c>
      <c r="G285" s="182" t="s">
        <v>206</v>
      </c>
      <c r="H285" s="183">
        <v>2.818</v>
      </c>
      <c r="I285" s="130"/>
      <c r="J285" s="207">
        <f>ROUND(I285*H285,2)</f>
        <v>0</v>
      </c>
      <c r="K285" s="181" t="s">
        <v>132</v>
      </c>
      <c r="L285" s="32"/>
      <c r="M285" s="131" t="s">
        <v>1</v>
      </c>
      <c r="N285" s="132" t="s">
        <v>41</v>
      </c>
      <c r="P285" s="133">
        <f>O285*H285</f>
        <v>0</v>
      </c>
      <c r="Q285" s="133">
        <v>0</v>
      </c>
      <c r="R285" s="133">
        <f>Q285*H285</f>
        <v>0</v>
      </c>
      <c r="S285" s="133">
        <v>0</v>
      </c>
      <c r="T285" s="134">
        <f>S285*H285</f>
        <v>0</v>
      </c>
      <c r="AR285" s="135" t="s">
        <v>91</v>
      </c>
      <c r="AT285" s="135" t="s">
        <v>128</v>
      </c>
      <c r="AU285" s="135" t="s">
        <v>85</v>
      </c>
      <c r="AY285" s="17" t="s">
        <v>126</v>
      </c>
      <c r="BE285" s="136">
        <f>IF(N285="základní",J285,0)</f>
        <v>0</v>
      </c>
      <c r="BF285" s="136">
        <f>IF(N285="snížená",J285,0)</f>
        <v>0</v>
      </c>
      <c r="BG285" s="136">
        <f>IF(N285="zákl. přenesená",J285,0)</f>
        <v>0</v>
      </c>
      <c r="BH285" s="136">
        <f>IF(N285="sníž. přenesená",J285,0)</f>
        <v>0</v>
      </c>
      <c r="BI285" s="136">
        <f>IF(N285="nulová",J285,0)</f>
        <v>0</v>
      </c>
      <c r="BJ285" s="17" t="s">
        <v>81</v>
      </c>
      <c r="BK285" s="136">
        <f>ROUND(I285*H285,2)</f>
        <v>0</v>
      </c>
      <c r="BL285" s="17" t="s">
        <v>91</v>
      </c>
      <c r="BM285" s="135" t="s">
        <v>520</v>
      </c>
    </row>
    <row r="286" spans="2:63" s="11" customFormat="1" ht="25.9" customHeight="1">
      <c r="B286" s="116"/>
      <c r="D286" s="117" t="s">
        <v>75</v>
      </c>
      <c r="E286" s="205" t="s">
        <v>521</v>
      </c>
      <c r="F286" s="205" t="s">
        <v>522</v>
      </c>
      <c r="G286" s="204"/>
      <c r="H286" s="204"/>
      <c r="I286" s="119"/>
      <c r="J286" s="210">
        <f>BK286</f>
        <v>0</v>
      </c>
      <c r="K286" s="204"/>
      <c r="L286" s="116"/>
      <c r="M286" s="121"/>
      <c r="P286" s="122">
        <f>P287+P291</f>
        <v>0</v>
      </c>
      <c r="R286" s="122">
        <f>R287+R291</f>
        <v>0</v>
      </c>
      <c r="T286" s="123">
        <f>T287+T291</f>
        <v>0</v>
      </c>
      <c r="AR286" s="117" t="s">
        <v>148</v>
      </c>
      <c r="AT286" s="124" t="s">
        <v>75</v>
      </c>
      <c r="AU286" s="124" t="s">
        <v>76</v>
      </c>
      <c r="AY286" s="117" t="s">
        <v>126</v>
      </c>
      <c r="BK286" s="125">
        <f>BK287+BK291</f>
        <v>0</v>
      </c>
    </row>
    <row r="287" spans="2:63" s="11" customFormat="1" ht="22.9" customHeight="1">
      <c r="B287" s="116"/>
      <c r="D287" s="117" t="s">
        <v>75</v>
      </c>
      <c r="E287" s="203" t="s">
        <v>523</v>
      </c>
      <c r="F287" s="203" t="s">
        <v>524</v>
      </c>
      <c r="G287" s="204"/>
      <c r="H287" s="204"/>
      <c r="I287" s="119"/>
      <c r="J287" s="209">
        <f>BK287</f>
        <v>0</v>
      </c>
      <c r="K287" s="204"/>
      <c r="L287" s="116"/>
      <c r="M287" s="121"/>
      <c r="P287" s="122">
        <f>SUM(P288:P290)</f>
        <v>0</v>
      </c>
      <c r="R287" s="122">
        <f>SUM(R288:R290)</f>
        <v>0</v>
      </c>
      <c r="T287" s="123">
        <f>SUM(T288:T290)</f>
        <v>0</v>
      </c>
      <c r="AR287" s="117" t="s">
        <v>148</v>
      </c>
      <c r="AT287" s="124" t="s">
        <v>75</v>
      </c>
      <c r="AU287" s="124" t="s">
        <v>81</v>
      </c>
      <c r="AY287" s="117" t="s">
        <v>126</v>
      </c>
      <c r="BK287" s="125">
        <f>SUM(BK288:BK290)</f>
        <v>0</v>
      </c>
    </row>
    <row r="288" spans="2:65" s="1" customFormat="1" ht="16.5" customHeight="1">
      <c r="B288" s="128"/>
      <c r="C288" s="129" t="s">
        <v>525</v>
      </c>
      <c r="D288" s="129" t="s">
        <v>128</v>
      </c>
      <c r="E288" s="180" t="s">
        <v>526</v>
      </c>
      <c r="F288" s="181" t="s">
        <v>527</v>
      </c>
      <c r="G288" s="182" t="s">
        <v>528</v>
      </c>
      <c r="H288" s="183">
        <v>1</v>
      </c>
      <c r="I288" s="130"/>
      <c r="J288" s="207">
        <f>ROUND(I288*H288,2)</f>
        <v>0</v>
      </c>
      <c r="K288" s="181" t="s">
        <v>132</v>
      </c>
      <c r="L288" s="32"/>
      <c r="M288" s="131" t="s">
        <v>1</v>
      </c>
      <c r="N288" s="132" t="s">
        <v>41</v>
      </c>
      <c r="P288" s="133">
        <f>O288*H288</f>
        <v>0</v>
      </c>
      <c r="Q288" s="133">
        <v>0</v>
      </c>
      <c r="R288" s="133">
        <f>Q288*H288</f>
        <v>0</v>
      </c>
      <c r="S288" s="133">
        <v>0</v>
      </c>
      <c r="T288" s="134">
        <f>S288*H288</f>
        <v>0</v>
      </c>
      <c r="AR288" s="135" t="s">
        <v>529</v>
      </c>
      <c r="AT288" s="135" t="s">
        <v>128</v>
      </c>
      <c r="AU288" s="135" t="s">
        <v>85</v>
      </c>
      <c r="AY288" s="17" t="s">
        <v>126</v>
      </c>
      <c r="BE288" s="136">
        <f>IF(N288="základní",J288,0)</f>
        <v>0</v>
      </c>
      <c r="BF288" s="136">
        <f>IF(N288="snížená",J288,0)</f>
        <v>0</v>
      </c>
      <c r="BG288" s="136">
        <f>IF(N288="zákl. přenesená",J288,0)</f>
        <v>0</v>
      </c>
      <c r="BH288" s="136">
        <f>IF(N288="sníž. přenesená",J288,0)</f>
        <v>0</v>
      </c>
      <c r="BI288" s="136">
        <f>IF(N288="nulová",J288,0)</f>
        <v>0</v>
      </c>
      <c r="BJ288" s="17" t="s">
        <v>81</v>
      </c>
      <c r="BK288" s="136">
        <f>ROUND(I288*H288,2)</f>
        <v>0</v>
      </c>
      <c r="BL288" s="17" t="s">
        <v>529</v>
      </c>
      <c r="BM288" s="135" t="s">
        <v>530</v>
      </c>
    </row>
    <row r="289" spans="2:65" s="1" customFormat="1" ht="16.5" customHeight="1">
      <c r="B289" s="128"/>
      <c r="C289" s="129" t="s">
        <v>531</v>
      </c>
      <c r="D289" s="129" t="s">
        <v>128</v>
      </c>
      <c r="E289" s="180" t="s">
        <v>532</v>
      </c>
      <c r="F289" s="181" t="s">
        <v>533</v>
      </c>
      <c r="G289" s="182" t="s">
        <v>528</v>
      </c>
      <c r="H289" s="183">
        <v>1</v>
      </c>
      <c r="I289" s="130"/>
      <c r="J289" s="207">
        <f>ROUND(I289*H289,2)</f>
        <v>0</v>
      </c>
      <c r="K289" s="181" t="s">
        <v>132</v>
      </c>
      <c r="L289" s="32"/>
      <c r="M289" s="131" t="s">
        <v>1</v>
      </c>
      <c r="N289" s="132" t="s">
        <v>41</v>
      </c>
      <c r="P289" s="133">
        <f>O289*H289</f>
        <v>0</v>
      </c>
      <c r="Q289" s="133">
        <v>0</v>
      </c>
      <c r="R289" s="133">
        <f>Q289*H289</f>
        <v>0</v>
      </c>
      <c r="S289" s="133">
        <v>0</v>
      </c>
      <c r="T289" s="134">
        <f>S289*H289</f>
        <v>0</v>
      </c>
      <c r="AR289" s="135" t="s">
        <v>529</v>
      </c>
      <c r="AT289" s="135" t="s">
        <v>128</v>
      </c>
      <c r="AU289" s="135" t="s">
        <v>85</v>
      </c>
      <c r="AY289" s="17" t="s">
        <v>126</v>
      </c>
      <c r="BE289" s="136">
        <f>IF(N289="základní",J289,0)</f>
        <v>0</v>
      </c>
      <c r="BF289" s="136">
        <f>IF(N289="snížená",J289,0)</f>
        <v>0</v>
      </c>
      <c r="BG289" s="136">
        <f>IF(N289="zákl. přenesená",J289,0)</f>
        <v>0</v>
      </c>
      <c r="BH289" s="136">
        <f>IF(N289="sníž. přenesená",J289,0)</f>
        <v>0</v>
      </c>
      <c r="BI289" s="136">
        <f>IF(N289="nulová",J289,0)</f>
        <v>0</v>
      </c>
      <c r="BJ289" s="17" t="s">
        <v>81</v>
      </c>
      <c r="BK289" s="136">
        <f>ROUND(I289*H289,2)</f>
        <v>0</v>
      </c>
      <c r="BL289" s="17" t="s">
        <v>529</v>
      </c>
      <c r="BM289" s="135" t="s">
        <v>534</v>
      </c>
    </row>
    <row r="290" spans="2:65" s="1" customFormat="1" ht="16.5" customHeight="1">
      <c r="B290" s="128"/>
      <c r="C290" s="129" t="s">
        <v>535</v>
      </c>
      <c r="D290" s="129" t="s">
        <v>128</v>
      </c>
      <c r="E290" s="180" t="s">
        <v>536</v>
      </c>
      <c r="F290" s="181" t="s">
        <v>537</v>
      </c>
      <c r="G290" s="182" t="s">
        <v>528</v>
      </c>
      <c r="H290" s="183">
        <v>1</v>
      </c>
      <c r="I290" s="130"/>
      <c r="J290" s="207">
        <f>ROUND(I290*H290,2)</f>
        <v>0</v>
      </c>
      <c r="K290" s="181" t="s">
        <v>132</v>
      </c>
      <c r="L290" s="32"/>
      <c r="M290" s="131" t="s">
        <v>1</v>
      </c>
      <c r="N290" s="132" t="s">
        <v>41</v>
      </c>
      <c r="P290" s="133">
        <f>O290*H290</f>
        <v>0</v>
      </c>
      <c r="Q290" s="133">
        <v>0</v>
      </c>
      <c r="R290" s="133">
        <f>Q290*H290</f>
        <v>0</v>
      </c>
      <c r="S290" s="133">
        <v>0</v>
      </c>
      <c r="T290" s="134">
        <f>S290*H290</f>
        <v>0</v>
      </c>
      <c r="AR290" s="135" t="s">
        <v>529</v>
      </c>
      <c r="AT290" s="135" t="s">
        <v>128</v>
      </c>
      <c r="AU290" s="135" t="s">
        <v>85</v>
      </c>
      <c r="AY290" s="17" t="s">
        <v>126</v>
      </c>
      <c r="BE290" s="136">
        <f>IF(N290="základní",J290,0)</f>
        <v>0</v>
      </c>
      <c r="BF290" s="136">
        <f>IF(N290="snížená",J290,0)</f>
        <v>0</v>
      </c>
      <c r="BG290" s="136">
        <f>IF(N290="zákl. přenesená",J290,0)</f>
        <v>0</v>
      </c>
      <c r="BH290" s="136">
        <f>IF(N290="sníž. přenesená",J290,0)</f>
        <v>0</v>
      </c>
      <c r="BI290" s="136">
        <f>IF(N290="nulová",J290,0)</f>
        <v>0</v>
      </c>
      <c r="BJ290" s="17" t="s">
        <v>81</v>
      </c>
      <c r="BK290" s="136">
        <f>ROUND(I290*H290,2)</f>
        <v>0</v>
      </c>
      <c r="BL290" s="17" t="s">
        <v>529</v>
      </c>
      <c r="BM290" s="135" t="s">
        <v>538</v>
      </c>
    </row>
    <row r="291" spans="2:63" s="11" customFormat="1" ht="22.9" customHeight="1">
      <c r="B291" s="116"/>
      <c r="D291" s="117" t="s">
        <v>75</v>
      </c>
      <c r="E291" s="203" t="s">
        <v>539</v>
      </c>
      <c r="F291" s="203" t="s">
        <v>540</v>
      </c>
      <c r="G291" s="204"/>
      <c r="H291" s="204"/>
      <c r="I291" s="119"/>
      <c r="J291" s="209">
        <f>BK291</f>
        <v>0</v>
      </c>
      <c r="K291" s="204"/>
      <c r="L291" s="116"/>
      <c r="M291" s="121"/>
      <c r="P291" s="122">
        <f>P292</f>
        <v>0</v>
      </c>
      <c r="R291" s="122">
        <f>R292</f>
        <v>0</v>
      </c>
      <c r="T291" s="123">
        <f>T292</f>
        <v>0</v>
      </c>
      <c r="AR291" s="117" t="s">
        <v>148</v>
      </c>
      <c r="AT291" s="124" t="s">
        <v>75</v>
      </c>
      <c r="AU291" s="124" t="s">
        <v>81</v>
      </c>
      <c r="AY291" s="117" t="s">
        <v>126</v>
      </c>
      <c r="BK291" s="125">
        <f>BK292</f>
        <v>0</v>
      </c>
    </row>
    <row r="292" spans="2:65" s="1" customFormat="1" ht="16.5" customHeight="1">
      <c r="B292" s="128"/>
      <c r="C292" s="129" t="s">
        <v>541</v>
      </c>
      <c r="D292" s="129" t="s">
        <v>128</v>
      </c>
      <c r="E292" s="180" t="s">
        <v>542</v>
      </c>
      <c r="F292" s="181" t="s">
        <v>540</v>
      </c>
      <c r="G292" s="182" t="s">
        <v>528</v>
      </c>
      <c r="H292" s="183">
        <v>1</v>
      </c>
      <c r="I292" s="130"/>
      <c r="J292" s="207">
        <f>ROUND(I292*H292,2)</f>
        <v>0</v>
      </c>
      <c r="K292" s="181" t="s">
        <v>132</v>
      </c>
      <c r="L292" s="32"/>
      <c r="M292" s="163" t="s">
        <v>1</v>
      </c>
      <c r="N292" s="164" t="s">
        <v>41</v>
      </c>
      <c r="O292" s="165"/>
      <c r="P292" s="166">
        <f>O292*H292</f>
        <v>0</v>
      </c>
      <c r="Q292" s="166">
        <v>0</v>
      </c>
      <c r="R292" s="166">
        <f>Q292*H292</f>
        <v>0</v>
      </c>
      <c r="S292" s="166">
        <v>0</v>
      </c>
      <c r="T292" s="167">
        <f>S292*H292</f>
        <v>0</v>
      </c>
      <c r="AR292" s="135" t="s">
        <v>529</v>
      </c>
      <c r="AT292" s="135" t="s">
        <v>128</v>
      </c>
      <c r="AU292" s="135" t="s">
        <v>85</v>
      </c>
      <c r="AY292" s="17" t="s">
        <v>126</v>
      </c>
      <c r="BE292" s="136">
        <f>IF(N292="základní",J292,0)</f>
        <v>0</v>
      </c>
      <c r="BF292" s="136">
        <f>IF(N292="snížená",J292,0)</f>
        <v>0</v>
      </c>
      <c r="BG292" s="136">
        <f>IF(N292="zákl. přenesená",J292,0)</f>
        <v>0</v>
      </c>
      <c r="BH292" s="136">
        <f>IF(N292="sníž. přenesená",J292,0)</f>
        <v>0</v>
      </c>
      <c r="BI292" s="136">
        <f>IF(N292="nulová",J292,0)</f>
        <v>0</v>
      </c>
      <c r="BJ292" s="17" t="s">
        <v>81</v>
      </c>
      <c r="BK292" s="136">
        <f>ROUND(I292*H292,2)</f>
        <v>0</v>
      </c>
      <c r="BL292" s="17" t="s">
        <v>529</v>
      </c>
      <c r="BM292" s="135" t="s">
        <v>543</v>
      </c>
    </row>
    <row r="293" spans="2:12" s="1" customFormat="1" ht="6.95" customHeight="1">
      <c r="B293" s="44"/>
      <c r="C293" s="45"/>
      <c r="D293" s="45"/>
      <c r="E293" s="45"/>
      <c r="F293" s="45"/>
      <c r="G293" s="45"/>
      <c r="H293" s="45"/>
      <c r="I293" s="45"/>
      <c r="J293" s="45"/>
      <c r="K293" s="45"/>
      <c r="L293" s="32"/>
    </row>
  </sheetData>
  <sheetProtection algorithmName="SHA-512" hashValue="QzCSlvSyDkw3HqFWuIqIy1UQDz+ep2P6IOSI2mIZp7gmTF8epj6F6EenfcXqPXftlIpVRwuK9tAWqbH5DH8eqw==" saltValue="4cQl2LApq70wIUFb3Q+bUg==" spinCount="100000" sheet="1" objects="1" scenarios="1" selectLockedCells="1"/>
  <autoFilter ref="C125:K292"/>
  <mergeCells count="6">
    <mergeCell ref="E118:H118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544</v>
      </c>
      <c r="H4" s="20"/>
    </row>
    <row r="5" spans="2:8" ht="12" customHeight="1">
      <c r="B5" s="20"/>
      <c r="C5" s="24" t="s">
        <v>13</v>
      </c>
      <c r="D5" s="222" t="s">
        <v>14</v>
      </c>
      <c r="E5" s="218"/>
      <c r="F5" s="218"/>
      <c r="H5" s="20"/>
    </row>
    <row r="6" spans="2:8" ht="36.95" customHeight="1">
      <c r="B6" s="20"/>
      <c r="C6" s="26" t="s">
        <v>16</v>
      </c>
      <c r="D6" s="219" t="s">
        <v>17</v>
      </c>
      <c r="E6" s="218"/>
      <c r="F6" s="218"/>
      <c r="H6" s="20"/>
    </row>
    <row r="7" spans="2:8" ht="16.5" customHeight="1">
      <c r="B7" s="20"/>
      <c r="C7" s="27" t="s">
        <v>22</v>
      </c>
      <c r="D7" s="52" t="str">
        <f>'Rekapitulace stavby'!AN8</f>
        <v>18. 5. 2023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8"/>
      <c r="C9" s="109" t="s">
        <v>57</v>
      </c>
      <c r="D9" s="110" t="s">
        <v>58</v>
      </c>
      <c r="E9" s="110" t="s">
        <v>113</v>
      </c>
      <c r="F9" s="111" t="s">
        <v>545</v>
      </c>
      <c r="H9" s="108"/>
    </row>
    <row r="10" spans="2:8" s="1" customFormat="1" ht="26.45" customHeight="1">
      <c r="B10" s="32"/>
      <c r="C10" s="168" t="s">
        <v>14</v>
      </c>
      <c r="D10" s="168" t="s">
        <v>17</v>
      </c>
      <c r="H10" s="32"/>
    </row>
    <row r="11" spans="2:8" s="1" customFormat="1" ht="16.9" customHeight="1">
      <c r="B11" s="32"/>
      <c r="C11" s="169" t="s">
        <v>86</v>
      </c>
      <c r="D11" s="170" t="s">
        <v>1</v>
      </c>
      <c r="E11" s="171" t="s">
        <v>1</v>
      </c>
      <c r="F11" s="172">
        <v>90</v>
      </c>
      <c r="H11" s="32"/>
    </row>
    <row r="12" spans="2:8" s="1" customFormat="1" ht="16.9" customHeight="1">
      <c r="B12" s="32"/>
      <c r="C12" s="173" t="s">
        <v>1</v>
      </c>
      <c r="D12" s="173" t="s">
        <v>171</v>
      </c>
      <c r="E12" s="17" t="s">
        <v>1</v>
      </c>
      <c r="F12" s="174">
        <v>90</v>
      </c>
      <c r="H12" s="32"/>
    </row>
    <row r="13" spans="2:8" s="1" customFormat="1" ht="16.9" customHeight="1">
      <c r="B13" s="32"/>
      <c r="C13" s="173" t="s">
        <v>86</v>
      </c>
      <c r="D13" s="173" t="s">
        <v>172</v>
      </c>
      <c r="E13" s="17" t="s">
        <v>1</v>
      </c>
      <c r="F13" s="174">
        <v>90</v>
      </c>
      <c r="H13" s="32"/>
    </row>
    <row r="14" spans="2:8" s="1" customFormat="1" ht="16.9" customHeight="1">
      <c r="B14" s="32"/>
      <c r="C14" s="175" t="s">
        <v>546</v>
      </c>
      <c r="H14" s="32"/>
    </row>
    <row r="15" spans="2:8" s="1" customFormat="1" ht="22.5">
      <c r="B15" s="32"/>
      <c r="C15" s="173" t="s">
        <v>167</v>
      </c>
      <c r="D15" s="173" t="s">
        <v>168</v>
      </c>
      <c r="E15" s="17" t="s">
        <v>169</v>
      </c>
      <c r="F15" s="174">
        <v>90</v>
      </c>
      <c r="H15" s="32"/>
    </row>
    <row r="16" spans="2:8" s="1" customFormat="1" ht="22.5">
      <c r="B16" s="32"/>
      <c r="C16" s="173" t="s">
        <v>184</v>
      </c>
      <c r="D16" s="173" t="s">
        <v>185</v>
      </c>
      <c r="E16" s="17" t="s">
        <v>169</v>
      </c>
      <c r="F16" s="174">
        <v>90</v>
      </c>
      <c r="H16" s="32"/>
    </row>
    <row r="17" spans="2:8" s="1" customFormat="1" ht="16.9" customHeight="1">
      <c r="B17" s="32"/>
      <c r="C17" s="169" t="s">
        <v>547</v>
      </c>
      <c r="D17" s="170" t="s">
        <v>1</v>
      </c>
      <c r="E17" s="171" t="s">
        <v>1</v>
      </c>
      <c r="F17" s="172">
        <v>8.64</v>
      </c>
      <c r="H17" s="32"/>
    </row>
    <row r="18" spans="2:8" s="1" customFormat="1" ht="16.9" customHeight="1">
      <c r="B18" s="32"/>
      <c r="C18" s="173" t="s">
        <v>1</v>
      </c>
      <c r="D18" s="173" t="s">
        <v>548</v>
      </c>
      <c r="E18" s="17" t="s">
        <v>1</v>
      </c>
      <c r="F18" s="174">
        <v>0</v>
      </c>
      <c r="H18" s="32"/>
    </row>
    <row r="19" spans="2:8" s="1" customFormat="1" ht="16.9" customHeight="1">
      <c r="B19" s="32"/>
      <c r="C19" s="173" t="s">
        <v>547</v>
      </c>
      <c r="D19" s="173" t="s">
        <v>549</v>
      </c>
      <c r="E19" s="17" t="s">
        <v>1</v>
      </c>
      <c r="F19" s="174">
        <v>8.64</v>
      </c>
      <c r="H19" s="32"/>
    </row>
    <row r="20" spans="2:8" s="1" customFormat="1" ht="16.9" customHeight="1">
      <c r="B20" s="32"/>
      <c r="C20" s="169" t="s">
        <v>550</v>
      </c>
      <c r="D20" s="170" t="s">
        <v>1</v>
      </c>
      <c r="E20" s="171" t="s">
        <v>1</v>
      </c>
      <c r="F20" s="172">
        <v>4.5</v>
      </c>
      <c r="H20" s="32"/>
    </row>
    <row r="21" spans="2:8" s="1" customFormat="1" ht="16.9" customHeight="1">
      <c r="B21" s="32"/>
      <c r="C21" s="169" t="s">
        <v>89</v>
      </c>
      <c r="D21" s="170" t="s">
        <v>1</v>
      </c>
      <c r="E21" s="171" t="s">
        <v>1</v>
      </c>
      <c r="F21" s="172">
        <v>90</v>
      </c>
      <c r="H21" s="32"/>
    </row>
    <row r="22" spans="2:8" s="1" customFormat="1" ht="16.9" customHeight="1">
      <c r="B22" s="32"/>
      <c r="C22" s="173" t="s">
        <v>1</v>
      </c>
      <c r="D22" s="173" t="s">
        <v>187</v>
      </c>
      <c r="E22" s="17" t="s">
        <v>1</v>
      </c>
      <c r="F22" s="174">
        <v>0</v>
      </c>
      <c r="H22" s="32"/>
    </row>
    <row r="23" spans="2:8" s="1" customFormat="1" ht="16.9" customHeight="1">
      <c r="B23" s="32"/>
      <c r="C23" s="173" t="s">
        <v>1</v>
      </c>
      <c r="D23" s="173" t="s">
        <v>86</v>
      </c>
      <c r="E23" s="17" t="s">
        <v>1</v>
      </c>
      <c r="F23" s="174">
        <v>90</v>
      </c>
      <c r="H23" s="32"/>
    </row>
    <row r="24" spans="2:8" s="1" customFormat="1" ht="16.9" customHeight="1">
      <c r="B24" s="32"/>
      <c r="C24" s="173" t="s">
        <v>89</v>
      </c>
      <c r="D24" s="173" t="s">
        <v>172</v>
      </c>
      <c r="E24" s="17" t="s">
        <v>1</v>
      </c>
      <c r="F24" s="174">
        <v>90</v>
      </c>
      <c r="H24" s="32"/>
    </row>
    <row r="25" spans="2:8" s="1" customFormat="1" ht="16.9" customHeight="1">
      <c r="B25" s="32"/>
      <c r="C25" s="175" t="s">
        <v>546</v>
      </c>
      <c r="H25" s="32"/>
    </row>
    <row r="26" spans="2:8" s="1" customFormat="1" ht="22.5">
      <c r="B26" s="32"/>
      <c r="C26" s="173" t="s">
        <v>184</v>
      </c>
      <c r="D26" s="173" t="s">
        <v>185</v>
      </c>
      <c r="E26" s="17" t="s">
        <v>169</v>
      </c>
      <c r="F26" s="174">
        <v>90</v>
      </c>
      <c r="H26" s="32"/>
    </row>
    <row r="27" spans="2:8" s="1" customFormat="1" ht="22.5">
      <c r="B27" s="32"/>
      <c r="C27" s="173" t="s">
        <v>194</v>
      </c>
      <c r="D27" s="173" t="s">
        <v>195</v>
      </c>
      <c r="E27" s="17" t="s">
        <v>169</v>
      </c>
      <c r="F27" s="174">
        <v>900</v>
      </c>
      <c r="H27" s="32"/>
    </row>
    <row r="28" spans="2:8" s="1" customFormat="1" ht="22.5">
      <c r="B28" s="32"/>
      <c r="C28" s="173" t="s">
        <v>204</v>
      </c>
      <c r="D28" s="173" t="s">
        <v>205</v>
      </c>
      <c r="E28" s="17" t="s">
        <v>206</v>
      </c>
      <c r="F28" s="174">
        <v>180</v>
      </c>
      <c r="H28" s="32"/>
    </row>
    <row r="29" spans="2:8" s="1" customFormat="1" ht="16.9" customHeight="1">
      <c r="B29" s="32"/>
      <c r="C29" s="173" t="s">
        <v>210</v>
      </c>
      <c r="D29" s="173" t="s">
        <v>211</v>
      </c>
      <c r="E29" s="17" t="s">
        <v>169</v>
      </c>
      <c r="F29" s="174">
        <v>90</v>
      </c>
      <c r="H29" s="32"/>
    </row>
    <row r="30" spans="2:8" s="1" customFormat="1" ht="16.9" customHeight="1">
      <c r="B30" s="32"/>
      <c r="C30" s="169" t="s">
        <v>551</v>
      </c>
      <c r="D30" s="170" t="s">
        <v>1</v>
      </c>
      <c r="E30" s="171" t="s">
        <v>1</v>
      </c>
      <c r="F30" s="172">
        <v>9.86</v>
      </c>
      <c r="H30" s="32"/>
    </row>
    <row r="31" spans="2:8" s="1" customFormat="1" ht="16.9" customHeight="1">
      <c r="B31" s="32"/>
      <c r="C31" s="173" t="s">
        <v>1</v>
      </c>
      <c r="D31" s="173" t="s">
        <v>552</v>
      </c>
      <c r="E31" s="17" t="s">
        <v>1</v>
      </c>
      <c r="F31" s="174">
        <v>2.16</v>
      </c>
      <c r="H31" s="32"/>
    </row>
    <row r="32" spans="2:8" s="1" customFormat="1" ht="16.9" customHeight="1">
      <c r="B32" s="32"/>
      <c r="C32" s="173" t="s">
        <v>1</v>
      </c>
      <c r="D32" s="173" t="s">
        <v>553</v>
      </c>
      <c r="E32" s="17" t="s">
        <v>1</v>
      </c>
      <c r="F32" s="174">
        <v>7.7</v>
      </c>
      <c r="H32" s="32"/>
    </row>
    <row r="33" spans="2:8" s="1" customFormat="1" ht="16.9" customHeight="1">
      <c r="B33" s="32"/>
      <c r="C33" s="173" t="s">
        <v>551</v>
      </c>
      <c r="D33" s="173" t="s">
        <v>172</v>
      </c>
      <c r="E33" s="17" t="s">
        <v>1</v>
      </c>
      <c r="F33" s="174">
        <v>9.86</v>
      </c>
      <c r="H33" s="32"/>
    </row>
    <row r="34" spans="2:8" s="1" customFormat="1" ht="16.9" customHeight="1">
      <c r="B34" s="32"/>
      <c r="C34" s="169" t="s">
        <v>554</v>
      </c>
      <c r="D34" s="170" t="s">
        <v>1</v>
      </c>
      <c r="E34" s="171" t="s">
        <v>1</v>
      </c>
      <c r="F34" s="172">
        <v>10.98</v>
      </c>
      <c r="H34" s="32"/>
    </row>
    <row r="35" spans="2:8" s="1" customFormat="1" ht="16.9" customHeight="1">
      <c r="B35" s="32"/>
      <c r="C35" s="173" t="s">
        <v>1</v>
      </c>
      <c r="D35" s="173" t="s">
        <v>555</v>
      </c>
      <c r="E35" s="17" t="s">
        <v>1</v>
      </c>
      <c r="F35" s="174">
        <v>0</v>
      </c>
      <c r="H35" s="32"/>
    </row>
    <row r="36" spans="2:8" s="1" customFormat="1" ht="16.9" customHeight="1">
      <c r="B36" s="32"/>
      <c r="C36" s="173" t="s">
        <v>554</v>
      </c>
      <c r="D36" s="173" t="s">
        <v>556</v>
      </c>
      <c r="E36" s="17" t="s">
        <v>1</v>
      </c>
      <c r="F36" s="174">
        <v>10.98</v>
      </c>
      <c r="H36" s="32"/>
    </row>
    <row r="37" spans="2:8" s="1" customFormat="1" ht="16.9" customHeight="1">
      <c r="B37" s="32"/>
      <c r="C37" s="169" t="s">
        <v>83</v>
      </c>
      <c r="D37" s="170" t="s">
        <v>1</v>
      </c>
      <c r="E37" s="171" t="s">
        <v>1</v>
      </c>
      <c r="F37" s="172">
        <v>230</v>
      </c>
      <c r="H37" s="32"/>
    </row>
    <row r="38" spans="2:8" s="1" customFormat="1" ht="16.9" customHeight="1">
      <c r="B38" s="32"/>
      <c r="C38" s="173" t="s">
        <v>83</v>
      </c>
      <c r="D38" s="173" t="s">
        <v>165</v>
      </c>
      <c r="E38" s="17" t="s">
        <v>1</v>
      </c>
      <c r="F38" s="174">
        <v>230</v>
      </c>
      <c r="H38" s="32"/>
    </row>
    <row r="39" spans="2:8" s="1" customFormat="1" ht="16.9" customHeight="1">
      <c r="B39" s="32"/>
      <c r="C39" s="175" t="s">
        <v>546</v>
      </c>
      <c r="H39" s="32"/>
    </row>
    <row r="40" spans="2:8" s="1" customFormat="1" ht="16.9" customHeight="1">
      <c r="B40" s="32"/>
      <c r="C40" s="173" t="s">
        <v>162</v>
      </c>
      <c r="D40" s="173" t="s">
        <v>163</v>
      </c>
      <c r="E40" s="17" t="s">
        <v>131</v>
      </c>
      <c r="F40" s="174">
        <v>230</v>
      </c>
      <c r="H40" s="32"/>
    </row>
    <row r="41" spans="2:8" s="1" customFormat="1" ht="22.5">
      <c r="B41" s="32"/>
      <c r="C41" s="173" t="s">
        <v>184</v>
      </c>
      <c r="D41" s="173" t="s">
        <v>185</v>
      </c>
      <c r="E41" s="17" t="s">
        <v>169</v>
      </c>
      <c r="F41" s="174">
        <v>24.9</v>
      </c>
      <c r="H41" s="32"/>
    </row>
    <row r="42" spans="2:8" s="1" customFormat="1" ht="16.9" customHeight="1">
      <c r="B42" s="32"/>
      <c r="C42" s="169" t="s">
        <v>90</v>
      </c>
      <c r="D42" s="170" t="s">
        <v>1</v>
      </c>
      <c r="E42" s="171" t="s">
        <v>1</v>
      </c>
      <c r="F42" s="172">
        <v>64</v>
      </c>
      <c r="H42" s="32"/>
    </row>
    <row r="43" spans="2:8" s="1" customFormat="1" ht="16.9" customHeight="1">
      <c r="B43" s="32"/>
      <c r="C43" s="173" t="s">
        <v>1</v>
      </c>
      <c r="D43" s="173" t="s">
        <v>236</v>
      </c>
      <c r="E43" s="17" t="s">
        <v>1</v>
      </c>
      <c r="F43" s="174">
        <v>64</v>
      </c>
      <c r="H43" s="32"/>
    </row>
    <row r="44" spans="2:8" s="1" customFormat="1" ht="16.9" customHeight="1">
      <c r="B44" s="32"/>
      <c r="C44" s="173" t="s">
        <v>90</v>
      </c>
      <c r="D44" s="173" t="s">
        <v>237</v>
      </c>
      <c r="E44" s="17" t="s">
        <v>1</v>
      </c>
      <c r="F44" s="174">
        <v>64</v>
      </c>
      <c r="H44" s="32"/>
    </row>
    <row r="45" spans="2:8" s="1" customFormat="1" ht="16.9" customHeight="1">
      <c r="B45" s="32"/>
      <c r="C45" s="175" t="s">
        <v>546</v>
      </c>
      <c r="H45" s="32"/>
    </row>
    <row r="46" spans="2:8" s="1" customFormat="1" ht="16.9" customHeight="1">
      <c r="B46" s="32"/>
      <c r="C46" s="173" t="s">
        <v>233</v>
      </c>
      <c r="D46" s="173" t="s">
        <v>234</v>
      </c>
      <c r="E46" s="17" t="s">
        <v>131</v>
      </c>
      <c r="F46" s="174">
        <v>64</v>
      </c>
      <c r="H46" s="32"/>
    </row>
    <row r="47" spans="2:8" s="1" customFormat="1" ht="22.5">
      <c r="B47" s="32"/>
      <c r="C47" s="173" t="s">
        <v>178</v>
      </c>
      <c r="D47" s="173" t="s">
        <v>179</v>
      </c>
      <c r="E47" s="17" t="s">
        <v>169</v>
      </c>
      <c r="F47" s="174">
        <v>19.2</v>
      </c>
      <c r="H47" s="32"/>
    </row>
    <row r="48" spans="2:8" s="1" customFormat="1" ht="22.5">
      <c r="B48" s="32"/>
      <c r="C48" s="173" t="s">
        <v>184</v>
      </c>
      <c r="D48" s="173" t="s">
        <v>185</v>
      </c>
      <c r="E48" s="17" t="s">
        <v>169</v>
      </c>
      <c r="F48" s="174">
        <v>24.9</v>
      </c>
      <c r="H48" s="32"/>
    </row>
    <row r="49" spans="2:8" s="1" customFormat="1" ht="16.9" customHeight="1">
      <c r="B49" s="32"/>
      <c r="C49" s="173" t="s">
        <v>198</v>
      </c>
      <c r="D49" s="173" t="s">
        <v>199</v>
      </c>
      <c r="E49" s="17" t="s">
        <v>169</v>
      </c>
      <c r="F49" s="174">
        <v>9.6</v>
      </c>
      <c r="H49" s="32"/>
    </row>
    <row r="50" spans="2:8" s="1" customFormat="1" ht="16.9" customHeight="1">
      <c r="B50" s="32"/>
      <c r="C50" s="173" t="s">
        <v>239</v>
      </c>
      <c r="D50" s="173" t="s">
        <v>240</v>
      </c>
      <c r="E50" s="17" t="s">
        <v>131</v>
      </c>
      <c r="F50" s="174">
        <v>64</v>
      </c>
      <c r="H50" s="32"/>
    </row>
    <row r="51" spans="2:8" s="1" customFormat="1" ht="16.9" customHeight="1">
      <c r="B51" s="32"/>
      <c r="C51" s="173" t="s">
        <v>260</v>
      </c>
      <c r="D51" s="173" t="s">
        <v>261</v>
      </c>
      <c r="E51" s="17" t="s">
        <v>131</v>
      </c>
      <c r="F51" s="174">
        <v>64</v>
      </c>
      <c r="H51" s="32"/>
    </row>
    <row r="52" spans="2:8" s="1" customFormat="1" ht="16.9" customHeight="1">
      <c r="B52" s="32"/>
      <c r="C52" s="173" t="s">
        <v>264</v>
      </c>
      <c r="D52" s="173" t="s">
        <v>265</v>
      </c>
      <c r="E52" s="17" t="s">
        <v>131</v>
      </c>
      <c r="F52" s="174">
        <v>64</v>
      </c>
      <c r="H52" s="32"/>
    </row>
    <row r="53" spans="2:8" s="1" customFormat="1" ht="16.9" customHeight="1">
      <c r="B53" s="32"/>
      <c r="C53" s="169" t="s">
        <v>557</v>
      </c>
      <c r="D53" s="170" t="s">
        <v>1</v>
      </c>
      <c r="E53" s="171" t="s">
        <v>1</v>
      </c>
      <c r="F53" s="172">
        <v>17.1</v>
      </c>
      <c r="H53" s="32"/>
    </row>
    <row r="54" spans="2:8" s="1" customFormat="1" ht="16.9" customHeight="1">
      <c r="B54" s="32"/>
      <c r="C54" s="173" t="s">
        <v>1</v>
      </c>
      <c r="D54" s="173" t="s">
        <v>558</v>
      </c>
      <c r="E54" s="17" t="s">
        <v>1</v>
      </c>
      <c r="F54" s="174">
        <v>0</v>
      </c>
      <c r="H54" s="32"/>
    </row>
    <row r="55" spans="2:8" s="1" customFormat="1" ht="16.9" customHeight="1">
      <c r="B55" s="32"/>
      <c r="C55" s="173" t="s">
        <v>557</v>
      </c>
      <c r="D55" s="173" t="s">
        <v>559</v>
      </c>
      <c r="E55" s="17" t="s">
        <v>1</v>
      </c>
      <c r="F55" s="174">
        <v>17.1</v>
      </c>
      <c r="H55" s="32"/>
    </row>
    <row r="56" spans="2:8" s="1" customFormat="1" ht="16.9" customHeight="1">
      <c r="B56" s="32"/>
      <c r="C56" s="169" t="s">
        <v>560</v>
      </c>
      <c r="D56" s="170" t="s">
        <v>1</v>
      </c>
      <c r="E56" s="171" t="s">
        <v>1</v>
      </c>
      <c r="F56" s="172">
        <v>11.82</v>
      </c>
      <c r="H56" s="32"/>
    </row>
    <row r="57" spans="2:8" s="1" customFormat="1" ht="16.9" customHeight="1">
      <c r="B57" s="32"/>
      <c r="C57" s="169" t="s">
        <v>561</v>
      </c>
      <c r="D57" s="170" t="s">
        <v>1</v>
      </c>
      <c r="E57" s="171" t="s">
        <v>1</v>
      </c>
      <c r="F57" s="172">
        <v>2.3</v>
      </c>
      <c r="H57" s="32"/>
    </row>
    <row r="58" spans="2:8" s="1" customFormat="1" ht="16.9" customHeight="1">
      <c r="B58" s="32"/>
      <c r="C58" s="169" t="s">
        <v>562</v>
      </c>
      <c r="D58" s="170" t="s">
        <v>1</v>
      </c>
      <c r="E58" s="171" t="s">
        <v>1</v>
      </c>
      <c r="F58" s="172">
        <v>15.38</v>
      </c>
      <c r="H58" s="32"/>
    </row>
    <row r="59" spans="2:8" s="1" customFormat="1" ht="16.9" customHeight="1">
      <c r="B59" s="32"/>
      <c r="C59" s="169" t="s">
        <v>563</v>
      </c>
      <c r="D59" s="170" t="s">
        <v>1</v>
      </c>
      <c r="E59" s="171" t="s">
        <v>1</v>
      </c>
      <c r="F59" s="172">
        <v>6.48</v>
      </c>
      <c r="H59" s="32"/>
    </row>
    <row r="60" spans="2:8" s="1" customFormat="1" ht="16.9" customHeight="1">
      <c r="B60" s="32"/>
      <c r="C60" s="173" t="s">
        <v>1</v>
      </c>
      <c r="D60" s="173" t="s">
        <v>547</v>
      </c>
      <c r="E60" s="17" t="s">
        <v>1</v>
      </c>
      <c r="F60" s="174">
        <v>8.64</v>
      </c>
      <c r="H60" s="32"/>
    </row>
    <row r="61" spans="2:8" s="1" customFormat="1" ht="16.9" customHeight="1">
      <c r="B61" s="32"/>
      <c r="C61" s="173" t="s">
        <v>1</v>
      </c>
      <c r="D61" s="173" t="s">
        <v>564</v>
      </c>
      <c r="E61" s="17" t="s">
        <v>1</v>
      </c>
      <c r="F61" s="174">
        <v>-2.16</v>
      </c>
      <c r="H61" s="32"/>
    </row>
    <row r="62" spans="2:8" s="1" customFormat="1" ht="16.9" customHeight="1">
      <c r="B62" s="32"/>
      <c r="C62" s="173" t="s">
        <v>563</v>
      </c>
      <c r="D62" s="173" t="s">
        <v>172</v>
      </c>
      <c r="E62" s="17" t="s">
        <v>1</v>
      </c>
      <c r="F62" s="174">
        <v>6.48</v>
      </c>
      <c r="H62" s="32"/>
    </row>
    <row r="63" spans="2:8" s="1" customFormat="1" ht="7.35" customHeight="1">
      <c r="B63" s="44"/>
      <c r="C63" s="45"/>
      <c r="D63" s="45"/>
      <c r="E63" s="45"/>
      <c r="F63" s="45"/>
      <c r="G63" s="45"/>
      <c r="H63" s="32"/>
    </row>
    <row r="64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Lysák Michal</cp:lastModifiedBy>
  <dcterms:created xsi:type="dcterms:W3CDTF">2023-05-22T06:25:41Z</dcterms:created>
  <dcterms:modified xsi:type="dcterms:W3CDTF">2023-06-16T11:27:53Z</dcterms:modified>
  <cp:category/>
  <cp:version/>
  <cp:contentType/>
  <cp:contentStatus/>
</cp:coreProperties>
</file>