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1"/>
  </bookViews>
  <sheets>
    <sheet name="Rekapitulace stavby" sheetId="1" r:id="rId1"/>
    <sheet name="schodiště" sheetId="2" r:id="rId2"/>
  </sheets>
  <definedNames>
    <definedName name="_xlnm._FilterDatabase" localSheetId="1" hidden="1">'schodiště'!$C$119:$K$240</definedName>
    <definedName name="_xlnm.Print_Area" localSheetId="0">'Rekapitulace stavby'!$D$4:$AO$69,'Rekapitulace stavby'!$C$75:$AQ$89</definedName>
    <definedName name="_xlnm.Print_Area" localSheetId="1">'schodiště'!$C$4:$J$74,'schodiště'!$C$80:$J$103,'schodiště'!$C$109:$K$240</definedName>
    <definedName name="_xlnm.Print_Titles" localSheetId="0">'Rekapitulace stavby'!$85:$85</definedName>
    <definedName name="_xlnm.Print_Titles" localSheetId="1">'schodiště'!$119:$119</definedName>
  </definedNames>
  <calcPr calcId="162913"/>
</workbook>
</file>

<file path=xl/sharedStrings.xml><?xml version="1.0" encoding="utf-8"?>
<sst xmlns="http://schemas.openxmlformats.org/spreadsheetml/2006/main" count="1401" uniqueCount="349">
  <si>
    <t>Export Komplet</t>
  </si>
  <si>
    <t/>
  </si>
  <si>
    <t>2.0</t>
  </si>
  <si>
    <t>False</t>
  </si>
  <si>
    <t>{6b8c602e-8d61-43aa-b338-8b3859f0f618}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</si>
  <si>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</si>
  <si>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</si>
  <si>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</si>
  <si>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</si>
  <si>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</si>
  <si>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</si>
  <si>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</si>
  <si>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</si>
  <si>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</si>
  <si>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</si>
  <si>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</si>
  <si>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</si>
  <si>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</si>
  <si>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</si>
  <si>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Valašské Meziříčí</t>
  </si>
  <si>
    <t>Datum:</t>
  </si>
  <si>
    <t>Zadavatel:</t>
  </si>
  <si>
    <t>IČ:</t>
  </si>
  <si>
    <t>Město Valašské Meziříčí</t>
  </si>
  <si>
    <t>DIČ:</t>
  </si>
  <si>
    <t>Uchazeč:</t>
  </si>
  <si>
    <t>Projektant:</t>
  </si>
  <si>
    <t xml:space="preserve"> </t>
  </si>
  <si>
    <t>True</t>
  </si>
  <si>
    <t>Zpracovatel:</t>
  </si>
  <si>
    <t>Poznámka:</t>
  </si>
  <si>
    <t>DPH</t>
  </si>
  <si>
    <t>základní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</si>
  <si>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</si>
  <si>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</si>
  <si>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</si>
  <si>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</si>
  <si>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</si>
  <si>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</si>
  <si>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</si>
  <si>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</si>
  <si>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</si>
  <si>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</si>
  <si>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</si>
  <si>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</si>
  <si>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</si>
  <si>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</si>
  <si>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</si>
  <si>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</si>
  <si>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</si>
  <si>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</si>
  <si>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</si>
  <si>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</si>
  <si>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</si>
  <si>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</si>
  <si>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</si>
  <si>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</si>
  <si>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</si>
  <si>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</si>
  <si>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</si>
  <si>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</si>
  <si>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</si>
  <si>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</si>
  <si>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</si>
  <si>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</si>
  <si>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</si>
  <si>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</si>
  <si>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</si>
  <si>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</si>
  <si>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</si>
  <si>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sut1</t>
  </si>
  <si>
    <t>264,566</t>
  </si>
  <si>
    <t>2</t>
  </si>
  <si>
    <t>sut2</t>
  </si>
  <si>
    <t>109,835</t>
  </si>
  <si>
    <t>KRYCÍ LIST SOUPISU PRACÍ</t>
  </si>
  <si>
    <t>or</t>
  </si>
  <si>
    <t>113,5</t>
  </si>
  <si>
    <t>r</t>
  </si>
  <si>
    <t>12,76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</si>
  <si>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</si>
  <si>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</si>
  <si>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</si>
  <si>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</si>
  <si>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</si>
  <si>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</si>
  <si>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</si>
  <si>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</si>
  <si>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</si>
  <si>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</si>
  <si>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</si>
  <si>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</si>
  <si>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</si>
  <si>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</si>
  <si>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</si>
  <si>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</si>
  <si>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</si>
  <si>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</si>
  <si>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</si>
  <si>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</si>
  <si>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</si>
  <si>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</si>
  <si>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</si>
  <si>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</si>
  <si>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</si>
  <si>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</si>
  <si>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</si>
  <si>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</si>
  <si>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</si>
  <si>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</si>
  <si>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</si>
  <si>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</si>
  <si>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</si>
  <si>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</si>
  <si>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2020 01</t>
  </si>
  <si>
    <t>4</t>
  </si>
  <si>
    <t>1559597969</t>
  </si>
  <si>
    <t>VV</t>
  </si>
  <si>
    <t>"pro zpětné použití-napojení"   20,0</t>
  </si>
  <si>
    <t>113107122</t>
  </si>
  <si>
    <t>Odstranění podkladu z kameniva drceného tl 200 mm ručně</t>
  </si>
  <si>
    <t>1867865327</t>
  </si>
  <si>
    <t>3</t>
  </si>
  <si>
    <t>113107223</t>
  </si>
  <si>
    <t>Odstranění podkladu z kameniva drceného tl 300 mm strojně pl přes 200 m2</t>
  </si>
  <si>
    <t>1271514516</t>
  </si>
  <si>
    <t>113107241</t>
  </si>
  <si>
    <t>Odstranění podkladu živičného tl 50 mm strojně pl přes 200 m2</t>
  </si>
  <si>
    <t>1397229191</t>
  </si>
  <si>
    <t>odstranění asfaltu stávající chodník</t>
  </si>
  <si>
    <t>465,0+4,5+1,2</t>
  </si>
  <si>
    <t>5</t>
  </si>
  <si>
    <t>8540789</t>
  </si>
  <si>
    <t>m</t>
  </si>
  <si>
    <t>-296144344</t>
  </si>
  <si>
    <t>7</t>
  </si>
  <si>
    <t>113203111</t>
  </si>
  <si>
    <t>Vytrhání obrub z dlažebních kostek</t>
  </si>
  <si>
    <t>1120885657</t>
  </si>
  <si>
    <t>8</t>
  </si>
  <si>
    <t>119003141</t>
  </si>
  <si>
    <t>Bezpečnostní stavební plot plastový výšky do 1 m pro zabezpečení výkopu zřízení</t>
  </si>
  <si>
    <t>-930192035</t>
  </si>
  <si>
    <t>9</t>
  </si>
  <si>
    <t>119003142</t>
  </si>
  <si>
    <t>Bezpečnostní stavební plot plastový výšky do 1 m pro zabezpečení výkopu odstranění</t>
  </si>
  <si>
    <t>556391301</t>
  </si>
  <si>
    <t>m3</t>
  </si>
  <si>
    <t>162751117</t>
  </si>
  <si>
    <t>Vodorovné přemístění do 10000 m výkopku/sypaniny z horniny třídy těžitelnosti I, skupiny 1 až 3</t>
  </si>
  <si>
    <t>-147094389</t>
  </si>
  <si>
    <t>12</t>
  </si>
  <si>
    <t>-1280338955</t>
  </si>
  <si>
    <t>13</t>
  </si>
  <si>
    <t>162751119</t>
  </si>
  <si>
    <t>Příplatek k vodorovnému přemístění výkopku/sypaniny z horniny třídy těžitelnosti I, skupiny 1 až 3 ZKD 1000 m přes 10000 m</t>
  </si>
  <si>
    <t>1365322516</t>
  </si>
  <si>
    <t>r*5</t>
  </si>
  <si>
    <t>167151101</t>
  </si>
  <si>
    <t>Nakládání výkopku z hornin třídy těžitelnosti I, skupiny 1 až 3 do 100 m3</t>
  </si>
  <si>
    <t>1302748526</t>
  </si>
  <si>
    <t>171201231</t>
  </si>
  <si>
    <t>Poplatek za uložení zeminy a kamení na recyklační skládce (skládkovné) kód odpadu 17 05 04</t>
  </si>
  <si>
    <t>t</t>
  </si>
  <si>
    <t>-2127600705</t>
  </si>
  <si>
    <t>171251201</t>
  </si>
  <si>
    <t>Uložení sypaniny na skládky nebo meziskládky</t>
  </si>
  <si>
    <t>2017204609</t>
  </si>
  <si>
    <t>181152302</t>
  </si>
  <si>
    <t>Úprava pláně pro silnice a dálnice v zářezech se zhutněním</t>
  </si>
  <si>
    <t>-2084211957</t>
  </si>
  <si>
    <t>M</t>
  </si>
  <si>
    <t>Komunikace pozemní</t>
  </si>
  <si>
    <t>564861111</t>
  </si>
  <si>
    <t>Podklad ze štěrkodrtě ŠD tl 200 mm</t>
  </si>
  <si>
    <t>-746668164</t>
  </si>
  <si>
    <t>26</t>
  </si>
  <si>
    <t>-913591437</t>
  </si>
  <si>
    <t>596211110</t>
  </si>
  <si>
    <t>Kladení zámkové dlažby komunikací pro pěší tl 60 mm skupiny A pl do 50 m2</t>
  </si>
  <si>
    <t>-520489391</t>
  </si>
  <si>
    <t>PSB.14010300</t>
  </si>
  <si>
    <t>HOLLAND I 200x100x60 mm</t>
  </si>
  <si>
    <t>-481920240</t>
  </si>
  <si>
    <t>31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</si>
  <si>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</si>
  <si>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</si>
  <si>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1879524190</t>
  </si>
  <si>
    <t>465,0+1,2+4,5</t>
  </si>
  <si>
    <t>32</t>
  </si>
  <si>
    <t>579266672</t>
  </si>
  <si>
    <t>465*1,05</t>
  </si>
  <si>
    <t>33</t>
  </si>
  <si>
    <t>PSB.14010301</t>
  </si>
  <si>
    <t>HOLLAND I 200x100x60 mm barevná</t>
  </si>
  <si>
    <t>-1585888191</t>
  </si>
  <si>
    <t>4,5*1,05</t>
  </si>
  <si>
    <t>Trubní vedení</t>
  </si>
  <si>
    <t>37</t>
  </si>
  <si>
    <t>899231111</t>
  </si>
  <si>
    <t>Výšková úprava uličního vstupu nebo vpusti do 200 mm zvýšením mříže</t>
  </si>
  <si>
    <t>kus</t>
  </si>
  <si>
    <t>-1666023426</t>
  </si>
  <si>
    <t>38</t>
  </si>
  <si>
    <t>899331111</t>
  </si>
  <si>
    <t>Výšková úprava uličního vstupu nebo vpusti do 200 mm zvýšením poklopu</t>
  </si>
  <si>
    <t>-246602937</t>
  </si>
  <si>
    <t>39</t>
  </si>
  <si>
    <t>899431111</t>
  </si>
  <si>
    <t>Výšková úprava uličního vstupu nebo vpusti do 200 mm zvýšením krycího hrnce, šoupěte nebo hydrantu</t>
  </si>
  <si>
    <t>-949625838</t>
  </si>
  <si>
    <t>Ostatní konstrukce a práce, bourání</t>
  </si>
  <si>
    <t>40</t>
  </si>
  <si>
    <t>915221112</t>
  </si>
  <si>
    <t>Vodorovné dopravní značení vodící čáry souvislé š 250 mm retroreflexní bílý plast</t>
  </si>
  <si>
    <t>-797509138</t>
  </si>
  <si>
    <t>41</t>
  </si>
  <si>
    <t>915611111</t>
  </si>
  <si>
    <t>Předznačení vodorovného liniového značení</t>
  </si>
  <si>
    <t>-1489705470</t>
  </si>
  <si>
    <t>42</t>
  </si>
  <si>
    <t>916111123</t>
  </si>
  <si>
    <t>Osazení obruby z drobných kostek s boční opěrou do lože z betonu prostého</t>
  </si>
  <si>
    <t>1638772583</t>
  </si>
  <si>
    <t>43</t>
  </si>
  <si>
    <t>58381007</t>
  </si>
  <si>
    <t>kostka dlažební žula drobná 8/10</t>
  </si>
  <si>
    <t>1759854008</t>
  </si>
  <si>
    <t>144,000*0,1*1,05</t>
  </si>
  <si>
    <t>92140102</t>
  </si>
  <si>
    <t>45</t>
  </si>
  <si>
    <t>59217034</t>
  </si>
  <si>
    <t>obrubník betonový silniční 1000x150x300mm</t>
  </si>
  <si>
    <t>1138861416</t>
  </si>
  <si>
    <t>184*1,05</t>
  </si>
  <si>
    <t>-462573739</t>
  </si>
  <si>
    <t>50</t>
  </si>
  <si>
    <t>916431111</t>
  </si>
  <si>
    <t>Osazení bezbariérového betonového obrubníku do betonového lože tl 150 mm</t>
  </si>
  <si>
    <t>712570482</t>
  </si>
  <si>
    <t>51</t>
  </si>
  <si>
    <t>59217041</t>
  </si>
  <si>
    <t>obrubník betonový bezbariérový přímý</t>
  </si>
  <si>
    <t>-734766964</t>
  </si>
  <si>
    <t>25,000*1,05</t>
  </si>
  <si>
    <t>-845998381</t>
  </si>
  <si>
    <t>54</t>
  </si>
  <si>
    <t>979054451</t>
  </si>
  <si>
    <t>Očištění vybouraných zámkových dlaždic s původním spárováním z kameniva těženého</t>
  </si>
  <si>
    <t>-1898886281</t>
  </si>
  <si>
    <t>997</t>
  </si>
  <si>
    <t>Přesun sutě</t>
  </si>
  <si>
    <t>55</t>
  </si>
  <si>
    <t>997221151</t>
  </si>
  <si>
    <t>Vodorovná doprava suti z kusových materiálů stavebním kolečkem do 50 m</t>
  </si>
  <si>
    <t>-432851291</t>
  </si>
  <si>
    <t>manipulace se stávající dlažbou</t>
  </si>
  <si>
    <t>5,2*2</t>
  </si>
  <si>
    <t>997221551</t>
  </si>
  <si>
    <t>Vodorovná doprava suti ze sypkých materiálů do 1 km</t>
  </si>
  <si>
    <t>-1789866944</t>
  </si>
  <si>
    <t>997221559</t>
  </si>
  <si>
    <t>Příplatek ZKD 1 km u vodorovné dopravy suti ze sypkých materiálů</t>
  </si>
  <si>
    <t>-505584535</t>
  </si>
  <si>
    <t>sut1*14</t>
  </si>
  <si>
    <t>58</t>
  </si>
  <si>
    <t>997221561</t>
  </si>
  <si>
    <t>Vodorovná doprava suti z kusových materiálů do 1 km</t>
  </si>
  <si>
    <t>-1540262756</t>
  </si>
  <si>
    <t>379,601-5,2-sut1</t>
  </si>
  <si>
    <t>59</t>
  </si>
  <si>
    <t>997221569</t>
  </si>
  <si>
    <t>Příplatek ZKD 1 km u vodorovné dopravy suti z kusových materiálů</t>
  </si>
  <si>
    <t>2041729451</t>
  </si>
  <si>
    <t>sut2*14</t>
  </si>
  <si>
    <t>997221611</t>
  </si>
  <si>
    <t>Nakládání suti na dopravní prostředky pro vodorovnou dopravu</t>
  </si>
  <si>
    <t>-832438458</t>
  </si>
  <si>
    <t>sut1+sut2</t>
  </si>
  <si>
    <t>61</t>
  </si>
  <si>
    <t>997221862</t>
  </si>
  <si>
    <t>Poplatek za uložení stavebního odpadu na recyklační skládce (skládkovné) z armovaného betonu pod kódem 17 01 01</t>
  </si>
  <si>
    <t>-1016721383</t>
  </si>
  <si>
    <t>62</t>
  </si>
  <si>
    <t>997221875</t>
  </si>
  <si>
    <t>Poplatek za uložení stavebního odpadu na recyklační skládce (skládkovné) asfaltového bez obsahu dehtu zatříděného do Katalogu odpadů pod kódem 17 03 02</t>
  </si>
  <si>
    <t>-266911633</t>
  </si>
  <si>
    <t>997221873</t>
  </si>
  <si>
    <t>Poplatek za uložení stavebního odpadu na recyklační skládce (skládkovné) zeminy a kamení zatříděného do Katalogu odpadů pod kódem 17 05 04</t>
  </si>
  <si>
    <t>-54948009</t>
  </si>
  <si>
    <t>998</t>
  </si>
  <si>
    <t>Přesun hmot</t>
  </si>
  <si>
    <t>Přesun hmot pro pozemní komunikace s krytem dlážděným</t>
  </si>
  <si>
    <t>1130119484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</si>
  <si>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</si>
  <si>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</si>
  <si>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</si>
  <si>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</si>
  <si>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</si>
  <si>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</si>
  <si>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</si>
  <si>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-1020045530</t>
  </si>
  <si>
    <t>18*1,8</t>
  </si>
  <si>
    <t>Svislé a kompletní konstrukce</t>
  </si>
  <si>
    <t xml:space="preserve">    3 - Svislé a kompletní konstrukce</t>
  </si>
  <si>
    <t>113107162</t>
  </si>
  <si>
    <t>Odstranění podkladu z kameniva drceného tl přes 100 do 200 mm strojně pl přes 50 do 200 m2</t>
  </si>
  <si>
    <t>611321825R00</t>
  </si>
  <si>
    <t>Ks</t>
  </si>
  <si>
    <t>CS ÚRS 2023 01</t>
  </si>
  <si>
    <t>767</t>
  </si>
  <si>
    <t>Konstrukce zámečnické</t>
  </si>
  <si>
    <t>55261-R-01</t>
  </si>
  <si>
    <t xml:space="preserve">zábradlí 2/Z </t>
  </si>
  <si>
    <t>55261-R-02</t>
  </si>
  <si>
    <t>madlo zábradlí  Z/1 a Z2</t>
  </si>
  <si>
    <t>767220530</t>
  </si>
  <si>
    <t>Montáž zábradlí z profilové oceli na ocel konstrukci hmotnosti přes 40 kg</t>
  </si>
  <si>
    <t>767220550</t>
  </si>
  <si>
    <t>Montáž zábradlí osazení samostatného sloupku</t>
  </si>
  <si>
    <t>767995112.1.2</t>
  </si>
  <si>
    <t>Kotevní oc. plech sloupků zábradlí 130/130/8mm kotvit do betonu</t>
  </si>
  <si>
    <t xml:space="preserve">    767- Konstrukce zámečnické</t>
  </si>
  <si>
    <t>Cena celkem bez DPH</t>
  </si>
  <si>
    <t>Cena celkem s DPH</t>
  </si>
  <si>
    <t>4*2</t>
  </si>
  <si>
    <t>430321616</t>
  </si>
  <si>
    <t>Schodišťová konstrukce a rampa ze tř. C 20/25 včetně dopravy a vykládky betonu</t>
  </si>
  <si>
    <t>433351131</t>
  </si>
  <si>
    <t xml:space="preserve">Zřízení bednění schodnic, stupňů přímočarých schodišť v do 4 m  </t>
  </si>
  <si>
    <t>605110490R03</t>
  </si>
  <si>
    <t xml:space="preserve">Deska hladká boční omítaná délka 3 - 3,5 m  tl.18 - 100 mm, šířka 8 - 20 cm jakost I. - III. </t>
  </si>
  <si>
    <t>boční zeď</t>
  </si>
  <si>
    <t>998223011R002</t>
  </si>
  <si>
    <t>Soub</t>
  </si>
  <si>
    <t>919732111</t>
  </si>
  <si>
    <t xml:space="preserve">Úprava povrchu cementobetonového krytu broušením tl do 2 mm </t>
  </si>
  <si>
    <t>981511114</t>
  </si>
  <si>
    <t xml:space="preserve">Demolice konstrukcí objektů z betonu postupným rozebíráním a bouráním ručně </t>
  </si>
  <si>
    <t>985323111</t>
  </si>
  <si>
    <t xml:space="preserve">Spojovací můstek reprofilovaného betonu na cementové bázi tl 1 mm   </t>
  </si>
  <si>
    <t>"10%"    8,0</t>
  </si>
  <si>
    <t>611321825R01</t>
  </si>
  <si>
    <t>D+M Stříška,pohled.hl.,-zřízení</t>
  </si>
  <si>
    <t>D+M Schodnicer,pohled.hl.,-zřízení</t>
  </si>
  <si>
    <t>Cena celkem</t>
  </si>
  <si>
    <t xml:space="preserve">Cena celkem </t>
  </si>
  <si>
    <t>Cena celkem[CZK]</t>
  </si>
  <si>
    <t>Oprava schodišť na ul. Příční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</si>
</sst>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i/>
      <sz val="9"/>
      <color indexed="12"/>
      <name val="Arial Unicode MS"/>
      <family val="2"/>
    </font>
    <font>
      <i/>
      <sz val="8"/>
      <color indexed="12"/>
      <name val="Arial Unicode MS"/>
      <family val="2"/>
    </font>
    <font>
      <sz val="9"/>
      <name val="Arial Unicode MS"/>
      <family val="2"/>
    </font>
    <font>
      <sz val="8"/>
      <name val="Arial Unicode MS"/>
      <family val="2"/>
    </font>
    <font>
      <sz val="11"/>
      <name val="Calibri"/>
      <family val="2"/>
    </font>
    <font>
      <sz val="12"/>
      <name val="Arial CE"/>
      <family val="2"/>
    </font>
    <font>
      <sz val="12"/>
      <color rgb="FF96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0" fontId="39" fillId="0" borderId="0" xfId="0" applyFon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Protection="1">
      <protection locked="0"/>
    </xf>
    <xf numFmtId="4" fontId="40" fillId="0" borderId="0" xfId="0" applyNumberFormat="1" applyFont="1"/>
    <xf numFmtId="0" fontId="41" fillId="0" borderId="23" xfId="0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 wrapText="1"/>
    </xf>
    <xf numFmtId="167" fontId="43" fillId="0" borderId="23" xfId="0" applyNumberFormat="1" applyFont="1" applyBorder="1" applyAlignment="1">
      <alignment vertical="center"/>
    </xf>
    <xf numFmtId="4" fontId="43" fillId="5" borderId="23" xfId="0" applyNumberFormat="1" applyFont="1" applyFill="1" applyBorder="1" applyAlignment="1" applyProtection="1">
      <alignment vertical="center"/>
      <protection locked="0"/>
    </xf>
    <xf numFmtId="4" fontId="43" fillId="0" borderId="23" xfId="0" applyNumberFormat="1" applyFont="1" applyBorder="1" applyAlignment="1">
      <alignment vertical="center"/>
    </xf>
    <xf numFmtId="0" fontId="43" fillId="0" borderId="2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167" fontId="43" fillId="0" borderId="0" xfId="0" applyNumberFormat="1" applyFont="1" applyAlignment="1">
      <alignment vertical="center"/>
    </xf>
    <xf numFmtId="4" fontId="43" fillId="6" borderId="0" xfId="0" applyNumberFormat="1" applyFont="1" applyFill="1" applyAlignment="1" applyProtection="1">
      <alignment vertical="center"/>
      <protection locked="0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 wrapText="1"/>
    </xf>
    <xf numFmtId="167" fontId="45" fillId="0" borderId="23" xfId="0" applyNumberFormat="1" applyFont="1" applyBorder="1" applyAlignment="1">
      <alignment vertical="center"/>
    </xf>
    <xf numFmtId="4" fontId="45" fillId="5" borderId="23" xfId="0" applyNumberFormat="1" applyFont="1" applyFill="1" applyBorder="1" applyAlignment="1" applyProtection="1">
      <alignment vertical="center"/>
      <protection locked="0"/>
    </xf>
    <xf numFmtId="4" fontId="45" fillId="0" borderId="23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167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19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3" fillId="0" borderId="0" xfId="0" applyFont="1"/>
    <xf numFmtId="0" fontId="46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47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7" fillId="4" borderId="7" xfId="0" applyFont="1" applyFill="1" applyBorder="1" applyAlignment="1">
      <alignment horizontal="right" vertical="center"/>
    </xf>
    <xf numFmtId="0" fontId="47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7" fillId="4" borderId="7" xfId="0" applyNumberFormat="1" applyFont="1" applyFill="1" applyBorder="1" applyAlignment="1">
      <alignment vertical="center"/>
    </xf>
    <xf numFmtId="4" fontId="48" fillId="0" borderId="0" xfId="0" applyNumberFormat="1" applyFont="1" applyAlignment="1">
      <alignment vertical="center"/>
    </xf>
    <xf numFmtId="9" fontId="0" fillId="0" borderId="10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4" fontId="45" fillId="0" borderId="0" xfId="0" applyNumberFormat="1" applyFont="1" applyFill="1" applyAlignment="1" applyProtection="1">
      <alignment vertical="center"/>
      <protection locked="0"/>
    </xf>
    <xf numFmtId="4" fontId="43" fillId="0" borderId="0" xfId="0" applyNumberFormat="1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0"/>
  <sheetViews>
    <sheetView showGridLines="0" workbookViewId="0" topLeftCell="A1">
      <selection activeCell="AK29" sqref="AK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48" t="s">
        <v>5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72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R5" s="19"/>
      <c r="BE5" s="270" t="s">
        <v>14</v>
      </c>
      <c r="BS5" s="16" t="s">
        <v>6</v>
      </c>
    </row>
    <row r="6" spans="2:71" ht="36.95" customHeight="1">
      <c r="B6" s="19"/>
      <c r="D6" s="25" t="s">
        <v>15</v>
      </c>
      <c r="K6" s="273" t="s">
        <v>348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R6" s="19"/>
      <c r="BE6" s="271"/>
      <c r="BS6" s="16" t="s">
        <v>6</v>
      </c>
    </row>
    <row r="7" spans="2:7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71"/>
      <c r="BS7" s="16" t="s">
        <v>6</v>
      </c>
    </row>
    <row r="8" spans="2:71" ht="12" customHeight="1">
      <c r="B8" s="19"/>
      <c r="D8" s="26" t="s">
        <v>18</v>
      </c>
      <c r="K8" s="24" t="s">
        <v>19</v>
      </c>
      <c r="AK8" s="26" t="s">
        <v>20</v>
      </c>
      <c r="AN8" s="177"/>
      <c r="AR8" s="19"/>
      <c r="BE8" s="271"/>
      <c r="BS8" s="16" t="s">
        <v>6</v>
      </c>
    </row>
    <row r="9" spans="2:71" ht="14.45" customHeight="1">
      <c r="B9" s="19"/>
      <c r="AR9" s="19"/>
      <c r="BE9" s="271"/>
      <c r="BS9" s="16" t="s">
        <v>6</v>
      </c>
    </row>
    <row r="10" spans="2:71" ht="12" customHeight="1">
      <c r="B10" s="19"/>
      <c r="D10" s="26" t="s">
        <v>21</v>
      </c>
      <c r="AK10" s="26" t="s">
        <v>22</v>
      </c>
      <c r="AN10" s="24" t="s">
        <v>1</v>
      </c>
      <c r="AR10" s="19"/>
      <c r="BE10" s="271"/>
      <c r="BS10" s="16" t="s">
        <v>6</v>
      </c>
    </row>
    <row r="11" spans="2:71" ht="18.4" customHeight="1">
      <c r="B11" s="19"/>
      <c r="E11" s="24" t="s">
        <v>23</v>
      </c>
      <c r="AK11" s="26" t="s">
        <v>24</v>
      </c>
      <c r="AN11" s="24" t="s">
        <v>1</v>
      </c>
      <c r="AR11" s="19"/>
      <c r="BE11" s="271"/>
      <c r="BS11" s="16" t="s">
        <v>6</v>
      </c>
    </row>
    <row r="12" spans="2:71" ht="6.95" customHeight="1">
      <c r="B12" s="19"/>
      <c r="AR12" s="19"/>
      <c r="BE12" s="271"/>
      <c r="BS12" s="16" t="s">
        <v>6</v>
      </c>
    </row>
    <row r="13" spans="2:71" ht="12" customHeight="1">
      <c r="B13" s="19"/>
      <c r="D13" s="26" t="s">
        <v>25</v>
      </c>
      <c r="AK13" s="26" t="s">
        <v>22</v>
      </c>
      <c r="AN13" s="227"/>
      <c r="AR13" s="19"/>
      <c r="BE13" s="271"/>
      <c r="BS13" s="16" t="s">
        <v>6</v>
      </c>
    </row>
    <row r="14" spans="2:71" ht="12.75">
      <c r="B14" s="19"/>
      <c r="E14" s="274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6" t="s">
        <v>24</v>
      </c>
      <c r="AN14" s="223"/>
      <c r="AR14" s="19"/>
      <c r="BE14" s="271"/>
      <c r="BS14" s="16" t="s">
        <v>6</v>
      </c>
    </row>
    <row r="15" spans="2:71" ht="6.95" customHeight="1">
      <c r="B15" s="19"/>
      <c r="AR15" s="19"/>
      <c r="BE15" s="271"/>
      <c r="BS15" s="16" t="s">
        <v>3</v>
      </c>
    </row>
    <row r="16" spans="2:71" ht="12" customHeight="1">
      <c r="B16" s="19"/>
      <c r="D16" s="26" t="s">
        <v>26</v>
      </c>
      <c r="AK16" s="26" t="s">
        <v>22</v>
      </c>
      <c r="AN16" s="24" t="s">
        <v>1</v>
      </c>
      <c r="AR16" s="19"/>
      <c r="BE16" s="271"/>
      <c r="BS16" s="16" t="s">
        <v>3</v>
      </c>
    </row>
    <row r="17" spans="2:71" ht="18.4" customHeight="1">
      <c r="B17" s="19"/>
      <c r="E17" s="24" t="s">
        <v>27</v>
      </c>
      <c r="AK17" s="26" t="s">
        <v>24</v>
      </c>
      <c r="AN17" s="24" t="s">
        <v>1</v>
      </c>
      <c r="AR17" s="19"/>
      <c r="BE17" s="271"/>
      <c r="BS17" s="16" t="s">
        <v>28</v>
      </c>
    </row>
    <row r="18" spans="2:71" ht="6.95" customHeight="1">
      <c r="B18" s="19"/>
      <c r="AR18" s="19"/>
      <c r="BE18" s="271"/>
      <c r="BS18" s="16" t="s">
        <v>6</v>
      </c>
    </row>
    <row r="19" spans="2:71" ht="12" customHeight="1">
      <c r="B19" s="19"/>
      <c r="D19" s="26" t="s">
        <v>29</v>
      </c>
      <c r="J19" s="226"/>
      <c r="AK19" s="26" t="s">
        <v>22</v>
      </c>
      <c r="AN19" s="24" t="s">
        <v>1</v>
      </c>
      <c r="AR19" s="19"/>
      <c r="BE19" s="271"/>
      <c r="BS19" s="16" t="s">
        <v>6</v>
      </c>
    </row>
    <row r="20" spans="2:71" ht="18.4" customHeight="1">
      <c r="B20" s="19"/>
      <c r="E20" s="24"/>
      <c r="AK20" s="26" t="s">
        <v>24</v>
      </c>
      <c r="AN20" s="24" t="s">
        <v>1</v>
      </c>
      <c r="AR20" s="19"/>
      <c r="BE20" s="271"/>
      <c r="BS20" s="16" t="s">
        <v>28</v>
      </c>
    </row>
    <row r="21" spans="2:57" ht="6.95" customHeight="1">
      <c r="B21" s="19"/>
      <c r="AR21" s="19"/>
      <c r="BE21" s="271"/>
    </row>
    <row r="22" spans="2:57" ht="12" customHeight="1">
      <c r="B22" s="19"/>
      <c r="D22" s="26" t="s">
        <v>30</v>
      </c>
      <c r="AR22" s="19"/>
      <c r="BE22" s="271"/>
    </row>
    <row r="23" spans="2:57" ht="16.5" customHeight="1">
      <c r="B23" s="19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R23" s="19"/>
      <c r="BE23" s="271"/>
    </row>
    <row r="24" spans="2:57" ht="6.75" customHeight="1">
      <c r="B24" s="19"/>
      <c r="AR24" s="19"/>
      <c r="BE24" s="271"/>
    </row>
    <row r="25" spans="2:57" ht="6.7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71"/>
    </row>
    <row r="26" spans="2:57" s="1" customFormat="1" ht="25.9" customHeight="1">
      <c r="B26" s="30"/>
      <c r="D26" s="31" t="s">
        <v>345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7">
        <f>ROUND(AG87,2)</f>
        <v>0</v>
      </c>
      <c r="AL26" s="278"/>
      <c r="AM26" s="278"/>
      <c r="AN26" s="278"/>
      <c r="AO26" s="278"/>
      <c r="AR26" s="30"/>
      <c r="BE26" s="271"/>
    </row>
    <row r="27" spans="2:57" s="1" customFormat="1" ht="15.75" customHeight="1">
      <c r="B27" s="30"/>
      <c r="F27" s="26"/>
      <c r="G27" s="2"/>
      <c r="H27" s="2"/>
      <c r="I27" s="2"/>
      <c r="J27" s="2"/>
      <c r="K27" s="2"/>
      <c r="L27" s="225"/>
      <c r="M27" s="2"/>
      <c r="N27" s="2"/>
      <c r="O27" s="2"/>
      <c r="P27" s="2"/>
      <c r="Q27" s="2"/>
      <c r="R27" s="2"/>
      <c r="S27" s="2"/>
      <c r="T27" s="2"/>
      <c r="U27" s="2"/>
      <c r="V27" s="2"/>
      <c r="W27" s="2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24"/>
      <c r="AL27" s="2"/>
      <c r="AM27" s="2"/>
      <c r="AN27" s="2"/>
      <c r="AO27" s="2"/>
      <c r="AR27" s="30"/>
      <c r="BE27" s="222"/>
    </row>
    <row r="28" spans="2:44" s="1" customFormat="1" ht="25.9" customHeight="1">
      <c r="B28" s="30"/>
      <c r="C28" s="33"/>
      <c r="D28" s="34" t="s">
        <v>346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 t="s">
        <v>36</v>
      </c>
      <c r="U28" s="35"/>
      <c r="V28" s="35"/>
      <c r="W28" s="35"/>
      <c r="X28" s="266" t="s">
        <v>37</v>
      </c>
      <c r="Y28" s="267"/>
      <c r="Z28" s="267"/>
      <c r="AA28" s="267"/>
      <c r="AB28" s="267"/>
      <c r="AC28" s="35"/>
      <c r="AD28" s="35"/>
      <c r="AE28" s="35"/>
      <c r="AF28" s="35"/>
      <c r="AG28" s="35"/>
      <c r="AH28" s="35"/>
      <c r="AI28" s="35"/>
      <c r="AJ28" s="35"/>
      <c r="AK28" s="268">
        <f>AK26*1.21</f>
        <v>0</v>
      </c>
      <c r="AL28" s="267"/>
      <c r="AM28" s="267"/>
      <c r="AN28" s="267"/>
      <c r="AO28" s="269"/>
      <c r="AP28" s="33"/>
      <c r="AQ28" s="33"/>
      <c r="AR28" s="30"/>
    </row>
    <row r="29" spans="2:44" s="1" customFormat="1" ht="6.95" customHeight="1">
      <c r="B29" s="30"/>
      <c r="AR29" s="30"/>
    </row>
    <row r="30" spans="2:44" s="1" customFormat="1" ht="14.45" customHeight="1">
      <c r="B30" s="30"/>
      <c r="AR30" s="30"/>
    </row>
    <row r="31" spans="2:44" ht="14.45" customHeight="1">
      <c r="B31" s="19"/>
      <c r="AR31" s="19"/>
    </row>
    <row r="32" spans="2:44" ht="14.45" customHeight="1">
      <c r="B32" s="19"/>
      <c r="AR32" s="19"/>
    </row>
    <row r="33" spans="2:44" ht="14.45" customHeight="1">
      <c r="B33" s="19"/>
      <c r="AR33" s="19"/>
    </row>
    <row r="34" spans="2:44" ht="14.45" customHeight="1">
      <c r="B34" s="19"/>
      <c r="AR34" s="19"/>
    </row>
    <row r="35" spans="2:44" ht="14.45" customHeight="1">
      <c r="B35" s="19"/>
      <c r="AR35" s="19"/>
    </row>
    <row r="36" spans="2:44" ht="14.45" customHeight="1">
      <c r="B36" s="19"/>
      <c r="AR36" s="19"/>
    </row>
    <row r="37" spans="2:44" ht="14.45" customHeight="1">
      <c r="B37" s="19"/>
      <c r="AR37" s="19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s="1" customFormat="1" ht="14.45" customHeight="1">
      <c r="B42" s="30"/>
      <c r="D42" s="37" t="s">
        <v>38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7" t="s">
        <v>39</v>
      </c>
      <c r="AI42" s="38"/>
      <c r="AJ42" s="38"/>
      <c r="AK42" s="38"/>
      <c r="AL42" s="38"/>
      <c r="AM42" s="38"/>
      <c r="AN42" s="38"/>
      <c r="AO42" s="38"/>
      <c r="AR42" s="30"/>
    </row>
    <row r="43" spans="2:44" ht="12">
      <c r="B43" s="19"/>
      <c r="AR43" s="19"/>
    </row>
    <row r="44" spans="2:44" ht="12">
      <c r="B44" s="19"/>
      <c r="AR44" s="19"/>
    </row>
    <row r="45" spans="2:44" ht="12">
      <c r="B45" s="19"/>
      <c r="AR45" s="19"/>
    </row>
    <row r="46" spans="2:44" ht="12">
      <c r="B46" s="19"/>
      <c r="AR46" s="19"/>
    </row>
    <row r="47" spans="2:44" ht="12">
      <c r="B47" s="19"/>
      <c r="AR47" s="19"/>
    </row>
    <row r="48" spans="2:44" ht="12">
      <c r="B48" s="19"/>
      <c r="AR48" s="19"/>
    </row>
    <row r="49" spans="2:44" ht="12">
      <c r="B49" s="19"/>
      <c r="AR49" s="19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s="1" customFormat="1" ht="12.75">
      <c r="B53" s="30"/>
      <c r="D53" s="39" t="s">
        <v>40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9" t="s">
        <v>41</v>
      </c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9" t="s">
        <v>40</v>
      </c>
      <c r="AI53" s="32"/>
      <c r="AJ53" s="32"/>
      <c r="AK53" s="32"/>
      <c r="AL53" s="32"/>
      <c r="AM53" s="39" t="s">
        <v>41</v>
      </c>
      <c r="AN53" s="32"/>
      <c r="AO53" s="32"/>
      <c r="AR53" s="30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s="1" customFormat="1" ht="12.75">
      <c r="B57" s="30"/>
      <c r="D57" s="37" t="s">
        <v>42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7" t="s">
        <v>43</v>
      </c>
      <c r="AI57" s="38"/>
      <c r="AJ57" s="38"/>
      <c r="AK57" s="38"/>
      <c r="AL57" s="38"/>
      <c r="AM57" s="38"/>
      <c r="AN57" s="38"/>
      <c r="AO57" s="38"/>
      <c r="AR57" s="30"/>
    </row>
    <row r="58" spans="2:44" ht="12">
      <c r="B58" s="19"/>
      <c r="AR58" s="19"/>
    </row>
    <row r="59" spans="2:44" ht="12">
      <c r="B59" s="19"/>
      <c r="AR59" s="19"/>
    </row>
    <row r="60" spans="2:44" ht="12">
      <c r="B60" s="19"/>
      <c r="AR60" s="19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ht="12">
      <c r="B64" s="19"/>
      <c r="AR64" s="19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s="1" customFormat="1" ht="12.75">
      <c r="B68" s="30"/>
      <c r="D68" s="39" t="s">
        <v>40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9" t="s">
        <v>41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9" t="s">
        <v>40</v>
      </c>
      <c r="AI68" s="32"/>
      <c r="AJ68" s="32"/>
      <c r="AK68" s="32"/>
      <c r="AL68" s="32"/>
      <c r="AM68" s="39" t="s">
        <v>41</v>
      </c>
      <c r="AN68" s="32"/>
      <c r="AO68" s="32"/>
      <c r="AR68" s="30"/>
    </row>
    <row r="69" spans="2:44" s="1" customFormat="1" ht="12">
      <c r="B69" s="30"/>
      <c r="AR69" s="30"/>
    </row>
    <row r="70" spans="2:44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30"/>
    </row>
    <row r="74" spans="2:44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30"/>
    </row>
    <row r="75" spans="2:44" s="1" customFormat="1" ht="24.95" customHeight="1">
      <c r="B75" s="30"/>
      <c r="C75" s="20" t="s">
        <v>44</v>
      </c>
      <c r="AR75" s="30"/>
    </row>
    <row r="76" spans="2:44" s="1" customFormat="1" ht="6.95" customHeight="1">
      <c r="B76" s="30"/>
      <c r="AR76" s="30"/>
    </row>
    <row r="77" spans="2:44" s="3" customFormat="1" ht="12" customHeight="1">
      <c r="B77" s="44"/>
      <c r="C77" s="26" t="s">
        <v>13</v>
      </c>
      <c r="L77" s="3">
        <f>K5</f>
        <v>0</v>
      </c>
      <c r="AR77" s="44"/>
    </row>
    <row r="78" spans="2:44" s="4" customFormat="1" ht="36.95" customHeight="1">
      <c r="B78" s="45"/>
      <c r="C78" s="46" t="s">
        <v>15</v>
      </c>
      <c r="L78" s="255" t="str">
        <f>K6</f>
        <v>Oprava schodišť na ul. Příční</v>
      </c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R78" s="45"/>
    </row>
    <row r="79" spans="2:44" s="1" customFormat="1" ht="6.95" customHeight="1">
      <c r="B79" s="30"/>
      <c r="AR79" s="30"/>
    </row>
    <row r="80" spans="2:44" s="1" customFormat="1" ht="12" customHeight="1">
      <c r="B80" s="30"/>
      <c r="C80" s="26" t="s">
        <v>18</v>
      </c>
      <c r="L80" s="47" t="str">
        <f>IF(K8="","",K8)</f>
        <v>Valašské Meziříčí</v>
      </c>
      <c r="AI80" s="26" t="s">
        <v>20</v>
      </c>
      <c r="AM80" s="257" t="str">
        <f>IF(AN8="","",AN8)</f>
        <v/>
      </c>
      <c r="AN80" s="257"/>
      <c r="AR80" s="30"/>
    </row>
    <row r="81" spans="2:44" s="1" customFormat="1" ht="6.95" customHeight="1">
      <c r="B81" s="30"/>
      <c r="AR81" s="30"/>
    </row>
    <row r="82" spans="2:56" s="1" customFormat="1" ht="15.2" customHeight="1">
      <c r="B82" s="30"/>
      <c r="C82" s="26" t="s">
        <v>21</v>
      </c>
      <c r="L82" s="3" t="str">
        <f>IF(E11="","",E11)</f>
        <v>Město Valašské Meziříčí</v>
      </c>
      <c r="AI82" s="26" t="s">
        <v>26</v>
      </c>
      <c r="AM82" s="258" t="str">
        <f>IF(E17="","",E17)</f>
        <v xml:space="preserve"> </v>
      </c>
      <c r="AN82" s="259"/>
      <c r="AO82" s="259"/>
      <c r="AP82" s="259"/>
      <c r="AR82" s="30"/>
      <c r="AS82" s="260" t="s">
        <v>45</v>
      </c>
      <c r="AT82" s="261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.2" customHeight="1">
      <c r="B83" s="30"/>
      <c r="C83" s="26" t="s">
        <v>25</v>
      </c>
      <c r="L83" s="3">
        <f>IF(E14="Vyplň údaj","",E14)</f>
        <v>0</v>
      </c>
      <c r="AI83" s="26" t="s">
        <v>29</v>
      </c>
      <c r="AM83" s="258" t="str">
        <f>IF(E20="","",E20)</f>
        <v/>
      </c>
      <c r="AN83" s="259"/>
      <c r="AO83" s="259"/>
      <c r="AP83" s="259"/>
      <c r="AR83" s="30"/>
      <c r="AS83" s="262"/>
      <c r="AT83" s="263"/>
      <c r="BD83" s="51"/>
    </row>
    <row r="84" spans="2:56" s="1" customFormat="1" ht="10.9" customHeight="1">
      <c r="B84" s="30"/>
      <c r="AR84" s="30"/>
      <c r="AS84" s="262"/>
      <c r="AT84" s="263"/>
      <c r="BD84" s="51"/>
    </row>
    <row r="85" spans="2:56" s="1" customFormat="1" ht="29.25" customHeight="1">
      <c r="B85" s="30"/>
      <c r="C85" s="250" t="s">
        <v>46</v>
      </c>
      <c r="D85" s="251"/>
      <c r="E85" s="251"/>
      <c r="F85" s="251"/>
      <c r="G85" s="251"/>
      <c r="H85" s="52"/>
      <c r="I85" s="252" t="s">
        <v>47</v>
      </c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3" t="s">
        <v>347</v>
      </c>
      <c r="AH85" s="251"/>
      <c r="AI85" s="251"/>
      <c r="AJ85" s="251"/>
      <c r="AK85" s="251"/>
      <c r="AL85" s="251"/>
      <c r="AM85" s="251"/>
      <c r="AN85" s="252" t="s">
        <v>82</v>
      </c>
      <c r="AO85" s="251"/>
      <c r="AP85" s="254"/>
      <c r="AQ85" s="53" t="s">
        <v>48</v>
      </c>
      <c r="AR85" s="30"/>
      <c r="AS85" s="54" t="s">
        <v>49</v>
      </c>
      <c r="AT85" s="55" t="s">
        <v>50</v>
      </c>
      <c r="AU85" s="55" t="s">
        <v>51</v>
      </c>
      <c r="AV85" s="55" t="s">
        <v>52</v>
      </c>
      <c r="AW85" s="55" t="s">
        <v>53</v>
      </c>
      <c r="AX85" s="55" t="s">
        <v>54</v>
      </c>
      <c r="AY85" s="55" t="s">
        <v>55</v>
      </c>
      <c r="AZ85" s="55" t="s">
        <v>56</v>
      </c>
      <c r="BA85" s="55" t="s">
        <v>57</v>
      </c>
      <c r="BB85" s="55" t="s">
        <v>58</v>
      </c>
      <c r="BC85" s="55" t="s">
        <v>59</v>
      </c>
      <c r="BD85" s="56" t="s">
        <v>60</v>
      </c>
    </row>
    <row r="86" spans="2:56" s="1" customFormat="1" ht="10.9" customHeight="1">
      <c r="B86" s="30"/>
      <c r="AR86" s="30"/>
      <c r="AS86" s="5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90" s="5" customFormat="1" ht="32.45" customHeight="1">
      <c r="B87" s="58"/>
      <c r="C87" s="59" t="s">
        <v>61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246">
        <f>ROUND(AG88,2)</f>
        <v>0</v>
      </c>
      <c r="AH87" s="246"/>
      <c r="AI87" s="246"/>
      <c r="AJ87" s="246"/>
      <c r="AK87" s="246"/>
      <c r="AL87" s="246"/>
      <c r="AM87" s="246"/>
      <c r="AN87" s="247">
        <f>AK28</f>
        <v>0</v>
      </c>
      <c r="AO87" s="247"/>
      <c r="AP87" s="247"/>
      <c r="AQ87" s="62" t="s">
        <v>1</v>
      </c>
      <c r="AR87" s="58"/>
      <c r="AS87" s="63">
        <f>ROUND(AS88,2)</f>
        <v>0</v>
      </c>
      <c r="AT87" s="64" t="e">
        <f>ROUND(SUM(AV87:AW87),2)</f>
        <v>#REF!</v>
      </c>
      <c r="AU87" s="65" t="e">
        <f>ROUND(AU88,5)</f>
        <v>#REF!</v>
      </c>
      <c r="AV87" s="64" t="e">
        <f>ROUND(AZ87*#REF!,2)</f>
        <v>#REF!</v>
      </c>
      <c r="AW87" s="64" t="e">
        <f>ROUND(BA87*#REF!,2)</f>
        <v>#REF!</v>
      </c>
      <c r="AX87" s="64" t="e">
        <f>ROUND(BB87*#REF!,2)</f>
        <v>#REF!</v>
      </c>
      <c r="AY87" s="64" t="e">
        <f>ROUND(BC87*#REF!,2)</f>
        <v>#REF!</v>
      </c>
      <c r="AZ87" s="64" t="e">
        <f>ROUND(AZ88,2)</f>
        <v>#REF!</v>
      </c>
      <c r="BA87" s="64" t="e">
        <f>ROUND(BA88,2)</f>
        <v>#REF!</v>
      </c>
      <c r="BB87" s="64">
        <f>ROUND(BB88,2)</f>
        <v>0</v>
      </c>
      <c r="BC87" s="64">
        <f>ROUND(BC88,2)</f>
        <v>0</v>
      </c>
      <c r="BD87" s="66">
        <f>ROUND(BD88,2)</f>
        <v>0</v>
      </c>
      <c r="BS87" s="67" t="s">
        <v>62</v>
      </c>
      <c r="BT87" s="67" t="s">
        <v>63</v>
      </c>
      <c r="BV87" s="67" t="s">
        <v>64</v>
      </c>
      <c r="BW87" s="67" t="s">
        <v>4</v>
      </c>
      <c r="BX87" s="67" t="s">
        <v>65</v>
      </c>
      <c r="CL87" s="67" t="s">
        <v>1</v>
      </c>
    </row>
    <row r="88" spans="1:90" s="6" customFormat="1" ht="32.25" customHeight="1">
      <c r="A88" s="68" t="s">
        <v>66</v>
      </c>
      <c r="B88" s="69"/>
      <c r="C88" s="70"/>
      <c r="D88" s="245">
        <v>32023</v>
      </c>
      <c r="E88" s="245"/>
      <c r="F88" s="245"/>
      <c r="G88" s="245"/>
      <c r="H88" s="245"/>
      <c r="I88" s="71"/>
      <c r="J88" s="245" t="str">
        <f>K6</f>
        <v>Oprava schodišť na ul. Příční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64">
        <f>schodiště!J28</f>
        <v>0</v>
      </c>
      <c r="AH88" s="265"/>
      <c r="AI88" s="265"/>
      <c r="AJ88" s="265"/>
      <c r="AK88" s="265"/>
      <c r="AL88" s="265"/>
      <c r="AM88" s="265"/>
      <c r="AN88" s="264">
        <f>AN87</f>
        <v>0</v>
      </c>
      <c r="AO88" s="265"/>
      <c r="AP88" s="265"/>
      <c r="AQ88" s="72" t="s">
        <v>67</v>
      </c>
      <c r="AR88" s="69"/>
      <c r="AS88" s="73">
        <v>0</v>
      </c>
      <c r="AT88" s="74" t="e">
        <f>ROUND(SUM(AV88:AW88),2)</f>
        <v>#REF!</v>
      </c>
      <c r="AU88" s="75" t="e">
        <f>schodiště!P120</f>
        <v>#REF!</v>
      </c>
      <c r="AV88" s="74" t="e">
        <f>schodiště!#REF!</f>
        <v>#REF!</v>
      </c>
      <c r="AW88" s="74" t="e">
        <f>schodiště!#REF!</f>
        <v>#REF!</v>
      </c>
      <c r="AX88" s="74">
        <f>schodiště!J31</f>
        <v>0</v>
      </c>
      <c r="AY88" s="74">
        <f>schodiště!J32</f>
        <v>0</v>
      </c>
      <c r="AZ88" s="74" t="e">
        <f>schodiště!#REF!</f>
        <v>#REF!</v>
      </c>
      <c r="BA88" s="74" t="e">
        <f>schodiště!#REF!</f>
        <v>#REF!</v>
      </c>
      <c r="BB88" s="74">
        <f>schodiště!F31</f>
        <v>0</v>
      </c>
      <c r="BC88" s="74">
        <f>schodiště!F32</f>
        <v>0</v>
      </c>
      <c r="BD88" s="76">
        <f>schodiště!F33</f>
        <v>0</v>
      </c>
      <c r="BT88" s="77" t="s">
        <v>68</v>
      </c>
      <c r="BU88" s="77" t="s">
        <v>69</v>
      </c>
      <c r="BV88" s="77" t="s">
        <v>64</v>
      </c>
      <c r="BW88" s="77" t="s">
        <v>4</v>
      </c>
      <c r="BX88" s="77" t="s">
        <v>65</v>
      </c>
      <c r="CL88" s="77" t="s">
        <v>1</v>
      </c>
    </row>
    <row r="89" spans="2:44" s="1" customFormat="1" ht="30" customHeight="1">
      <c r="B89" s="30"/>
      <c r="AR89" s="30"/>
    </row>
    <row r="90" spans="2:44" s="1" customFormat="1" ht="6.95" customHeight="1"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30"/>
    </row>
  </sheetData>
  <mergeCells count="24">
    <mergeCell ref="X28:AB28"/>
    <mergeCell ref="AK28:AO28"/>
    <mergeCell ref="BE5:BE26"/>
    <mergeCell ref="K5:AO5"/>
    <mergeCell ref="K6:AO6"/>
    <mergeCell ref="E14:AJ14"/>
    <mergeCell ref="E23:AN23"/>
    <mergeCell ref="AK26:AO26"/>
    <mergeCell ref="D88:H88"/>
    <mergeCell ref="J88:AF88"/>
    <mergeCell ref="AG87:AM87"/>
    <mergeCell ref="AN87:AP87"/>
    <mergeCell ref="AR2:BE2"/>
    <mergeCell ref="C85:G85"/>
    <mergeCell ref="I85:AF85"/>
    <mergeCell ref="AG85:AM85"/>
    <mergeCell ref="AN85:AP85"/>
    <mergeCell ref="L78:AO78"/>
    <mergeCell ref="AM80:AN80"/>
    <mergeCell ref="AM82:AP82"/>
    <mergeCell ref="AS82:AT84"/>
    <mergeCell ref="AM83:AP83"/>
    <mergeCell ref="AN88:AP88"/>
    <mergeCell ref="AG88:AM88"/>
  </mergeCells>
  <hyperlinks>
    <hyperlink ref="A88" location="'Mesto095 - Oprava chodní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1"/>
  <sheetViews>
    <sheetView showGridLines="0" tabSelected="1" workbookViewId="0" topLeftCell="A1">
      <selection activeCell="J30" sqref="J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7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48" t="s">
        <v>5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6" t="s">
        <v>4</v>
      </c>
      <c r="AZ2" s="79" t="s">
        <v>70</v>
      </c>
      <c r="BA2" s="79" t="s">
        <v>1</v>
      </c>
      <c r="BB2" s="79" t="s">
        <v>1</v>
      </c>
      <c r="BC2" s="79" t="s">
        <v>71</v>
      </c>
      <c r="BD2" s="79" t="s">
        <v>72</v>
      </c>
    </row>
    <row r="3" spans="2:56" ht="6.95" customHeight="1">
      <c r="B3" s="17"/>
      <c r="C3" s="18"/>
      <c r="D3" s="18"/>
      <c r="E3" s="18"/>
      <c r="F3" s="18"/>
      <c r="G3" s="18"/>
      <c r="H3" s="18"/>
      <c r="I3" s="80"/>
      <c r="J3" s="18"/>
      <c r="K3" s="18"/>
      <c r="L3" s="19"/>
      <c r="AT3" s="16" t="s">
        <v>72</v>
      </c>
      <c r="AZ3" s="79" t="s">
        <v>73</v>
      </c>
      <c r="BA3" s="79" t="s">
        <v>1</v>
      </c>
      <c r="BB3" s="79" t="s">
        <v>1</v>
      </c>
      <c r="BC3" s="79" t="s">
        <v>74</v>
      </c>
      <c r="BD3" s="79" t="s">
        <v>72</v>
      </c>
    </row>
    <row r="4" spans="2:56" ht="24.95" customHeight="1">
      <c r="B4" s="19"/>
      <c r="D4" s="20" t="s">
        <v>75</v>
      </c>
      <c r="L4" s="19"/>
      <c r="M4" s="81" t="s">
        <v>10</v>
      </c>
      <c r="AT4" s="16" t="s">
        <v>3</v>
      </c>
      <c r="AZ4" s="79" t="s">
        <v>76</v>
      </c>
      <c r="BA4" s="79" t="s">
        <v>1</v>
      </c>
      <c r="BB4" s="79" t="s">
        <v>1</v>
      </c>
      <c r="BC4" s="79" t="s">
        <v>77</v>
      </c>
      <c r="BD4" s="79" t="s">
        <v>72</v>
      </c>
    </row>
    <row r="5" spans="2:56" ht="6.95" customHeight="1">
      <c r="B5" s="19"/>
      <c r="L5" s="19"/>
      <c r="AZ5" s="79" t="s">
        <v>78</v>
      </c>
      <c r="BA5" s="79" t="s">
        <v>1</v>
      </c>
      <c r="BB5" s="79" t="s">
        <v>1</v>
      </c>
      <c r="BC5" s="79" t="s">
        <v>79</v>
      </c>
      <c r="BD5" s="79" t="s">
        <v>72</v>
      </c>
    </row>
    <row r="6" spans="2:12" s="1" customFormat="1" ht="12" customHeight="1">
      <c r="B6" s="30"/>
      <c r="D6" s="26" t="s">
        <v>15</v>
      </c>
      <c r="I6" s="82"/>
      <c r="L6" s="30"/>
    </row>
    <row r="7" spans="2:12" s="1" customFormat="1" ht="33" customHeight="1">
      <c r="B7" s="30"/>
      <c r="E7" s="255" t="s">
        <v>348</v>
      </c>
      <c r="F7" s="279"/>
      <c r="G7" s="279"/>
      <c r="H7" s="279"/>
      <c r="I7" s="82"/>
      <c r="L7" s="30"/>
    </row>
    <row r="8" spans="2:12" s="1" customFormat="1" ht="12">
      <c r="B8" s="30"/>
      <c r="I8" s="82"/>
      <c r="L8" s="30"/>
    </row>
    <row r="9" spans="2:12" s="1" customFormat="1" ht="12" customHeight="1">
      <c r="B9" s="30"/>
      <c r="D9" s="26" t="s">
        <v>16</v>
      </c>
      <c r="F9" s="24" t="s">
        <v>1</v>
      </c>
      <c r="I9" s="83" t="s">
        <v>17</v>
      </c>
      <c r="J9" s="24" t="s">
        <v>1</v>
      </c>
      <c r="L9" s="30"/>
    </row>
    <row r="10" spans="2:12" s="1" customFormat="1" ht="12" customHeight="1">
      <c r="B10" s="30"/>
      <c r="D10" s="26" t="s">
        <v>18</v>
      </c>
      <c r="F10" s="24" t="s">
        <v>19</v>
      </c>
      <c r="I10" s="83" t="s">
        <v>20</v>
      </c>
      <c r="J10" s="48"/>
      <c r="L10" s="30"/>
    </row>
    <row r="11" spans="2:12" s="1" customFormat="1" ht="10.9" customHeight="1">
      <c r="B11" s="30"/>
      <c r="I11" s="82"/>
      <c r="L11" s="30"/>
    </row>
    <row r="12" spans="2:12" s="1" customFormat="1" ht="12" customHeight="1">
      <c r="B12" s="30"/>
      <c r="D12" s="26" t="s">
        <v>21</v>
      </c>
      <c r="I12" s="83" t="s">
        <v>22</v>
      </c>
      <c r="J12" s="24" t="s">
        <v>1</v>
      </c>
      <c r="L12" s="30"/>
    </row>
    <row r="13" spans="2:12" s="1" customFormat="1" ht="18" customHeight="1">
      <c r="B13" s="30"/>
      <c r="E13" s="24" t="s">
        <v>23</v>
      </c>
      <c r="I13" s="83" t="s">
        <v>24</v>
      </c>
      <c r="J13" s="24" t="s">
        <v>1</v>
      </c>
      <c r="L13" s="30"/>
    </row>
    <row r="14" spans="2:12" s="1" customFormat="1" ht="6.95" customHeight="1">
      <c r="B14" s="30"/>
      <c r="I14" s="82"/>
      <c r="L14" s="30"/>
    </row>
    <row r="15" spans="2:12" s="1" customFormat="1" ht="12" customHeight="1">
      <c r="B15" s="30"/>
      <c r="D15" s="26" t="s">
        <v>25</v>
      </c>
      <c r="I15" s="83" t="s">
        <v>22</v>
      </c>
      <c r="J15" s="27"/>
      <c r="L15" s="30"/>
    </row>
    <row r="16" spans="2:12" s="1" customFormat="1" ht="18" customHeight="1">
      <c r="B16" s="30"/>
      <c r="E16" s="280">
        <f>'Rekapitulace stavby'!E14</f>
        <v>0</v>
      </c>
      <c r="F16" s="272"/>
      <c r="G16" s="272"/>
      <c r="H16" s="272"/>
      <c r="I16" s="83" t="s">
        <v>24</v>
      </c>
      <c r="J16" s="27"/>
      <c r="L16" s="30"/>
    </row>
    <row r="17" spans="2:12" s="1" customFormat="1" ht="6.95" customHeight="1">
      <c r="B17" s="30"/>
      <c r="I17" s="82"/>
      <c r="L17" s="30"/>
    </row>
    <row r="18" spans="2:12" s="1" customFormat="1" ht="12" customHeight="1">
      <c r="B18" s="30"/>
      <c r="D18" s="26" t="s">
        <v>26</v>
      </c>
      <c r="I18" s="83" t="s">
        <v>22</v>
      </c>
      <c r="J18" s="24" t="str">
        <f>IF('Rekapitulace stavby'!AN16="","",'Rekapitulace stavby'!AN16)</f>
        <v/>
      </c>
      <c r="L18" s="30"/>
    </row>
    <row r="19" spans="2:12" s="1" customFormat="1" ht="18" customHeight="1">
      <c r="B19" s="30"/>
      <c r="E19" s="24" t="str">
        <f>IF('Rekapitulace stavby'!E17="","",'Rekapitulace stavby'!E17)</f>
        <v xml:space="preserve"> </v>
      </c>
      <c r="I19" s="83" t="s">
        <v>24</v>
      </c>
      <c r="J19" s="24" t="str">
        <f>IF('Rekapitulace stavby'!AN17="","",'Rekapitulace stavby'!AN17)</f>
        <v/>
      </c>
      <c r="L19" s="30"/>
    </row>
    <row r="20" spans="2:12" s="1" customFormat="1" ht="6.95" customHeight="1">
      <c r="B20" s="30"/>
      <c r="I20" s="82"/>
      <c r="L20" s="30"/>
    </row>
    <row r="21" spans="2:12" s="1" customFormat="1" ht="12" customHeight="1">
      <c r="B21" s="30"/>
      <c r="D21" s="26" t="s">
        <v>29</v>
      </c>
      <c r="I21" s="83" t="s">
        <v>22</v>
      </c>
      <c r="J21" s="24" t="s">
        <v>1</v>
      </c>
      <c r="L21" s="30"/>
    </row>
    <row r="22" spans="2:12" s="1" customFormat="1" ht="18" customHeight="1">
      <c r="B22" s="30"/>
      <c r="E22" s="24">
        <f>E16</f>
        <v>0</v>
      </c>
      <c r="I22" s="83" t="s">
        <v>24</v>
      </c>
      <c r="J22" s="24" t="s">
        <v>1</v>
      </c>
      <c r="L22" s="30"/>
    </row>
    <row r="23" spans="2:12" s="1" customFormat="1" ht="6.95" customHeight="1">
      <c r="B23" s="30"/>
      <c r="I23" s="82"/>
      <c r="L23" s="30"/>
    </row>
    <row r="24" spans="2:12" s="1" customFormat="1" ht="12" customHeight="1">
      <c r="B24" s="30"/>
      <c r="D24" s="26" t="s">
        <v>30</v>
      </c>
      <c r="I24" s="82"/>
      <c r="L24" s="30"/>
    </row>
    <row r="25" spans="2:12" s="7" customFormat="1" ht="16.5" customHeight="1">
      <c r="B25" s="84"/>
      <c r="E25" s="276" t="s">
        <v>1</v>
      </c>
      <c r="F25" s="276"/>
      <c r="G25" s="276"/>
      <c r="H25" s="276"/>
      <c r="I25" s="85"/>
      <c r="L25" s="84"/>
    </row>
    <row r="26" spans="2:12" s="1" customFormat="1" ht="6.95" customHeight="1">
      <c r="B26" s="30"/>
      <c r="I26" s="82"/>
      <c r="L26" s="30"/>
    </row>
    <row r="27" spans="2:12" s="1" customFormat="1" ht="6.95" customHeight="1">
      <c r="B27" s="30"/>
      <c r="D27" s="49"/>
      <c r="E27" s="49"/>
      <c r="F27" s="49"/>
      <c r="G27" s="49"/>
      <c r="H27" s="49"/>
      <c r="I27" s="86"/>
      <c r="J27" s="49"/>
      <c r="K27" s="49"/>
      <c r="L27" s="30"/>
    </row>
    <row r="28" spans="2:12" s="1" customFormat="1" ht="15" customHeight="1">
      <c r="B28" s="30"/>
      <c r="D28" s="230" t="s">
        <v>323</v>
      </c>
      <c r="E28" s="231"/>
      <c r="F28" s="231"/>
      <c r="I28" s="82"/>
      <c r="J28" s="244">
        <f>ROUND(J120,2)</f>
        <v>0</v>
      </c>
      <c r="L28" s="30"/>
    </row>
    <row r="29" spans="2:12" s="1" customFormat="1" ht="25.35" customHeight="1" hidden="1">
      <c r="B29" s="30"/>
      <c r="D29" s="228"/>
      <c r="E29" s="229"/>
      <c r="F29" s="228"/>
      <c r="G29" s="229"/>
      <c r="H29" s="229"/>
      <c r="I29" s="229"/>
      <c r="J29" s="241"/>
      <c r="L29" s="30"/>
    </row>
    <row r="30" spans="2:12" s="1" customFormat="1" ht="23.25" customHeight="1">
      <c r="B30" s="30"/>
      <c r="D30" s="232"/>
      <c r="E30" s="232"/>
      <c r="F30" s="242"/>
      <c r="G30" s="49"/>
      <c r="H30" s="243"/>
      <c r="I30" s="86"/>
      <c r="J30" s="243"/>
      <c r="K30" s="49"/>
      <c r="L30" s="30"/>
    </row>
    <row r="31" spans="2:12" s="1" customFormat="1" ht="14.45" customHeight="1" hidden="1">
      <c r="B31" s="30"/>
      <c r="D31" s="231"/>
      <c r="E31" s="233" t="s">
        <v>33</v>
      </c>
      <c r="F31" s="234">
        <f>ROUND((SUM(BG120:BG240)),2)</f>
        <v>0</v>
      </c>
      <c r="I31" s="88">
        <v>0.21</v>
      </c>
      <c r="J31" s="87">
        <f>0</f>
        <v>0</v>
      </c>
      <c r="L31" s="30"/>
    </row>
    <row r="32" spans="2:12" s="1" customFormat="1" ht="14.45" customHeight="1" hidden="1">
      <c r="B32" s="30"/>
      <c r="D32" s="231"/>
      <c r="E32" s="233" t="s">
        <v>34</v>
      </c>
      <c r="F32" s="234">
        <f>ROUND((SUM(BH120:BH240)),2)</f>
        <v>0</v>
      </c>
      <c r="I32" s="88">
        <v>0.15</v>
      </c>
      <c r="J32" s="87">
        <f>0</f>
        <v>0</v>
      </c>
      <c r="L32" s="30"/>
    </row>
    <row r="33" spans="2:12" s="1" customFormat="1" ht="14.45" customHeight="1" hidden="1">
      <c r="B33" s="30"/>
      <c r="D33" s="231"/>
      <c r="E33" s="233" t="s">
        <v>35</v>
      </c>
      <c r="F33" s="234">
        <f>ROUND((SUM(BI120:BI240)),2)</f>
        <v>0</v>
      </c>
      <c r="I33" s="88">
        <v>0</v>
      </c>
      <c r="J33" s="87">
        <f>0</f>
        <v>0</v>
      </c>
      <c r="L33" s="30"/>
    </row>
    <row r="34" spans="2:12" s="1" customFormat="1" ht="39" customHeight="1" hidden="1">
      <c r="B34" s="30"/>
      <c r="D34" s="231"/>
      <c r="E34" s="231"/>
      <c r="F34" s="231"/>
      <c r="I34" s="82"/>
      <c r="L34" s="30"/>
    </row>
    <row r="35" spans="2:12" s="1" customFormat="1" ht="25.35" customHeight="1">
      <c r="B35" s="30"/>
      <c r="C35" s="89"/>
      <c r="D35" s="235" t="s">
        <v>324</v>
      </c>
      <c r="E35" s="236"/>
      <c r="F35" s="236"/>
      <c r="G35" s="237" t="s">
        <v>36</v>
      </c>
      <c r="H35" s="238" t="s">
        <v>37</v>
      </c>
      <c r="I35" s="239"/>
      <c r="J35" s="240">
        <f>J28*1.21</f>
        <v>0</v>
      </c>
      <c r="K35" s="90"/>
      <c r="L35" s="30"/>
    </row>
    <row r="36" spans="2:12" s="1" customFormat="1" ht="14.45" customHeight="1">
      <c r="B36" s="30"/>
      <c r="I36" s="82"/>
      <c r="L36" s="30"/>
    </row>
    <row r="37" spans="2:12" ht="14.45" customHeight="1">
      <c r="B37" s="19"/>
      <c r="L37" s="19"/>
    </row>
    <row r="38" spans="2:12" ht="14.45" customHeight="1">
      <c r="B38" s="19"/>
      <c r="L38" s="19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s="1" customFormat="1" ht="14.45" customHeight="1">
      <c r="B48" s="30"/>
      <c r="D48" s="37" t="s">
        <v>38</v>
      </c>
      <c r="E48" s="38"/>
      <c r="F48" s="38"/>
      <c r="G48" s="37" t="s">
        <v>39</v>
      </c>
      <c r="H48" s="38"/>
      <c r="I48" s="91"/>
      <c r="J48" s="38"/>
      <c r="K48" s="38"/>
      <c r="L48" s="30"/>
    </row>
    <row r="49" spans="2:12" ht="12">
      <c r="B49" s="19"/>
      <c r="L49" s="19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s="1" customFormat="1" ht="12.75">
      <c r="B59" s="30"/>
      <c r="D59" s="39" t="s">
        <v>40</v>
      </c>
      <c r="E59" s="32"/>
      <c r="F59" s="92" t="s">
        <v>41</v>
      </c>
      <c r="G59" s="39" t="s">
        <v>40</v>
      </c>
      <c r="H59" s="32"/>
      <c r="I59" s="93"/>
      <c r="J59" s="94" t="s">
        <v>41</v>
      </c>
      <c r="K59" s="32"/>
      <c r="L59" s="30"/>
    </row>
    <row r="60" spans="2:12" ht="12">
      <c r="B60" s="19"/>
      <c r="L60" s="19"/>
    </row>
    <row r="61" spans="2:12" ht="12">
      <c r="B61" s="19"/>
      <c r="L61" s="19"/>
    </row>
    <row r="62" spans="2:12" ht="12">
      <c r="B62" s="19"/>
      <c r="L62" s="19"/>
    </row>
    <row r="63" spans="2:12" s="1" customFormat="1" ht="12.75">
      <c r="B63" s="30"/>
      <c r="D63" s="37" t="s">
        <v>42</v>
      </c>
      <c r="E63" s="38"/>
      <c r="F63" s="38"/>
      <c r="G63" s="37" t="s">
        <v>43</v>
      </c>
      <c r="H63" s="38"/>
      <c r="I63" s="91"/>
      <c r="J63" s="38"/>
      <c r="K63" s="38"/>
      <c r="L63" s="30"/>
    </row>
    <row r="64" spans="2:12" ht="12">
      <c r="B64" s="19"/>
      <c r="L64" s="19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s="1" customFormat="1" ht="12.75">
      <c r="B74" s="30"/>
      <c r="D74" s="39" t="s">
        <v>40</v>
      </c>
      <c r="E74" s="32"/>
      <c r="F74" s="92" t="s">
        <v>41</v>
      </c>
      <c r="G74" s="39" t="s">
        <v>40</v>
      </c>
      <c r="H74" s="32"/>
      <c r="I74" s="93"/>
      <c r="J74" s="94" t="s">
        <v>41</v>
      </c>
      <c r="K74" s="32"/>
      <c r="L74" s="30"/>
    </row>
    <row r="75" spans="2:12" s="1" customFormat="1" ht="14.45" customHeight="1">
      <c r="B75" s="40"/>
      <c r="C75" s="41"/>
      <c r="D75" s="41"/>
      <c r="E75" s="41"/>
      <c r="F75" s="41"/>
      <c r="G75" s="41"/>
      <c r="H75" s="41"/>
      <c r="I75" s="95"/>
      <c r="J75" s="41"/>
      <c r="K75" s="41"/>
      <c r="L75" s="30"/>
    </row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96"/>
      <c r="J79" s="43"/>
      <c r="K79" s="43"/>
      <c r="L79" s="30"/>
    </row>
    <row r="80" spans="2:12" s="1" customFormat="1" ht="24.95" customHeight="1">
      <c r="B80" s="30"/>
      <c r="C80" s="20" t="s">
        <v>80</v>
      </c>
      <c r="I80" s="82"/>
      <c r="L80" s="30"/>
    </row>
    <row r="81" spans="2:12" s="1" customFormat="1" ht="6.95" customHeight="1">
      <c r="B81" s="30"/>
      <c r="I81" s="82"/>
      <c r="L81" s="30"/>
    </row>
    <row r="82" spans="2:12" s="1" customFormat="1" ht="12" customHeight="1">
      <c r="B82" s="30"/>
      <c r="C82" s="26" t="s">
        <v>15</v>
      </c>
      <c r="I82" s="82"/>
      <c r="L82" s="30"/>
    </row>
    <row r="83" spans="2:12" s="1" customFormat="1" ht="35.25" customHeight="1">
      <c r="B83" s="30"/>
      <c r="E83" s="255" t="str">
        <f>E7</f>
        <v>Oprava schodišť na ul. Příční</v>
      </c>
      <c r="F83" s="279"/>
      <c r="G83" s="279"/>
      <c r="H83" s="279"/>
      <c r="I83" s="82"/>
      <c r="L83" s="30"/>
    </row>
    <row r="84" spans="2:12" s="1" customFormat="1" ht="6.95" customHeight="1">
      <c r="B84" s="30"/>
      <c r="I84" s="82"/>
      <c r="L84" s="30"/>
    </row>
    <row r="85" spans="2:12" s="1" customFormat="1" ht="12" customHeight="1">
      <c r="B85" s="30"/>
      <c r="C85" s="26" t="s">
        <v>18</v>
      </c>
      <c r="F85" s="24" t="str">
        <f>F10</f>
        <v>Valašské Meziříčí</v>
      </c>
      <c r="I85" s="83" t="s">
        <v>20</v>
      </c>
      <c r="J85" s="48" t="str">
        <f>IF(J10="","",J10)</f>
        <v/>
      </c>
      <c r="L85" s="30"/>
    </row>
    <row r="86" spans="2:12" s="1" customFormat="1" ht="6.95" customHeight="1">
      <c r="B86" s="30"/>
      <c r="I86" s="82"/>
      <c r="L86" s="30"/>
    </row>
    <row r="87" spans="2:12" s="1" customFormat="1" ht="15.2" customHeight="1">
      <c r="B87" s="30"/>
      <c r="C87" s="26" t="s">
        <v>21</v>
      </c>
      <c r="F87" s="24" t="str">
        <f>E13</f>
        <v>Město Valašské Meziříčí</v>
      </c>
      <c r="I87" s="83" t="s">
        <v>26</v>
      </c>
      <c r="J87" s="28" t="str">
        <f>E19</f>
        <v xml:space="preserve"> </v>
      </c>
      <c r="L87" s="30"/>
    </row>
    <row r="88" spans="2:12" s="1" customFormat="1" ht="15.2" customHeight="1">
      <c r="B88" s="30"/>
      <c r="C88" s="26" t="s">
        <v>25</v>
      </c>
      <c r="F88" s="24">
        <f>IF(E16="","",E16)</f>
        <v>0</v>
      </c>
      <c r="I88" s="83" t="s">
        <v>29</v>
      </c>
      <c r="J88" s="28">
        <f>E22</f>
        <v>0</v>
      </c>
      <c r="L88" s="30"/>
    </row>
    <row r="89" spans="2:12" s="1" customFormat="1" ht="10.35" customHeight="1">
      <c r="B89" s="30"/>
      <c r="I89" s="82"/>
      <c r="L89" s="30"/>
    </row>
    <row r="90" spans="2:12" s="1" customFormat="1" ht="29.25" customHeight="1">
      <c r="B90" s="30"/>
      <c r="C90" s="97" t="s">
        <v>81</v>
      </c>
      <c r="D90" s="89"/>
      <c r="E90" s="89"/>
      <c r="F90" s="89"/>
      <c r="G90" s="89"/>
      <c r="H90" s="89"/>
      <c r="I90" s="98"/>
      <c r="J90" s="99" t="s">
        <v>82</v>
      </c>
      <c r="K90" s="89"/>
      <c r="L90" s="30"/>
    </row>
    <row r="91" spans="2:12" s="1" customFormat="1" ht="10.35" customHeight="1">
      <c r="B91" s="30"/>
      <c r="I91" s="82"/>
      <c r="L91" s="30"/>
    </row>
    <row r="92" spans="2:47" s="1" customFormat="1" ht="22.9" customHeight="1">
      <c r="B92" s="30"/>
      <c r="C92" s="100" t="s">
        <v>83</v>
      </c>
      <c r="I92" s="82"/>
      <c r="J92" s="61">
        <f>J93+J101</f>
        <v>0</v>
      </c>
      <c r="L92" s="30"/>
      <c r="AU92" s="16" t="s">
        <v>84</v>
      </c>
    </row>
    <row r="93" spans="2:12" s="8" customFormat="1" ht="24.95" customHeight="1">
      <c r="B93" s="101"/>
      <c r="D93" s="102" t="s">
        <v>85</v>
      </c>
      <c r="E93" s="103"/>
      <c r="F93" s="103"/>
      <c r="G93" s="103"/>
      <c r="H93" s="103"/>
      <c r="I93" s="104"/>
      <c r="J93" s="105">
        <f>SUM(J122,J160,J168,J187,J207,J226,J236)</f>
        <v>0</v>
      </c>
      <c r="L93" s="101"/>
    </row>
    <row r="94" spans="2:12" s="9" customFormat="1" ht="19.9" customHeight="1">
      <c r="B94" s="106"/>
      <c r="D94" s="107" t="s">
        <v>86</v>
      </c>
      <c r="E94" s="108"/>
      <c r="F94" s="108"/>
      <c r="G94" s="108"/>
      <c r="H94" s="108"/>
      <c r="I94" s="109"/>
      <c r="J94" s="110">
        <f>SUM(J122)</f>
        <v>0</v>
      </c>
      <c r="L94" s="106"/>
    </row>
    <row r="95" spans="2:12" s="9" customFormat="1" ht="19.9" customHeight="1">
      <c r="B95" s="106"/>
      <c r="D95" s="107" t="s">
        <v>304</v>
      </c>
      <c r="E95" s="108"/>
      <c r="F95" s="108"/>
      <c r="G95" s="108"/>
      <c r="H95" s="108"/>
      <c r="I95" s="109"/>
      <c r="J95" s="110">
        <f>J160</f>
        <v>0</v>
      </c>
      <c r="L95" s="106"/>
    </row>
    <row r="96" spans="2:12" s="9" customFormat="1" ht="19.9" customHeight="1">
      <c r="B96" s="106"/>
      <c r="D96" s="107" t="s">
        <v>87</v>
      </c>
      <c r="E96" s="108"/>
      <c r="F96" s="108"/>
      <c r="G96" s="108"/>
      <c r="H96" s="108"/>
      <c r="I96" s="109"/>
      <c r="J96" s="110">
        <f>SUM(J168)</f>
        <v>0</v>
      </c>
      <c r="L96" s="106"/>
    </row>
    <row r="97" spans="2:12" s="9" customFormat="1" ht="19.9" customHeight="1" hidden="1">
      <c r="B97" s="106"/>
      <c r="D97" s="107" t="s">
        <v>88</v>
      </c>
      <c r="E97" s="108"/>
      <c r="F97" s="108"/>
      <c r="G97" s="108"/>
      <c r="H97" s="108"/>
      <c r="I97" s="109"/>
      <c r="J97" s="110">
        <f>J183</f>
        <v>0</v>
      </c>
      <c r="L97" s="106"/>
    </row>
    <row r="98" spans="2:12" s="9" customFormat="1" ht="19.9" customHeight="1">
      <c r="B98" s="106"/>
      <c r="D98" s="107" t="s">
        <v>89</v>
      </c>
      <c r="E98" s="108"/>
      <c r="F98" s="108"/>
      <c r="G98" s="108"/>
      <c r="H98" s="108"/>
      <c r="I98" s="109"/>
      <c r="J98" s="110">
        <f>J187</f>
        <v>0</v>
      </c>
      <c r="L98" s="106"/>
    </row>
    <row r="99" spans="2:12" s="9" customFormat="1" ht="19.9" customHeight="1">
      <c r="B99" s="106"/>
      <c r="D99" s="107" t="s">
        <v>322</v>
      </c>
      <c r="E99" s="108"/>
      <c r="F99" s="108"/>
      <c r="G99" s="108"/>
      <c r="H99" s="108"/>
      <c r="I99" s="109"/>
      <c r="J99" s="110">
        <f>SUM(J226)</f>
        <v>0</v>
      </c>
      <c r="L99" s="106"/>
    </row>
    <row r="100" spans="2:12" s="9" customFormat="1" ht="19.9" customHeight="1">
      <c r="B100" s="106"/>
      <c r="D100" s="107" t="s">
        <v>90</v>
      </c>
      <c r="E100" s="108"/>
      <c r="F100" s="108"/>
      <c r="G100" s="108"/>
      <c r="H100" s="108"/>
      <c r="I100" s="109"/>
      <c r="J100" s="110">
        <f>J236</f>
        <v>0</v>
      </c>
      <c r="L100" s="106"/>
    </row>
    <row r="101" spans="2:12" s="8" customFormat="1" ht="24.95" customHeight="1">
      <c r="B101" s="101"/>
      <c r="D101" s="102" t="s">
        <v>91</v>
      </c>
      <c r="E101" s="103"/>
      <c r="F101" s="103"/>
      <c r="G101" s="103"/>
      <c r="H101" s="103"/>
      <c r="I101" s="104"/>
      <c r="J101" s="105">
        <f>J102</f>
        <v>0</v>
      </c>
      <c r="L101" s="101"/>
    </row>
    <row r="102" spans="2:12" s="9" customFormat="1" ht="19.9" customHeight="1">
      <c r="B102" s="106"/>
      <c r="D102" s="107" t="s">
        <v>92</v>
      </c>
      <c r="E102" s="108"/>
      <c r="F102" s="108"/>
      <c r="G102" s="108"/>
      <c r="H102" s="108"/>
      <c r="I102" s="109"/>
      <c r="J102" s="110">
        <f>J239</f>
        <v>0</v>
      </c>
      <c r="L102" s="106"/>
    </row>
    <row r="103" spans="2:12" s="1" customFormat="1" ht="21.75" customHeight="1">
      <c r="B103" s="30"/>
      <c r="I103" s="82"/>
      <c r="L103" s="30"/>
    </row>
    <row r="104" spans="2:12" s="1" customFormat="1" ht="6.95" customHeight="1">
      <c r="B104" s="40"/>
      <c r="C104" s="41"/>
      <c r="D104" s="41"/>
      <c r="E104" s="41"/>
      <c r="F104" s="41"/>
      <c r="G104" s="41"/>
      <c r="H104" s="41"/>
      <c r="I104" s="95"/>
      <c r="J104" s="41"/>
      <c r="K104" s="41"/>
      <c r="L104" s="30"/>
    </row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96"/>
      <c r="J108" s="43"/>
      <c r="K108" s="43"/>
      <c r="L108" s="30"/>
    </row>
    <row r="109" spans="2:12" s="1" customFormat="1" ht="24.95" customHeight="1">
      <c r="B109" s="30"/>
      <c r="C109" s="20" t="s">
        <v>93</v>
      </c>
      <c r="I109" s="82"/>
      <c r="L109" s="30"/>
    </row>
    <row r="110" spans="2:12" s="1" customFormat="1" ht="6.95" customHeight="1">
      <c r="B110" s="30"/>
      <c r="I110" s="82"/>
      <c r="L110" s="30"/>
    </row>
    <row r="111" spans="2:12" s="1" customFormat="1" ht="12" customHeight="1">
      <c r="B111" s="30"/>
      <c r="C111" s="26" t="s">
        <v>15</v>
      </c>
      <c r="I111" s="82"/>
      <c r="L111" s="30"/>
    </row>
    <row r="112" spans="2:12" s="1" customFormat="1" ht="33.75" customHeight="1">
      <c r="B112" s="30"/>
      <c r="E112" s="255" t="str">
        <f>E7</f>
        <v>Oprava schodišť na ul. Příční</v>
      </c>
      <c r="F112" s="279"/>
      <c r="G112" s="279"/>
      <c r="H112" s="279"/>
      <c r="I112" s="82"/>
      <c r="L112" s="30"/>
    </row>
    <row r="113" spans="2:12" s="1" customFormat="1" ht="6.95" customHeight="1">
      <c r="B113" s="30"/>
      <c r="I113" s="82"/>
      <c r="L113" s="30"/>
    </row>
    <row r="114" spans="2:12" s="1" customFormat="1" ht="12" customHeight="1">
      <c r="B114" s="30"/>
      <c r="C114" s="26" t="s">
        <v>18</v>
      </c>
      <c r="F114" s="24" t="str">
        <f>F10</f>
        <v>Valašské Meziříčí</v>
      </c>
      <c r="I114" s="83" t="s">
        <v>20</v>
      </c>
      <c r="J114" s="48" t="str">
        <f>IF(J10="","",J10)</f>
        <v/>
      </c>
      <c r="L114" s="30"/>
    </row>
    <row r="115" spans="2:12" s="1" customFormat="1" ht="6.95" customHeight="1">
      <c r="B115" s="30"/>
      <c r="I115" s="82"/>
      <c r="L115" s="30"/>
    </row>
    <row r="116" spans="2:12" s="1" customFormat="1" ht="15.2" customHeight="1">
      <c r="B116" s="30"/>
      <c r="C116" s="26" t="s">
        <v>21</v>
      </c>
      <c r="F116" s="24" t="str">
        <f>E13</f>
        <v>Město Valašské Meziříčí</v>
      </c>
      <c r="I116" s="83" t="s">
        <v>26</v>
      </c>
      <c r="J116" s="28" t="str">
        <f>E19</f>
        <v xml:space="preserve"> </v>
      </c>
      <c r="L116" s="30"/>
    </row>
    <row r="117" spans="2:12" s="1" customFormat="1" ht="15.2" customHeight="1">
      <c r="B117" s="30"/>
      <c r="C117" s="26" t="s">
        <v>25</v>
      </c>
      <c r="F117" s="24">
        <f>IF(E16="","",E16)</f>
        <v>0</v>
      </c>
      <c r="I117" s="83" t="s">
        <v>29</v>
      </c>
      <c r="J117" s="28">
        <f>E22</f>
        <v>0</v>
      </c>
      <c r="L117" s="30"/>
    </row>
    <row r="118" spans="2:12" s="1" customFormat="1" ht="10.35" customHeight="1">
      <c r="B118" s="30"/>
      <c r="I118" s="82"/>
      <c r="L118" s="30"/>
    </row>
    <row r="119" spans="2:20" s="10" customFormat="1" ht="29.25" customHeight="1">
      <c r="B119" s="111"/>
      <c r="C119" s="112" t="s">
        <v>94</v>
      </c>
      <c r="D119" s="113" t="s">
        <v>48</v>
      </c>
      <c r="E119" s="113" t="s">
        <v>46</v>
      </c>
      <c r="F119" s="113" t="s">
        <v>47</v>
      </c>
      <c r="G119" s="113" t="s">
        <v>95</v>
      </c>
      <c r="H119" s="113" t="s">
        <v>96</v>
      </c>
      <c r="I119" s="114" t="s">
        <v>97</v>
      </c>
      <c r="J119" s="113" t="s">
        <v>82</v>
      </c>
      <c r="K119" s="115" t="s">
        <v>98</v>
      </c>
      <c r="L119" s="111"/>
      <c r="M119" s="54" t="s">
        <v>1</v>
      </c>
      <c r="N119" s="55" t="s">
        <v>31</v>
      </c>
      <c r="O119" s="55" t="s">
        <v>99</v>
      </c>
      <c r="P119" s="55" t="s">
        <v>100</v>
      </c>
      <c r="Q119" s="55" t="s">
        <v>101</v>
      </c>
      <c r="R119" s="55" t="s">
        <v>102</v>
      </c>
      <c r="S119" s="55" t="s">
        <v>103</v>
      </c>
      <c r="T119" s="56" t="s">
        <v>104</v>
      </c>
    </row>
    <row r="120" spans="2:63" s="1" customFormat="1" ht="22.9" customHeight="1">
      <c r="B120" s="30"/>
      <c r="C120" s="59" t="s">
        <v>105</v>
      </c>
      <c r="I120" s="82"/>
      <c r="J120" s="116">
        <f>J121+J238</f>
        <v>0</v>
      </c>
      <c r="L120" s="30"/>
      <c r="M120" s="57"/>
      <c r="N120" s="49"/>
      <c r="O120" s="49"/>
      <c r="P120" s="117" t="e">
        <f>P121+P238</f>
        <v>#REF!</v>
      </c>
      <c r="Q120" s="49"/>
      <c r="R120" s="117" t="e">
        <f>R121+R238</f>
        <v>#REF!</v>
      </c>
      <c r="S120" s="49"/>
      <c r="T120" s="118" t="e">
        <f>T121+T238</f>
        <v>#REF!</v>
      </c>
      <c r="AT120" s="16" t="s">
        <v>62</v>
      </c>
      <c r="AU120" s="16" t="s">
        <v>84</v>
      </c>
      <c r="BK120" s="119" t="e">
        <f>BK121+BK238</f>
        <v>#REF!</v>
      </c>
    </row>
    <row r="121" spans="2:63" s="11" customFormat="1" ht="25.9" customHeight="1">
      <c r="B121" s="120"/>
      <c r="D121" s="121" t="s">
        <v>62</v>
      </c>
      <c r="E121" s="122" t="s">
        <v>106</v>
      </c>
      <c r="F121" s="122" t="s">
        <v>107</v>
      </c>
      <c r="I121" s="123"/>
      <c r="J121" s="124">
        <f>SUM(J122,J160,J168,J187,J207,J236,J226)</f>
        <v>0</v>
      </c>
      <c r="L121" s="120"/>
      <c r="M121" s="125"/>
      <c r="P121" s="126" t="e">
        <f>P122+#REF!+P183+P187+P207+P236</f>
        <v>#REF!</v>
      </c>
      <c r="R121" s="126" t="e">
        <f>R122+#REF!+R183+R187+R207+R236</f>
        <v>#REF!</v>
      </c>
      <c r="T121" s="127" t="e">
        <f>T122+#REF!+T183+T187+T207+T236</f>
        <v>#REF!</v>
      </c>
      <c r="AR121" s="121" t="s">
        <v>68</v>
      </c>
      <c r="AT121" s="128" t="s">
        <v>62</v>
      </c>
      <c r="AU121" s="128" t="s">
        <v>63</v>
      </c>
      <c r="AY121" s="121" t="s">
        <v>108</v>
      </c>
      <c r="BK121" s="129" t="e">
        <f>BK122+#REF!+BK183+BK187+BK207+BK236</f>
        <v>#REF!</v>
      </c>
    </row>
    <row r="122" spans="2:63" s="11" customFormat="1" ht="22.9" customHeight="1">
      <c r="B122" s="120"/>
      <c r="D122" s="121" t="s">
        <v>62</v>
      </c>
      <c r="E122" s="130" t="s">
        <v>68</v>
      </c>
      <c r="F122" s="130" t="s">
        <v>109</v>
      </c>
      <c r="I122" s="123"/>
      <c r="J122" s="131">
        <f>SUM(J130:J159)</f>
        <v>0</v>
      </c>
      <c r="L122" s="120"/>
      <c r="M122" s="125"/>
      <c r="P122" s="126">
        <f>SUM(P123:P159)</f>
        <v>0</v>
      </c>
      <c r="R122" s="126">
        <f>SUM(R123:R159)</f>
        <v>9.6E-05</v>
      </c>
      <c r="T122" s="127">
        <f>SUM(T123:T159)</f>
        <v>1.9471999999999998</v>
      </c>
      <c r="AR122" s="121" t="s">
        <v>68</v>
      </c>
      <c r="AT122" s="128" t="s">
        <v>62</v>
      </c>
      <c r="AU122" s="128" t="s">
        <v>68</v>
      </c>
      <c r="AY122" s="121" t="s">
        <v>108</v>
      </c>
      <c r="BK122" s="129">
        <f>SUM(BK123:BK159)</f>
        <v>0</v>
      </c>
    </row>
    <row r="123" spans="2:65" s="1" customFormat="1" ht="21.75" customHeight="1" hidden="1">
      <c r="B123" s="132"/>
      <c r="C123" s="133" t="s">
        <v>68</v>
      </c>
      <c r="D123" s="133" t="s">
        <v>110</v>
      </c>
      <c r="E123" s="134" t="s">
        <v>111</v>
      </c>
      <c r="F123" s="135" t="s">
        <v>112</v>
      </c>
      <c r="G123" s="136" t="s">
        <v>113</v>
      </c>
      <c r="H123" s="137">
        <v>0</v>
      </c>
      <c r="I123" s="138">
        <f>79.89*0.68</f>
        <v>54.3252</v>
      </c>
      <c r="J123" s="139">
        <f>ROUND(I123*H123,2)</f>
        <v>0</v>
      </c>
      <c r="K123" s="135" t="s">
        <v>114</v>
      </c>
      <c r="L123" s="30"/>
      <c r="M123" s="140" t="s">
        <v>1</v>
      </c>
      <c r="N123" s="141" t="s">
        <v>32</v>
      </c>
      <c r="P123" s="142">
        <f>O123*H123</f>
        <v>0</v>
      </c>
      <c r="Q123" s="142">
        <v>0</v>
      </c>
      <c r="R123" s="142">
        <f>Q123*H123</f>
        <v>0</v>
      </c>
      <c r="S123" s="142">
        <v>0.26</v>
      </c>
      <c r="T123" s="143">
        <f>S123*H123</f>
        <v>0</v>
      </c>
      <c r="AR123" s="144" t="s">
        <v>115</v>
      </c>
      <c r="AT123" s="144" t="s">
        <v>110</v>
      </c>
      <c r="AU123" s="144" t="s">
        <v>72</v>
      </c>
      <c r="AY123" s="16" t="s">
        <v>108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6" t="s">
        <v>68</v>
      </c>
      <c r="BK123" s="145">
        <f>ROUND(I123*H123,2)</f>
        <v>0</v>
      </c>
      <c r="BL123" s="16" t="s">
        <v>115</v>
      </c>
      <c r="BM123" s="144" t="s">
        <v>116</v>
      </c>
    </row>
    <row r="124" spans="2:51" s="12" customFormat="1" ht="12" hidden="1">
      <c r="B124" s="146"/>
      <c r="D124" s="147" t="s">
        <v>117</v>
      </c>
      <c r="E124" s="148" t="s">
        <v>1</v>
      </c>
      <c r="F124" s="149" t="s">
        <v>118</v>
      </c>
      <c r="H124" s="150">
        <v>0</v>
      </c>
      <c r="I124" s="151"/>
      <c r="L124" s="146"/>
      <c r="M124" s="152"/>
      <c r="T124" s="153"/>
      <c r="AT124" s="148" t="s">
        <v>117</v>
      </c>
      <c r="AU124" s="148" t="s">
        <v>72</v>
      </c>
      <c r="AV124" s="12" t="s">
        <v>72</v>
      </c>
      <c r="AW124" s="12" t="s">
        <v>28</v>
      </c>
      <c r="AX124" s="12" t="s">
        <v>68</v>
      </c>
      <c r="AY124" s="148" t="s">
        <v>108</v>
      </c>
    </row>
    <row r="125" spans="2:65" s="1" customFormat="1" ht="21.75" customHeight="1" hidden="1">
      <c r="B125" s="132"/>
      <c r="C125" s="133" t="s">
        <v>72</v>
      </c>
      <c r="D125" s="133" t="s">
        <v>110</v>
      </c>
      <c r="E125" s="134" t="s">
        <v>119</v>
      </c>
      <c r="F125" s="135" t="s">
        <v>120</v>
      </c>
      <c r="G125" s="136" t="s">
        <v>113</v>
      </c>
      <c r="H125" s="137">
        <v>0</v>
      </c>
      <c r="I125" s="138">
        <f>304.7*0.68</f>
        <v>207.196</v>
      </c>
      <c r="J125" s="139">
        <f>ROUND(I125*H125,2)</f>
        <v>0</v>
      </c>
      <c r="K125" s="135" t="s">
        <v>114</v>
      </c>
      <c r="L125" s="30"/>
      <c r="M125" s="140" t="s">
        <v>1</v>
      </c>
      <c r="N125" s="141" t="s">
        <v>32</v>
      </c>
      <c r="P125" s="142">
        <f>O125*H125</f>
        <v>0</v>
      </c>
      <c r="Q125" s="142">
        <v>0</v>
      </c>
      <c r="R125" s="142">
        <f>Q125*H125</f>
        <v>0</v>
      </c>
      <c r="S125" s="142">
        <v>0.29</v>
      </c>
      <c r="T125" s="143">
        <f>S125*H125</f>
        <v>0</v>
      </c>
      <c r="AR125" s="144" t="s">
        <v>115</v>
      </c>
      <c r="AT125" s="144" t="s">
        <v>110</v>
      </c>
      <c r="AU125" s="144" t="s">
        <v>72</v>
      </c>
      <c r="AY125" s="16" t="s">
        <v>108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6" t="s">
        <v>68</v>
      </c>
      <c r="BK125" s="145">
        <f>ROUND(I125*H125,2)</f>
        <v>0</v>
      </c>
      <c r="BL125" s="16" t="s">
        <v>115</v>
      </c>
      <c r="BM125" s="144" t="s">
        <v>121</v>
      </c>
    </row>
    <row r="126" spans="2:65" s="1" customFormat="1" ht="21.75" customHeight="1" hidden="1">
      <c r="B126" s="132"/>
      <c r="C126" s="133" t="s">
        <v>122</v>
      </c>
      <c r="D126" s="133" t="s">
        <v>110</v>
      </c>
      <c r="E126" s="134" t="s">
        <v>123</v>
      </c>
      <c r="F126" s="135" t="s">
        <v>124</v>
      </c>
      <c r="G126" s="136" t="s">
        <v>113</v>
      </c>
      <c r="H126" s="137">
        <v>0</v>
      </c>
      <c r="I126" s="138">
        <f>52.88*0.68</f>
        <v>35.958400000000005</v>
      </c>
      <c r="J126" s="139">
        <f>ROUND(I126*H126,2)</f>
        <v>0</v>
      </c>
      <c r="K126" s="135" t="s">
        <v>114</v>
      </c>
      <c r="L126" s="30"/>
      <c r="M126" s="140" t="s">
        <v>1</v>
      </c>
      <c r="N126" s="141" t="s">
        <v>32</v>
      </c>
      <c r="P126" s="142">
        <f>O126*H126</f>
        <v>0</v>
      </c>
      <c r="Q126" s="142">
        <v>0</v>
      </c>
      <c r="R126" s="142">
        <f>Q126*H126</f>
        <v>0</v>
      </c>
      <c r="S126" s="142">
        <v>0.44</v>
      </c>
      <c r="T126" s="143">
        <f>S126*H126</f>
        <v>0</v>
      </c>
      <c r="AR126" s="144" t="s">
        <v>115</v>
      </c>
      <c r="AT126" s="144" t="s">
        <v>110</v>
      </c>
      <c r="AU126" s="144" t="s">
        <v>72</v>
      </c>
      <c r="AY126" s="16" t="s">
        <v>108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6" t="s">
        <v>68</v>
      </c>
      <c r="BK126" s="145">
        <f>ROUND(I126*H126,2)</f>
        <v>0</v>
      </c>
      <c r="BL126" s="16" t="s">
        <v>115</v>
      </c>
      <c r="BM126" s="144" t="s">
        <v>125</v>
      </c>
    </row>
    <row r="127" spans="2:65" s="1" customFormat="1" ht="21.75" customHeight="1" hidden="1">
      <c r="B127" s="132"/>
      <c r="C127" s="133" t="s">
        <v>115</v>
      </c>
      <c r="D127" s="133" t="s">
        <v>110</v>
      </c>
      <c r="E127" s="134" t="s">
        <v>126</v>
      </c>
      <c r="F127" s="135" t="s">
        <v>127</v>
      </c>
      <c r="G127" s="136" t="s">
        <v>113</v>
      </c>
      <c r="H127" s="137">
        <v>0</v>
      </c>
      <c r="I127" s="138">
        <f>28.88*0.68</f>
        <v>19.6384</v>
      </c>
      <c r="J127" s="139">
        <f>ROUND(I127*H127,2)</f>
        <v>0</v>
      </c>
      <c r="K127" s="135" t="s">
        <v>114</v>
      </c>
      <c r="L127" s="30"/>
      <c r="M127" s="140" t="s">
        <v>1</v>
      </c>
      <c r="N127" s="141" t="s">
        <v>32</v>
      </c>
      <c r="P127" s="142">
        <f>O127*H127</f>
        <v>0</v>
      </c>
      <c r="Q127" s="142">
        <v>0</v>
      </c>
      <c r="R127" s="142">
        <f>Q127*H127</f>
        <v>0</v>
      </c>
      <c r="S127" s="142">
        <v>0.098</v>
      </c>
      <c r="T127" s="143">
        <f>S127*H127</f>
        <v>0</v>
      </c>
      <c r="AR127" s="144" t="s">
        <v>115</v>
      </c>
      <c r="AT127" s="144" t="s">
        <v>110</v>
      </c>
      <c r="AU127" s="144" t="s">
        <v>72</v>
      </c>
      <c r="AY127" s="16" t="s">
        <v>108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6" t="s">
        <v>68</v>
      </c>
      <c r="BK127" s="145">
        <f>ROUND(I127*H127,2)</f>
        <v>0</v>
      </c>
      <c r="BL127" s="16" t="s">
        <v>115</v>
      </c>
      <c r="BM127" s="144" t="s">
        <v>128</v>
      </c>
    </row>
    <row r="128" spans="2:51" s="13" customFormat="1" ht="12" hidden="1">
      <c r="B128" s="154"/>
      <c r="D128" s="147" t="s">
        <v>117</v>
      </c>
      <c r="E128" s="155" t="s">
        <v>1</v>
      </c>
      <c r="F128" s="156" t="s">
        <v>129</v>
      </c>
      <c r="H128" s="155" t="s">
        <v>1</v>
      </c>
      <c r="I128" s="157"/>
      <c r="L128" s="154"/>
      <c r="M128" s="158"/>
      <c r="T128" s="159"/>
      <c r="AT128" s="155" t="s">
        <v>117</v>
      </c>
      <c r="AU128" s="155" t="s">
        <v>72</v>
      </c>
      <c r="AV128" s="13" t="s">
        <v>68</v>
      </c>
      <c r="AW128" s="13" t="s">
        <v>28</v>
      </c>
      <c r="AX128" s="13" t="s">
        <v>63</v>
      </c>
      <c r="AY128" s="155" t="s">
        <v>108</v>
      </c>
    </row>
    <row r="129" spans="2:51" s="12" customFormat="1" ht="12" hidden="1">
      <c r="B129" s="146"/>
      <c r="D129" s="147" t="s">
        <v>117</v>
      </c>
      <c r="E129" s="148" t="s">
        <v>1</v>
      </c>
      <c r="F129" s="149" t="s">
        <v>130</v>
      </c>
      <c r="H129" s="150">
        <v>0</v>
      </c>
      <c r="I129" s="151"/>
      <c r="L129" s="146"/>
      <c r="M129" s="152"/>
      <c r="T129" s="153"/>
      <c r="AT129" s="148" t="s">
        <v>117</v>
      </c>
      <c r="AU129" s="148" t="s">
        <v>72</v>
      </c>
      <c r="AV129" s="12" t="s">
        <v>72</v>
      </c>
      <c r="AW129" s="12" t="s">
        <v>28</v>
      </c>
      <c r="AX129" s="12" t="s">
        <v>68</v>
      </c>
      <c r="AY129" s="148" t="s">
        <v>108</v>
      </c>
    </row>
    <row r="130" spans="2:65" s="1" customFormat="1" ht="21.75" customHeight="1">
      <c r="B130" s="132"/>
      <c r="C130" s="133" t="s">
        <v>68</v>
      </c>
      <c r="D130" s="133" t="s">
        <v>110</v>
      </c>
      <c r="E130" s="134" t="s">
        <v>326</v>
      </c>
      <c r="F130" s="135" t="s">
        <v>327</v>
      </c>
      <c r="G130" s="136" t="s">
        <v>147</v>
      </c>
      <c r="H130" s="137">
        <v>2.4</v>
      </c>
      <c r="I130" s="138">
        <v>0</v>
      </c>
      <c r="J130" s="139">
        <f>ROUND(I130*H130,2)</f>
        <v>0</v>
      </c>
      <c r="K130" s="135" t="s">
        <v>309</v>
      </c>
      <c r="L130" s="30"/>
      <c r="M130" s="140" t="s">
        <v>1</v>
      </c>
      <c r="N130" s="141" t="s">
        <v>32</v>
      </c>
      <c r="P130" s="142">
        <f>O130*H130</f>
        <v>0</v>
      </c>
      <c r="Q130" s="142">
        <v>4E-05</v>
      </c>
      <c r="R130" s="142">
        <f>Q130*H130</f>
        <v>9.6E-05</v>
      </c>
      <c r="S130" s="142">
        <v>0.128</v>
      </c>
      <c r="T130" s="143">
        <f>S130*H130</f>
        <v>0.3072</v>
      </c>
      <c r="AR130" s="144" t="s">
        <v>115</v>
      </c>
      <c r="AT130" s="144" t="s">
        <v>110</v>
      </c>
      <c r="AU130" s="144" t="s">
        <v>72</v>
      </c>
      <c r="AY130" s="16" t="s">
        <v>108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68</v>
      </c>
      <c r="BK130" s="145">
        <f>ROUND(I130*H130,2)</f>
        <v>0</v>
      </c>
      <c r="BL130" s="16" t="s">
        <v>115</v>
      </c>
      <c r="BM130" s="144" t="s">
        <v>132</v>
      </c>
    </row>
    <row r="131" spans="2:51" s="12" customFormat="1" ht="12">
      <c r="B131" s="146"/>
      <c r="D131" s="147" t="s">
        <v>117</v>
      </c>
      <c r="E131" s="148" t="s">
        <v>1</v>
      </c>
      <c r="F131" s="149" t="s">
        <v>332</v>
      </c>
      <c r="H131" s="150">
        <v>2.4</v>
      </c>
      <c r="I131" s="151"/>
      <c r="L131" s="146"/>
      <c r="M131" s="152"/>
      <c r="T131" s="153"/>
      <c r="AT131" s="148" t="s">
        <v>117</v>
      </c>
      <c r="AU131" s="148" t="s">
        <v>72</v>
      </c>
      <c r="AV131" s="12" t="s">
        <v>72</v>
      </c>
      <c r="AW131" s="12" t="s">
        <v>28</v>
      </c>
      <c r="AX131" s="12" t="s">
        <v>68</v>
      </c>
      <c r="AY131" s="148" t="s">
        <v>108</v>
      </c>
    </row>
    <row r="132" spans="2:51" s="12" customFormat="1" ht="24">
      <c r="B132" s="146"/>
      <c r="C132" s="133">
        <v>3</v>
      </c>
      <c r="D132" s="133" t="s">
        <v>110</v>
      </c>
      <c r="E132" s="134" t="s">
        <v>328</v>
      </c>
      <c r="F132" s="135" t="s">
        <v>329</v>
      </c>
      <c r="G132" s="136" t="s">
        <v>113</v>
      </c>
      <c r="H132" s="137">
        <f>18*0.5</f>
        <v>9</v>
      </c>
      <c r="I132" s="138">
        <v>0</v>
      </c>
      <c r="J132" s="139">
        <f>ROUND(I132*H132,2)</f>
        <v>0</v>
      </c>
      <c r="K132" s="135" t="s">
        <v>309</v>
      </c>
      <c r="L132" s="146"/>
      <c r="M132" s="152"/>
      <c r="T132" s="153"/>
      <c r="AT132" s="148"/>
      <c r="AU132" s="148"/>
      <c r="AY132" s="148"/>
    </row>
    <row r="133" spans="2:51" s="12" customFormat="1" ht="12">
      <c r="B133" s="146"/>
      <c r="D133" s="147"/>
      <c r="E133" s="148"/>
      <c r="F133" s="149"/>
      <c r="H133" s="150">
        <v>9</v>
      </c>
      <c r="I133" s="151"/>
      <c r="L133" s="146"/>
      <c r="M133" s="152"/>
      <c r="T133" s="153"/>
      <c r="AT133" s="148"/>
      <c r="AU133" s="148"/>
      <c r="AY133" s="148"/>
    </row>
    <row r="134" spans="2:51" s="12" customFormat="1" ht="24">
      <c r="B134" s="146"/>
      <c r="C134" s="133">
        <v>4</v>
      </c>
      <c r="D134" s="133" t="s">
        <v>110</v>
      </c>
      <c r="E134" s="134" t="s">
        <v>330</v>
      </c>
      <c r="F134" s="135" t="s">
        <v>331</v>
      </c>
      <c r="G134" s="136" t="s">
        <v>147</v>
      </c>
      <c r="H134" s="137">
        <v>2.4</v>
      </c>
      <c r="I134" s="138">
        <v>0</v>
      </c>
      <c r="J134" s="139">
        <f>ROUND(I134*H134,2)</f>
        <v>0</v>
      </c>
      <c r="K134" s="135" t="s">
        <v>309</v>
      </c>
      <c r="L134" s="146"/>
      <c r="M134" s="152"/>
      <c r="T134" s="153"/>
      <c r="AT134" s="148"/>
      <c r="AU134" s="148"/>
      <c r="AY134" s="148"/>
    </row>
    <row r="135" spans="2:51" s="12" customFormat="1" ht="12">
      <c r="B135" s="146"/>
      <c r="D135" s="147"/>
      <c r="E135" s="148"/>
      <c r="F135" s="149"/>
      <c r="H135" s="150"/>
      <c r="I135" s="151"/>
      <c r="L135" s="146"/>
      <c r="M135" s="152"/>
      <c r="T135" s="153"/>
      <c r="AT135" s="148"/>
      <c r="AU135" s="148"/>
      <c r="AY135" s="148"/>
    </row>
    <row r="136" spans="2:65" s="1" customFormat="1" ht="25.5" customHeight="1">
      <c r="B136" s="132"/>
      <c r="C136" s="133">
        <v>5</v>
      </c>
      <c r="D136" s="133" t="s">
        <v>110</v>
      </c>
      <c r="E136" s="181" t="s">
        <v>305</v>
      </c>
      <c r="F136" s="182" t="s">
        <v>306</v>
      </c>
      <c r="G136" s="183" t="s">
        <v>113</v>
      </c>
      <c r="H136" s="184">
        <v>8</v>
      </c>
      <c r="I136" s="138">
        <v>0</v>
      </c>
      <c r="J136" s="185">
        <f>ROUND(I136*H136,2)</f>
        <v>0</v>
      </c>
      <c r="K136" s="135" t="s">
        <v>309</v>
      </c>
      <c r="L136" s="30"/>
      <c r="M136" s="140" t="s">
        <v>1</v>
      </c>
      <c r="N136" s="141" t="s">
        <v>32</v>
      </c>
      <c r="P136" s="142">
        <f>O136*H136</f>
        <v>0</v>
      </c>
      <c r="Q136" s="142">
        <v>0</v>
      </c>
      <c r="R136" s="142">
        <f>Q136*H136</f>
        <v>0</v>
      </c>
      <c r="S136" s="142">
        <v>0.205</v>
      </c>
      <c r="T136" s="143">
        <f>S136*H136</f>
        <v>1.64</v>
      </c>
      <c r="AR136" s="144" t="s">
        <v>115</v>
      </c>
      <c r="AT136" s="144" t="s">
        <v>110</v>
      </c>
      <c r="AU136" s="144" t="s">
        <v>72</v>
      </c>
      <c r="AY136" s="16" t="s">
        <v>108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6" t="s">
        <v>68</v>
      </c>
      <c r="BK136" s="145">
        <f>ROUND(I136*H136,2)</f>
        <v>0</v>
      </c>
      <c r="BL136" s="16" t="s">
        <v>115</v>
      </c>
      <c r="BM136" s="144" t="s">
        <v>134</v>
      </c>
    </row>
    <row r="137" spans="2:51" s="12" customFormat="1" ht="12">
      <c r="B137" s="146"/>
      <c r="D137" s="147" t="s">
        <v>117</v>
      </c>
      <c r="E137" s="148" t="s">
        <v>1</v>
      </c>
      <c r="F137" s="149" t="s">
        <v>325</v>
      </c>
      <c r="H137" s="150">
        <v>8</v>
      </c>
      <c r="I137" s="151"/>
      <c r="L137" s="146"/>
      <c r="M137" s="152"/>
      <c r="T137" s="153"/>
      <c r="AT137" s="148" t="s">
        <v>117</v>
      </c>
      <c r="AU137" s="148" t="s">
        <v>72</v>
      </c>
      <c r="AV137" s="12" t="s">
        <v>72</v>
      </c>
      <c r="AW137" s="12" t="s">
        <v>28</v>
      </c>
      <c r="AX137" s="12" t="s">
        <v>68</v>
      </c>
      <c r="AY137" s="148" t="s">
        <v>108</v>
      </c>
    </row>
    <row r="138" spans="2:65" s="1" customFormat="1" ht="16.5" customHeight="1" hidden="1">
      <c r="B138" s="132"/>
      <c r="C138" s="133" t="s">
        <v>135</v>
      </c>
      <c r="D138" s="133" t="s">
        <v>110</v>
      </c>
      <c r="E138" s="134" t="s">
        <v>136</v>
      </c>
      <c r="F138" s="135" t="s">
        <v>137</v>
      </c>
      <c r="G138" s="136" t="s">
        <v>133</v>
      </c>
      <c r="H138" s="137">
        <v>0</v>
      </c>
      <c r="I138" s="138">
        <f>64.38*0.68</f>
        <v>43.7784</v>
      </c>
      <c r="J138" s="139">
        <f>ROUND(I138*H138,2)</f>
        <v>0</v>
      </c>
      <c r="K138" s="135" t="s">
        <v>114</v>
      </c>
      <c r="L138" s="30"/>
      <c r="M138" s="140" t="s">
        <v>1</v>
      </c>
      <c r="N138" s="141" t="s">
        <v>32</v>
      </c>
      <c r="P138" s="142">
        <f>O138*H138</f>
        <v>0</v>
      </c>
      <c r="Q138" s="142">
        <v>0</v>
      </c>
      <c r="R138" s="142">
        <f>Q138*H138</f>
        <v>0</v>
      </c>
      <c r="S138" s="142">
        <v>0.115</v>
      </c>
      <c r="T138" s="143">
        <f>S138*H138</f>
        <v>0</v>
      </c>
      <c r="AR138" s="144" t="s">
        <v>115</v>
      </c>
      <c r="AT138" s="144" t="s">
        <v>110</v>
      </c>
      <c r="AU138" s="144" t="s">
        <v>72</v>
      </c>
      <c r="AY138" s="16" t="s">
        <v>108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6" t="s">
        <v>68</v>
      </c>
      <c r="BK138" s="145">
        <f>ROUND(I138*H138,2)</f>
        <v>0</v>
      </c>
      <c r="BL138" s="16" t="s">
        <v>115</v>
      </c>
      <c r="BM138" s="144" t="s">
        <v>138</v>
      </c>
    </row>
    <row r="139" spans="2:65" s="1" customFormat="1" ht="21.75" customHeight="1" hidden="1">
      <c r="B139" s="132"/>
      <c r="C139" s="133" t="s">
        <v>139</v>
      </c>
      <c r="D139" s="133" t="s">
        <v>110</v>
      </c>
      <c r="E139" s="134" t="s">
        <v>140</v>
      </c>
      <c r="F139" s="135" t="s">
        <v>141</v>
      </c>
      <c r="G139" s="136" t="s">
        <v>133</v>
      </c>
      <c r="H139" s="137">
        <v>0</v>
      </c>
      <c r="I139" s="138">
        <f>96.58*0.7</f>
        <v>67.606</v>
      </c>
      <c r="J139" s="139">
        <f>ROUND(I139*H139,2)</f>
        <v>0</v>
      </c>
      <c r="K139" s="135" t="s">
        <v>114</v>
      </c>
      <c r="L139" s="30"/>
      <c r="M139" s="140" t="s">
        <v>1</v>
      </c>
      <c r="N139" s="141" t="s">
        <v>32</v>
      </c>
      <c r="P139" s="142">
        <f>O139*H139</f>
        <v>0</v>
      </c>
      <c r="Q139" s="142">
        <v>0.00025</v>
      </c>
      <c r="R139" s="142">
        <f>Q139*H139</f>
        <v>0</v>
      </c>
      <c r="S139" s="142">
        <v>0</v>
      </c>
      <c r="T139" s="143">
        <f>S139*H139</f>
        <v>0</v>
      </c>
      <c r="AR139" s="144" t="s">
        <v>115</v>
      </c>
      <c r="AT139" s="144" t="s">
        <v>110</v>
      </c>
      <c r="AU139" s="144" t="s">
        <v>72</v>
      </c>
      <c r="AY139" s="16" t="s">
        <v>108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6" t="s">
        <v>68</v>
      </c>
      <c r="BK139" s="145">
        <f>ROUND(I139*H139,2)</f>
        <v>0</v>
      </c>
      <c r="BL139" s="16" t="s">
        <v>115</v>
      </c>
      <c r="BM139" s="144" t="s">
        <v>142</v>
      </c>
    </row>
    <row r="140" spans="2:65" s="1" customFormat="1" ht="21.75" customHeight="1" hidden="1">
      <c r="B140" s="132"/>
      <c r="C140" s="133" t="s">
        <v>143</v>
      </c>
      <c r="D140" s="133" t="s">
        <v>110</v>
      </c>
      <c r="E140" s="134" t="s">
        <v>144</v>
      </c>
      <c r="F140" s="135" t="s">
        <v>145</v>
      </c>
      <c r="G140" s="136" t="s">
        <v>133</v>
      </c>
      <c r="H140" s="137">
        <v>0</v>
      </c>
      <c r="I140" s="138">
        <f>21.75*0.7</f>
        <v>15.225</v>
      </c>
      <c r="J140" s="139">
        <f>ROUND(I140*H140,2)</f>
        <v>0</v>
      </c>
      <c r="K140" s="135" t="s">
        <v>114</v>
      </c>
      <c r="L140" s="30"/>
      <c r="M140" s="140" t="s">
        <v>1</v>
      </c>
      <c r="N140" s="141" t="s">
        <v>32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115</v>
      </c>
      <c r="AT140" s="144" t="s">
        <v>110</v>
      </c>
      <c r="AU140" s="144" t="s">
        <v>72</v>
      </c>
      <c r="AY140" s="16" t="s">
        <v>108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6" t="s">
        <v>68</v>
      </c>
      <c r="BK140" s="145">
        <f>ROUND(I140*H140,2)</f>
        <v>0</v>
      </c>
      <c r="BL140" s="16" t="s">
        <v>115</v>
      </c>
      <c r="BM140" s="144" t="s">
        <v>146</v>
      </c>
    </row>
    <row r="141" spans="2:51" s="12" customFormat="1" ht="8.25" customHeight="1">
      <c r="B141" s="146"/>
      <c r="D141" s="147"/>
      <c r="E141" s="148" t="s">
        <v>1</v>
      </c>
      <c r="F141" s="149"/>
      <c r="H141" s="150"/>
      <c r="I141" s="151"/>
      <c r="L141" s="146"/>
      <c r="M141" s="152"/>
      <c r="T141" s="153"/>
      <c r="AT141" s="148" t="s">
        <v>117</v>
      </c>
      <c r="AU141" s="148" t="s">
        <v>72</v>
      </c>
      <c r="AV141" s="12" t="s">
        <v>72</v>
      </c>
      <c r="AW141" s="12" t="s">
        <v>28</v>
      </c>
      <c r="AX141" s="12" t="s">
        <v>63</v>
      </c>
      <c r="AY141" s="148" t="s">
        <v>108</v>
      </c>
    </row>
    <row r="142" spans="2:51" s="12" customFormat="1" ht="12" hidden="1">
      <c r="B142" s="146"/>
      <c r="D142" s="147" t="s">
        <v>117</v>
      </c>
      <c r="E142" s="148" t="s">
        <v>1</v>
      </c>
      <c r="F142" s="149"/>
      <c r="H142" s="150"/>
      <c r="I142" s="151"/>
      <c r="L142" s="146"/>
      <c r="M142" s="152"/>
      <c r="T142" s="153"/>
      <c r="AT142" s="148" t="s">
        <v>117</v>
      </c>
      <c r="AU142" s="148" t="s">
        <v>72</v>
      </c>
      <c r="AV142" s="12" t="s">
        <v>72</v>
      </c>
      <c r="AW142" s="12" t="s">
        <v>28</v>
      </c>
      <c r="AX142" s="12" t="s">
        <v>63</v>
      </c>
      <c r="AY142" s="148" t="s">
        <v>108</v>
      </c>
    </row>
    <row r="143" spans="2:51" s="14" customFormat="1" ht="12" hidden="1">
      <c r="B143" s="160"/>
      <c r="D143" s="147"/>
      <c r="E143" s="161"/>
      <c r="F143" s="162"/>
      <c r="H143" s="163"/>
      <c r="I143" s="164"/>
      <c r="L143" s="160"/>
      <c r="M143" s="165"/>
      <c r="T143" s="166"/>
      <c r="AT143" s="161" t="s">
        <v>117</v>
      </c>
      <c r="AU143" s="161" t="s">
        <v>72</v>
      </c>
      <c r="AV143" s="14" t="s">
        <v>115</v>
      </c>
      <c r="AW143" s="14" t="s">
        <v>28</v>
      </c>
      <c r="AX143" s="14" t="s">
        <v>68</v>
      </c>
      <c r="AY143" s="161" t="s">
        <v>108</v>
      </c>
    </row>
    <row r="144" spans="2:51" s="14" customFormat="1" ht="12" hidden="1">
      <c r="B144" s="160"/>
      <c r="D144" s="147"/>
      <c r="E144" s="161"/>
      <c r="F144" s="162"/>
      <c r="H144" s="163"/>
      <c r="I144" s="164"/>
      <c r="L144" s="160"/>
      <c r="M144" s="165"/>
      <c r="T144" s="166"/>
      <c r="AT144" s="161"/>
      <c r="AU144" s="161"/>
      <c r="AY144" s="161"/>
    </row>
    <row r="145" spans="2:51" s="14" customFormat="1" ht="12" hidden="1">
      <c r="B145" s="160"/>
      <c r="D145" s="147"/>
      <c r="E145" s="161"/>
      <c r="F145" s="162"/>
      <c r="H145" s="163"/>
      <c r="I145" s="164"/>
      <c r="L145" s="160"/>
      <c r="M145" s="165"/>
      <c r="T145" s="166"/>
      <c r="AT145" s="161"/>
      <c r="AU145" s="161"/>
      <c r="AY145" s="161"/>
    </row>
    <row r="146" spans="2:65" s="1" customFormat="1" ht="21.75" customHeight="1">
      <c r="B146" s="132"/>
      <c r="C146" s="133">
        <v>6</v>
      </c>
      <c r="D146" s="133" t="s">
        <v>110</v>
      </c>
      <c r="E146" s="134" t="s">
        <v>148</v>
      </c>
      <c r="F146" s="135" t="s">
        <v>149</v>
      </c>
      <c r="G146" s="136" t="s">
        <v>147</v>
      </c>
      <c r="H146" s="137">
        <v>2.4</v>
      </c>
      <c r="I146" s="138">
        <v>0</v>
      </c>
      <c r="J146" s="139">
        <f>ROUND(I146*H146,2)</f>
        <v>0</v>
      </c>
      <c r="K146" s="135" t="s">
        <v>309</v>
      </c>
      <c r="L146" s="30"/>
      <c r="M146" s="140" t="s">
        <v>1</v>
      </c>
      <c r="N146" s="141" t="s">
        <v>32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115</v>
      </c>
      <c r="AT146" s="144" t="s">
        <v>110</v>
      </c>
      <c r="AU146" s="144" t="s">
        <v>72</v>
      </c>
      <c r="AY146" s="16" t="s">
        <v>108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68</v>
      </c>
      <c r="BK146" s="145">
        <f>ROUND(I146*H146,2)</f>
        <v>0</v>
      </c>
      <c r="BL146" s="16" t="s">
        <v>115</v>
      </c>
      <c r="BM146" s="144" t="s">
        <v>150</v>
      </c>
    </row>
    <row r="147" spans="2:51" s="12" customFormat="1" ht="12">
      <c r="B147" s="146"/>
      <c r="D147" s="147" t="s">
        <v>117</v>
      </c>
      <c r="E147" s="148" t="s">
        <v>1</v>
      </c>
      <c r="F147" s="149"/>
      <c r="H147" s="150">
        <v>2.4</v>
      </c>
      <c r="I147" s="151"/>
      <c r="L147" s="146"/>
      <c r="M147" s="152"/>
      <c r="T147" s="153"/>
      <c r="AT147" s="148" t="s">
        <v>117</v>
      </c>
      <c r="AU147" s="148" t="s">
        <v>72</v>
      </c>
      <c r="AV147" s="12" t="s">
        <v>72</v>
      </c>
      <c r="AW147" s="12" t="s">
        <v>28</v>
      </c>
      <c r="AX147" s="12" t="s">
        <v>68</v>
      </c>
      <c r="AY147" s="148" t="s">
        <v>108</v>
      </c>
    </row>
    <row r="148" spans="2:65" s="1" customFormat="1" ht="21.75" customHeight="1" hidden="1">
      <c r="B148" s="132"/>
      <c r="C148" s="133" t="s">
        <v>151</v>
      </c>
      <c r="D148" s="133" t="s">
        <v>110</v>
      </c>
      <c r="E148" s="134" t="s">
        <v>148</v>
      </c>
      <c r="F148" s="135" t="s">
        <v>149</v>
      </c>
      <c r="G148" s="136" t="s">
        <v>147</v>
      </c>
      <c r="H148" s="137">
        <v>0</v>
      </c>
      <c r="I148" s="138">
        <f>259.22*0.9</f>
        <v>233.29800000000003</v>
      </c>
      <c r="J148" s="139">
        <f>ROUND(I148*H148,2)</f>
        <v>0</v>
      </c>
      <c r="K148" s="135" t="s">
        <v>114</v>
      </c>
      <c r="L148" s="30"/>
      <c r="M148" s="140" t="s">
        <v>1</v>
      </c>
      <c r="N148" s="141" t="s">
        <v>32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115</v>
      </c>
      <c r="AT148" s="144" t="s">
        <v>110</v>
      </c>
      <c r="AU148" s="144" t="s">
        <v>72</v>
      </c>
      <c r="AY148" s="16" t="s">
        <v>108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6" t="s">
        <v>68</v>
      </c>
      <c r="BK148" s="145">
        <f>ROUND(I148*H148,2)</f>
        <v>0</v>
      </c>
      <c r="BL148" s="16" t="s">
        <v>115</v>
      </c>
      <c r="BM148" s="144" t="s">
        <v>152</v>
      </c>
    </row>
    <row r="149" spans="2:51" s="12" customFormat="1" ht="12" hidden="1">
      <c r="B149" s="146"/>
      <c r="D149" s="147" t="s">
        <v>117</v>
      </c>
      <c r="E149" s="148" t="s">
        <v>1</v>
      </c>
      <c r="F149" s="149" t="s">
        <v>78</v>
      </c>
      <c r="H149" s="150">
        <v>9.72</v>
      </c>
      <c r="I149" s="151"/>
      <c r="L149" s="146"/>
      <c r="M149" s="152"/>
      <c r="T149" s="153"/>
      <c r="AT149" s="148" t="s">
        <v>117</v>
      </c>
      <c r="AU149" s="148" t="s">
        <v>72</v>
      </c>
      <c r="AV149" s="12" t="s">
        <v>72</v>
      </c>
      <c r="AW149" s="12" t="s">
        <v>28</v>
      </c>
      <c r="AX149" s="12" t="s">
        <v>68</v>
      </c>
      <c r="AY149" s="148" t="s">
        <v>108</v>
      </c>
    </row>
    <row r="150" spans="2:65" s="1" customFormat="1" ht="33" customHeight="1" hidden="1">
      <c r="B150" s="132"/>
      <c r="C150" s="133" t="s">
        <v>153</v>
      </c>
      <c r="D150" s="133" t="s">
        <v>110</v>
      </c>
      <c r="E150" s="134" t="s">
        <v>154</v>
      </c>
      <c r="F150" s="135" t="s">
        <v>155</v>
      </c>
      <c r="G150" s="136" t="s">
        <v>147</v>
      </c>
      <c r="H150" s="137">
        <v>0</v>
      </c>
      <c r="I150" s="138">
        <f>19.83*0.7</f>
        <v>13.880999999999998</v>
      </c>
      <c r="J150" s="139">
        <f>ROUND(I150*H150,2)</f>
        <v>0</v>
      </c>
      <c r="K150" s="135" t="s">
        <v>114</v>
      </c>
      <c r="L150" s="30"/>
      <c r="M150" s="140" t="s">
        <v>1</v>
      </c>
      <c r="N150" s="141" t="s">
        <v>32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115</v>
      </c>
      <c r="AT150" s="144" t="s">
        <v>110</v>
      </c>
      <c r="AU150" s="144" t="s">
        <v>72</v>
      </c>
      <c r="AY150" s="16" t="s">
        <v>108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6" t="s">
        <v>68</v>
      </c>
      <c r="BK150" s="145">
        <f>ROUND(I150*H150,2)</f>
        <v>0</v>
      </c>
      <c r="BL150" s="16" t="s">
        <v>115</v>
      </c>
      <c r="BM150" s="144" t="s">
        <v>156</v>
      </c>
    </row>
    <row r="151" spans="2:51" s="12" customFormat="1" ht="12" hidden="1">
      <c r="B151" s="146"/>
      <c r="D151" s="147" t="s">
        <v>117</v>
      </c>
      <c r="E151" s="148" t="s">
        <v>1</v>
      </c>
      <c r="F151" s="149" t="s">
        <v>157</v>
      </c>
      <c r="H151" s="150">
        <v>97.2</v>
      </c>
      <c r="I151" s="151"/>
      <c r="L151" s="146"/>
      <c r="M151" s="152"/>
      <c r="T151" s="153"/>
      <c r="AT151" s="148" t="s">
        <v>117</v>
      </c>
      <c r="AU151" s="148" t="s">
        <v>72</v>
      </c>
      <c r="AV151" s="12" t="s">
        <v>72</v>
      </c>
      <c r="AW151" s="12" t="s">
        <v>28</v>
      </c>
      <c r="AX151" s="12" t="s">
        <v>68</v>
      </c>
      <c r="AY151" s="148" t="s">
        <v>108</v>
      </c>
    </row>
    <row r="152" spans="2:65" s="1" customFormat="1" ht="21.75" customHeight="1">
      <c r="B152" s="132"/>
      <c r="C152" s="133">
        <v>7</v>
      </c>
      <c r="D152" s="133" t="s">
        <v>110</v>
      </c>
      <c r="E152" s="134" t="s">
        <v>158</v>
      </c>
      <c r="F152" s="135" t="s">
        <v>159</v>
      </c>
      <c r="G152" s="136" t="s">
        <v>147</v>
      </c>
      <c r="H152" s="137">
        <v>2.4</v>
      </c>
      <c r="I152" s="138">
        <v>0</v>
      </c>
      <c r="J152" s="139">
        <f>ROUND(I152*H152,2)</f>
        <v>0</v>
      </c>
      <c r="K152" s="135" t="s">
        <v>309</v>
      </c>
      <c r="L152" s="30"/>
      <c r="M152" s="140" t="s">
        <v>1</v>
      </c>
      <c r="N152" s="141" t="s">
        <v>32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115</v>
      </c>
      <c r="AT152" s="144" t="s">
        <v>110</v>
      </c>
      <c r="AU152" s="144" t="s">
        <v>72</v>
      </c>
      <c r="AY152" s="16" t="s">
        <v>108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6" t="s">
        <v>68</v>
      </c>
      <c r="BK152" s="145">
        <f>ROUND(I152*H152,2)</f>
        <v>0</v>
      </c>
      <c r="BL152" s="16" t="s">
        <v>115</v>
      </c>
      <c r="BM152" s="144" t="s">
        <v>160</v>
      </c>
    </row>
    <row r="153" spans="2:51" s="12" customFormat="1" ht="12">
      <c r="B153" s="146"/>
      <c r="D153" s="147" t="s">
        <v>117</v>
      </c>
      <c r="E153" s="148" t="s">
        <v>1</v>
      </c>
      <c r="F153" s="149"/>
      <c r="H153" s="150">
        <v>2.4</v>
      </c>
      <c r="I153" s="151"/>
      <c r="L153" s="146"/>
      <c r="M153" s="152"/>
      <c r="T153" s="153"/>
      <c r="AT153" s="148" t="s">
        <v>117</v>
      </c>
      <c r="AU153" s="148" t="s">
        <v>72</v>
      </c>
      <c r="AV153" s="12" t="s">
        <v>72</v>
      </c>
      <c r="AW153" s="12" t="s">
        <v>28</v>
      </c>
      <c r="AX153" s="12" t="s">
        <v>68</v>
      </c>
      <c r="AY153" s="148" t="s">
        <v>108</v>
      </c>
    </row>
    <row r="154" spans="2:65" s="1" customFormat="1" ht="21.75" customHeight="1" hidden="1">
      <c r="B154" s="132"/>
      <c r="C154" s="133" t="s">
        <v>8</v>
      </c>
      <c r="D154" s="133" t="s">
        <v>110</v>
      </c>
      <c r="E154" s="134" t="s">
        <v>161</v>
      </c>
      <c r="F154" s="135" t="s">
        <v>162</v>
      </c>
      <c r="G154" s="136" t="s">
        <v>163</v>
      </c>
      <c r="H154" s="137">
        <v>0</v>
      </c>
      <c r="I154" s="138">
        <v>125</v>
      </c>
      <c r="J154" s="139">
        <f>ROUND(I154*H154,2)</f>
        <v>0</v>
      </c>
      <c r="K154" s="135" t="s">
        <v>114</v>
      </c>
      <c r="L154" s="30"/>
      <c r="M154" s="140" t="s">
        <v>1</v>
      </c>
      <c r="N154" s="141" t="s">
        <v>32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115</v>
      </c>
      <c r="AT154" s="144" t="s">
        <v>110</v>
      </c>
      <c r="AU154" s="144" t="s">
        <v>72</v>
      </c>
      <c r="AY154" s="16" t="s">
        <v>108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6" t="s">
        <v>68</v>
      </c>
      <c r="BK154" s="145">
        <f>ROUND(I154*H154,2)</f>
        <v>0</v>
      </c>
      <c r="BL154" s="16" t="s">
        <v>115</v>
      </c>
      <c r="BM154" s="144" t="s">
        <v>164</v>
      </c>
    </row>
    <row r="155" spans="2:51" s="12" customFormat="1" ht="7.5" customHeight="1">
      <c r="B155" s="146"/>
      <c r="D155" s="147"/>
      <c r="E155" s="148" t="s">
        <v>1</v>
      </c>
      <c r="F155" s="149"/>
      <c r="H155" s="150"/>
      <c r="I155" s="151"/>
      <c r="L155" s="146"/>
      <c r="M155" s="152"/>
      <c r="T155" s="153"/>
      <c r="AT155" s="148" t="s">
        <v>117</v>
      </c>
      <c r="AU155" s="148" t="s">
        <v>72</v>
      </c>
      <c r="AV155" s="12" t="s">
        <v>72</v>
      </c>
      <c r="AW155" s="12" t="s">
        <v>28</v>
      </c>
      <c r="AX155" s="12" t="s">
        <v>68</v>
      </c>
      <c r="AY155" s="148" t="s">
        <v>108</v>
      </c>
    </row>
    <row r="156" spans="2:65" s="1" customFormat="1" ht="16.5" customHeight="1">
      <c r="B156" s="132"/>
      <c r="C156" s="133">
        <v>8</v>
      </c>
      <c r="D156" s="133" t="s">
        <v>110</v>
      </c>
      <c r="E156" s="134" t="s">
        <v>165</v>
      </c>
      <c r="F156" s="135" t="s">
        <v>166</v>
      </c>
      <c r="G156" s="136" t="s">
        <v>147</v>
      </c>
      <c r="H156" s="137">
        <v>2.4</v>
      </c>
      <c r="I156" s="138">
        <v>0</v>
      </c>
      <c r="J156" s="139">
        <f>ROUND(I156*H156,2)</f>
        <v>0</v>
      </c>
      <c r="K156" s="135" t="s">
        <v>309</v>
      </c>
      <c r="L156" s="30"/>
      <c r="M156" s="140" t="s">
        <v>1</v>
      </c>
      <c r="N156" s="141" t="s">
        <v>32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115</v>
      </c>
      <c r="AT156" s="144" t="s">
        <v>110</v>
      </c>
      <c r="AU156" s="144" t="s">
        <v>72</v>
      </c>
      <c r="AY156" s="16" t="s">
        <v>108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6" t="s">
        <v>68</v>
      </c>
      <c r="BK156" s="145">
        <f>ROUND(I156*H156,2)</f>
        <v>0</v>
      </c>
      <c r="BL156" s="16" t="s">
        <v>115</v>
      </c>
      <c r="BM156" s="144" t="s">
        <v>167</v>
      </c>
    </row>
    <row r="157" spans="2:51" s="12" customFormat="1" ht="12">
      <c r="B157" s="146"/>
      <c r="D157" s="147" t="s">
        <v>117</v>
      </c>
      <c r="E157" s="148" t="s">
        <v>1</v>
      </c>
      <c r="F157" s="149" t="s">
        <v>78</v>
      </c>
      <c r="H157" s="150">
        <v>2.4</v>
      </c>
      <c r="I157" s="151"/>
      <c r="L157" s="146"/>
      <c r="M157" s="152"/>
      <c r="T157" s="153"/>
      <c r="AT157" s="148" t="s">
        <v>117</v>
      </c>
      <c r="AU157" s="148" t="s">
        <v>72</v>
      </c>
      <c r="AV157" s="12" t="s">
        <v>72</v>
      </c>
      <c r="AW157" s="12" t="s">
        <v>28</v>
      </c>
      <c r="AX157" s="12" t="s">
        <v>68</v>
      </c>
      <c r="AY157" s="148" t="s">
        <v>108</v>
      </c>
    </row>
    <row r="158" spans="2:65" s="1" customFormat="1" ht="21.75" customHeight="1">
      <c r="B158" s="132"/>
      <c r="C158" s="133">
        <v>9</v>
      </c>
      <c r="D158" s="133" t="s">
        <v>110</v>
      </c>
      <c r="E158" s="134" t="s">
        <v>168</v>
      </c>
      <c r="F158" s="135" t="s">
        <v>169</v>
      </c>
      <c r="G158" s="136" t="s">
        <v>113</v>
      </c>
      <c r="H158" s="137">
        <v>8</v>
      </c>
      <c r="I158" s="138">
        <v>0</v>
      </c>
      <c r="J158" s="139">
        <f>ROUND(I158*H158,2)</f>
        <v>0</v>
      </c>
      <c r="K158" s="135" t="s">
        <v>309</v>
      </c>
      <c r="L158" s="30"/>
      <c r="M158" s="140" t="s">
        <v>1</v>
      </c>
      <c r="N158" s="141" t="s">
        <v>32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115</v>
      </c>
      <c r="AT158" s="144" t="s">
        <v>110</v>
      </c>
      <c r="AU158" s="144" t="s">
        <v>72</v>
      </c>
      <c r="AY158" s="16" t="s">
        <v>108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68</v>
      </c>
      <c r="BK158" s="145">
        <f>ROUND(I158*H158,2)</f>
        <v>0</v>
      </c>
      <c r="BL158" s="16" t="s">
        <v>115</v>
      </c>
      <c r="BM158" s="144" t="s">
        <v>170</v>
      </c>
    </row>
    <row r="159" spans="2:51" s="12" customFormat="1" ht="12">
      <c r="B159" s="146"/>
      <c r="D159" s="147" t="s">
        <v>117</v>
      </c>
      <c r="E159" s="148" t="s">
        <v>1</v>
      </c>
      <c r="F159" s="149">
        <v>8</v>
      </c>
      <c r="H159" s="150">
        <v>8</v>
      </c>
      <c r="I159" s="151"/>
      <c r="L159" s="146"/>
      <c r="M159" s="152"/>
      <c r="T159" s="153"/>
      <c r="AT159" s="148" t="s">
        <v>117</v>
      </c>
      <c r="AU159" s="148" t="s">
        <v>72</v>
      </c>
      <c r="AV159" s="12" t="s">
        <v>72</v>
      </c>
      <c r="AW159" s="12" t="s">
        <v>28</v>
      </c>
      <c r="AX159" s="12" t="s">
        <v>68</v>
      </c>
      <c r="AY159" s="148" t="s">
        <v>108</v>
      </c>
    </row>
    <row r="160" spans="2:51" s="12" customFormat="1" ht="12.75">
      <c r="B160" s="146"/>
      <c r="C160" s="11"/>
      <c r="D160" s="121" t="s">
        <v>62</v>
      </c>
      <c r="E160" s="130">
        <v>3</v>
      </c>
      <c r="F160" s="130" t="s">
        <v>303</v>
      </c>
      <c r="G160" s="11"/>
      <c r="H160" s="11"/>
      <c r="I160" s="123"/>
      <c r="J160" s="131">
        <f>SUM(J161:J166)</f>
        <v>0</v>
      </c>
      <c r="K160" s="11"/>
      <c r="L160" s="146"/>
      <c r="M160" s="152"/>
      <c r="T160" s="153"/>
      <c r="AT160" s="148"/>
      <c r="AU160" s="148"/>
      <c r="AY160" s="148"/>
    </row>
    <row r="161" spans="2:51" s="13" customFormat="1" ht="12">
      <c r="B161" s="154"/>
      <c r="C161" s="14"/>
      <c r="D161" s="147"/>
      <c r="E161" s="161" t="s">
        <v>1</v>
      </c>
      <c r="F161" s="178"/>
      <c r="G161" s="179"/>
      <c r="H161" s="180"/>
      <c r="I161" s="164"/>
      <c r="J161" s="14"/>
      <c r="K161" s="14"/>
      <c r="L161" s="154"/>
      <c r="M161" s="158"/>
      <c r="T161" s="159"/>
      <c r="AT161" s="155" t="s">
        <v>117</v>
      </c>
      <c r="AU161" s="155" t="s">
        <v>72</v>
      </c>
      <c r="AV161" s="13" t="s">
        <v>68</v>
      </c>
      <c r="AW161" s="13" t="s">
        <v>28</v>
      </c>
      <c r="AX161" s="13" t="s">
        <v>63</v>
      </c>
      <c r="AY161" s="155" t="s">
        <v>108</v>
      </c>
    </row>
    <row r="162" spans="2:51" s="12" customFormat="1" ht="18.75" customHeight="1">
      <c r="B162" s="146"/>
      <c r="C162" s="133">
        <v>10</v>
      </c>
      <c r="D162" s="133" t="s">
        <v>110</v>
      </c>
      <c r="E162" s="134" t="s">
        <v>342</v>
      </c>
      <c r="F162" s="135" t="s">
        <v>343</v>
      </c>
      <c r="G162" s="136" t="s">
        <v>308</v>
      </c>
      <c r="H162" s="137">
        <v>24</v>
      </c>
      <c r="I162" s="138">
        <v>0</v>
      </c>
      <c r="J162" s="139">
        <f>ROUND(I162*H162,2)</f>
        <v>0</v>
      </c>
      <c r="K162" s="135" t="s">
        <v>309</v>
      </c>
      <c r="L162" s="146"/>
      <c r="M162" s="152"/>
      <c r="T162" s="153"/>
      <c r="AT162" s="148" t="s">
        <v>117</v>
      </c>
      <c r="AU162" s="148" t="s">
        <v>72</v>
      </c>
      <c r="AV162" s="12" t="s">
        <v>72</v>
      </c>
      <c r="AW162" s="12" t="s">
        <v>28</v>
      </c>
      <c r="AX162" s="12" t="s">
        <v>63</v>
      </c>
      <c r="AY162" s="148" t="s">
        <v>108</v>
      </c>
    </row>
    <row r="163" spans="2:51" s="12" customFormat="1" ht="12" hidden="1">
      <c r="B163" s="146"/>
      <c r="D163" s="147" t="s">
        <v>117</v>
      </c>
      <c r="E163" s="148" t="s">
        <v>1</v>
      </c>
      <c r="F163" s="178"/>
      <c r="G163" s="179"/>
      <c r="H163" s="180"/>
      <c r="I163" s="151"/>
      <c r="L163" s="146"/>
      <c r="M163" s="152"/>
      <c r="T163" s="153"/>
      <c r="AT163" s="148" t="s">
        <v>117</v>
      </c>
      <c r="AU163" s="148" t="s">
        <v>72</v>
      </c>
      <c r="AV163" s="12" t="s">
        <v>72</v>
      </c>
      <c r="AW163" s="12" t="s">
        <v>28</v>
      </c>
      <c r="AX163" s="12" t="s">
        <v>63</v>
      </c>
      <c r="AY163" s="148" t="s">
        <v>108</v>
      </c>
    </row>
    <row r="164" spans="2:51" s="12" customFormat="1" ht="12" hidden="1">
      <c r="B164" s="146"/>
      <c r="D164" s="147" t="s">
        <v>117</v>
      </c>
      <c r="E164" s="148" t="s">
        <v>1</v>
      </c>
      <c r="F164" s="178"/>
      <c r="G164" s="179"/>
      <c r="H164" s="180"/>
      <c r="I164" s="151"/>
      <c r="L164" s="146"/>
      <c r="M164" s="152"/>
      <c r="T164" s="153"/>
      <c r="AT164" s="148" t="s">
        <v>117</v>
      </c>
      <c r="AU164" s="148" t="s">
        <v>72</v>
      </c>
      <c r="AV164" s="12" t="s">
        <v>72</v>
      </c>
      <c r="AW164" s="12" t="s">
        <v>28</v>
      </c>
      <c r="AX164" s="12" t="s">
        <v>63</v>
      </c>
      <c r="AY164" s="148" t="s">
        <v>108</v>
      </c>
    </row>
    <row r="165" spans="2:51" s="12" customFormat="1" ht="12">
      <c r="B165" s="146"/>
      <c r="D165" s="147"/>
      <c r="E165" s="148"/>
      <c r="F165" s="178"/>
      <c r="G165" s="179"/>
      <c r="H165" s="180"/>
      <c r="I165" s="151"/>
      <c r="L165" s="146"/>
      <c r="M165" s="152"/>
      <c r="T165" s="153"/>
      <c r="AT165" s="148"/>
      <c r="AU165" s="148"/>
      <c r="AY165" s="148"/>
    </row>
    <row r="166" spans="2:51" s="12" customFormat="1" ht="19.5" customHeight="1">
      <c r="B166" s="146"/>
      <c r="C166" s="133">
        <v>11</v>
      </c>
      <c r="D166" s="133" t="s">
        <v>110</v>
      </c>
      <c r="E166" s="134" t="s">
        <v>307</v>
      </c>
      <c r="F166" s="135" t="s">
        <v>344</v>
      </c>
      <c r="G166" s="136" t="s">
        <v>308</v>
      </c>
      <c r="H166" s="137">
        <v>18</v>
      </c>
      <c r="I166" s="138">
        <v>0</v>
      </c>
      <c r="J166" s="139">
        <f>ROUND(I166*H166,2)</f>
        <v>0</v>
      </c>
      <c r="K166" s="135" t="s">
        <v>309</v>
      </c>
      <c r="L166" s="146"/>
      <c r="M166" s="152"/>
      <c r="T166" s="153"/>
      <c r="AT166" s="148"/>
      <c r="AU166" s="148"/>
      <c r="AY166" s="148"/>
    </row>
    <row r="167" spans="2:51" s="14" customFormat="1" ht="12">
      <c r="B167" s="160"/>
      <c r="D167" s="147" t="s">
        <v>117</v>
      </c>
      <c r="E167" s="161" t="s">
        <v>1</v>
      </c>
      <c r="F167" s="178"/>
      <c r="G167" s="179"/>
      <c r="H167" s="180"/>
      <c r="I167" s="164"/>
      <c r="L167" s="160"/>
      <c r="M167" s="165"/>
      <c r="T167" s="166"/>
      <c r="AT167" s="161" t="s">
        <v>117</v>
      </c>
      <c r="AU167" s="161" t="s">
        <v>72</v>
      </c>
      <c r="AV167" s="14" t="s">
        <v>115</v>
      </c>
      <c r="AW167" s="14" t="s">
        <v>28</v>
      </c>
      <c r="AX167" s="14" t="s">
        <v>68</v>
      </c>
      <c r="AY167" s="161" t="s">
        <v>108</v>
      </c>
    </row>
    <row r="168" spans="2:51" s="14" customFormat="1" ht="12.75">
      <c r="B168" s="160"/>
      <c r="D168" s="121" t="s">
        <v>62</v>
      </c>
      <c r="E168" s="130">
        <v>5</v>
      </c>
      <c r="F168" s="130" t="s">
        <v>172</v>
      </c>
      <c r="G168" s="11"/>
      <c r="H168" s="11"/>
      <c r="I168" s="123"/>
      <c r="J168" s="131">
        <f>SUM(J170:J182)</f>
        <v>0</v>
      </c>
      <c r="K168" s="11"/>
      <c r="L168" s="160"/>
      <c r="M168" s="165"/>
      <c r="T168" s="166"/>
      <c r="AT168" s="161"/>
      <c r="AU168" s="161"/>
      <c r="AY168" s="161"/>
    </row>
    <row r="169" spans="2:51" s="14" customFormat="1" ht="12">
      <c r="B169" s="160"/>
      <c r="D169" s="147"/>
      <c r="E169" s="161"/>
      <c r="F169" s="178"/>
      <c r="G169" s="179"/>
      <c r="H169" s="180"/>
      <c r="I169" s="164"/>
      <c r="L169" s="160"/>
      <c r="M169" s="165"/>
      <c r="T169" s="166"/>
      <c r="AT169" s="161"/>
      <c r="AU169" s="161"/>
      <c r="AY169" s="161"/>
    </row>
    <row r="170" spans="2:65" s="1" customFormat="1" ht="16.5" customHeight="1">
      <c r="B170" s="132"/>
      <c r="C170" s="133">
        <v>12</v>
      </c>
      <c r="D170" s="133" t="s">
        <v>110</v>
      </c>
      <c r="E170" s="134" t="s">
        <v>173</v>
      </c>
      <c r="F170" s="135" t="s">
        <v>174</v>
      </c>
      <c r="G170" s="136" t="s">
        <v>113</v>
      </c>
      <c r="H170" s="137">
        <v>8</v>
      </c>
      <c r="I170" s="138">
        <v>0</v>
      </c>
      <c r="J170" s="139">
        <f>ROUND(I170*H170,2)</f>
        <v>0</v>
      </c>
      <c r="K170" s="135" t="s">
        <v>309</v>
      </c>
      <c r="L170" s="30"/>
      <c r="M170" s="140" t="s">
        <v>1</v>
      </c>
      <c r="N170" s="141" t="s">
        <v>32</v>
      </c>
      <c r="P170" s="142">
        <f>O170*H170</f>
        <v>0</v>
      </c>
      <c r="Q170" s="142">
        <v>0.46</v>
      </c>
      <c r="R170" s="142">
        <f>Q170*H170</f>
        <v>3.68</v>
      </c>
      <c r="S170" s="142">
        <v>0</v>
      </c>
      <c r="T170" s="143">
        <f>S170*H170</f>
        <v>0</v>
      </c>
      <c r="AR170" s="144" t="s">
        <v>115</v>
      </c>
      <c r="AT170" s="144" t="s">
        <v>110</v>
      </c>
      <c r="AU170" s="144" t="s">
        <v>72</v>
      </c>
      <c r="AY170" s="16" t="s">
        <v>108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6" t="s">
        <v>68</v>
      </c>
      <c r="BK170" s="145">
        <f>ROUND(I170*H170,2)</f>
        <v>0</v>
      </c>
      <c r="BL170" s="16" t="s">
        <v>115</v>
      </c>
      <c r="BM170" s="144" t="s">
        <v>175</v>
      </c>
    </row>
    <row r="171" spans="2:51" s="12" customFormat="1" ht="12">
      <c r="B171" s="146"/>
      <c r="D171" s="147" t="s">
        <v>117</v>
      </c>
      <c r="E171" s="148" t="s">
        <v>1</v>
      </c>
      <c r="F171" s="149" t="s">
        <v>302</v>
      </c>
      <c r="H171" s="150">
        <v>8</v>
      </c>
      <c r="I171" s="151"/>
      <c r="L171" s="146"/>
      <c r="M171" s="152"/>
      <c r="T171" s="153"/>
      <c r="AT171" s="148" t="s">
        <v>117</v>
      </c>
      <c r="AU171" s="148" t="s">
        <v>72</v>
      </c>
      <c r="AV171" s="12" t="s">
        <v>72</v>
      </c>
      <c r="AW171" s="12" t="s">
        <v>28</v>
      </c>
      <c r="AX171" s="12" t="s">
        <v>68</v>
      </c>
      <c r="AY171" s="148" t="s">
        <v>108</v>
      </c>
    </row>
    <row r="172" spans="2:65" s="1" customFormat="1" ht="16.5" customHeight="1" hidden="1">
      <c r="B172" s="132"/>
      <c r="C172" s="133" t="s">
        <v>176</v>
      </c>
      <c r="D172" s="133" t="s">
        <v>110</v>
      </c>
      <c r="E172" s="134" t="s">
        <v>173</v>
      </c>
      <c r="F172" s="135" t="s">
        <v>174</v>
      </c>
      <c r="G172" s="136" t="s">
        <v>113</v>
      </c>
      <c r="H172" s="137">
        <v>0</v>
      </c>
      <c r="I172" s="138">
        <f>200.91*0.68</f>
        <v>136.61880000000002</v>
      </c>
      <c r="J172" s="139">
        <f>ROUND(I172*H172,2)</f>
        <v>0</v>
      </c>
      <c r="K172" s="135" t="s">
        <v>114</v>
      </c>
      <c r="L172" s="30"/>
      <c r="M172" s="140" t="s">
        <v>1</v>
      </c>
      <c r="N172" s="141" t="s">
        <v>32</v>
      </c>
      <c r="P172" s="142">
        <f>O172*H172</f>
        <v>0</v>
      </c>
      <c r="Q172" s="142">
        <v>0.46</v>
      </c>
      <c r="R172" s="142">
        <f>Q172*H172</f>
        <v>0</v>
      </c>
      <c r="S172" s="142">
        <v>0</v>
      </c>
      <c r="T172" s="143">
        <f>S172*H172</f>
        <v>0</v>
      </c>
      <c r="AR172" s="144" t="s">
        <v>115</v>
      </c>
      <c r="AT172" s="144" t="s">
        <v>110</v>
      </c>
      <c r="AU172" s="144" t="s">
        <v>72</v>
      </c>
      <c r="AY172" s="16" t="s">
        <v>108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6" t="s">
        <v>68</v>
      </c>
      <c r="BK172" s="145">
        <f>ROUND(I172*H172,2)</f>
        <v>0</v>
      </c>
      <c r="BL172" s="16" t="s">
        <v>115</v>
      </c>
      <c r="BM172" s="144" t="s">
        <v>177</v>
      </c>
    </row>
    <row r="173" spans="2:65" s="1" customFormat="1" ht="21.75" customHeight="1">
      <c r="B173" s="132"/>
      <c r="C173" s="133">
        <v>13</v>
      </c>
      <c r="D173" s="133" t="s">
        <v>110</v>
      </c>
      <c r="E173" s="134" t="s">
        <v>178</v>
      </c>
      <c r="F173" s="135" t="s">
        <v>179</v>
      </c>
      <c r="G173" s="136" t="s">
        <v>113</v>
      </c>
      <c r="H173" s="137">
        <v>8</v>
      </c>
      <c r="I173" s="138">
        <v>0</v>
      </c>
      <c r="J173" s="139">
        <f>ROUND(I173*H173,2)</f>
        <v>0</v>
      </c>
      <c r="K173" s="135" t="s">
        <v>309</v>
      </c>
      <c r="L173" s="30"/>
      <c r="M173" s="140" t="s">
        <v>1</v>
      </c>
      <c r="N173" s="141" t="s">
        <v>32</v>
      </c>
      <c r="P173" s="142">
        <f>O173*H173</f>
        <v>0</v>
      </c>
      <c r="Q173" s="142">
        <v>0.08425</v>
      </c>
      <c r="R173" s="142">
        <f>Q173*H173</f>
        <v>0.674</v>
      </c>
      <c r="S173" s="142">
        <v>0</v>
      </c>
      <c r="T173" s="143">
        <f>S173*H173</f>
        <v>0</v>
      </c>
      <c r="AR173" s="144" t="s">
        <v>115</v>
      </c>
      <c r="AT173" s="144" t="s">
        <v>110</v>
      </c>
      <c r="AU173" s="144" t="s">
        <v>72</v>
      </c>
      <c r="AY173" s="16" t="s">
        <v>108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6" t="s">
        <v>68</v>
      </c>
      <c r="BK173" s="145">
        <f>ROUND(I173*H173,2)</f>
        <v>0</v>
      </c>
      <c r="BL173" s="16" t="s">
        <v>115</v>
      </c>
      <c r="BM173" s="144" t="s">
        <v>180</v>
      </c>
    </row>
    <row r="174" spans="2:51" s="12" customFormat="1" ht="12">
      <c r="B174" s="146"/>
      <c r="D174" s="147" t="s">
        <v>117</v>
      </c>
      <c r="E174" s="148" t="s">
        <v>1</v>
      </c>
      <c r="F174" s="149">
        <v>27</v>
      </c>
      <c r="H174" s="150">
        <v>9</v>
      </c>
      <c r="I174" s="151"/>
      <c r="L174" s="146"/>
      <c r="M174" s="152"/>
      <c r="T174" s="153"/>
      <c r="AT174" s="148" t="s">
        <v>117</v>
      </c>
      <c r="AU174" s="148" t="s">
        <v>72</v>
      </c>
      <c r="AV174" s="12" t="s">
        <v>72</v>
      </c>
      <c r="AW174" s="12" t="s">
        <v>28</v>
      </c>
      <c r="AX174" s="12" t="s">
        <v>68</v>
      </c>
      <c r="AY174" s="148" t="s">
        <v>108</v>
      </c>
    </row>
    <row r="175" spans="2:65" s="1" customFormat="1" ht="16.5" customHeight="1">
      <c r="B175" s="132"/>
      <c r="C175" s="167">
        <v>14</v>
      </c>
      <c r="D175" s="167" t="s">
        <v>171</v>
      </c>
      <c r="E175" s="168" t="s">
        <v>181</v>
      </c>
      <c r="F175" s="169" t="s">
        <v>182</v>
      </c>
      <c r="G175" s="170" t="s">
        <v>113</v>
      </c>
      <c r="H175" s="171">
        <v>8.8</v>
      </c>
      <c r="I175" s="172">
        <v>0</v>
      </c>
      <c r="J175" s="173">
        <f>ROUND(I175*H175,2)</f>
        <v>0</v>
      </c>
      <c r="K175" s="169" t="s">
        <v>1</v>
      </c>
      <c r="L175" s="174"/>
      <c r="M175" s="175" t="s">
        <v>1</v>
      </c>
      <c r="N175" s="176" t="s">
        <v>32</v>
      </c>
      <c r="P175" s="142">
        <f>O175*H175</f>
        <v>0</v>
      </c>
      <c r="Q175" s="142">
        <v>0.131</v>
      </c>
      <c r="R175" s="142">
        <f>Q175*H175</f>
        <v>1.1528</v>
      </c>
      <c r="S175" s="142">
        <v>0</v>
      </c>
      <c r="T175" s="143">
        <f>S175*H175</f>
        <v>0</v>
      </c>
      <c r="AR175" s="144" t="s">
        <v>139</v>
      </c>
      <c r="AT175" s="144" t="s">
        <v>171</v>
      </c>
      <c r="AU175" s="144" t="s">
        <v>72</v>
      </c>
      <c r="AY175" s="16" t="s">
        <v>108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6" t="s">
        <v>68</v>
      </c>
      <c r="BK175" s="145">
        <f>ROUND(I175*H175,2)</f>
        <v>0</v>
      </c>
      <c r="BL175" s="16" t="s">
        <v>115</v>
      </c>
      <c r="BM175" s="144" t="s">
        <v>183</v>
      </c>
    </row>
    <row r="176" spans="2:51" s="12" customFormat="1" ht="12">
      <c r="B176" s="146"/>
      <c r="D176" s="147" t="s">
        <v>117</v>
      </c>
      <c r="E176" s="148" t="s">
        <v>1</v>
      </c>
      <c r="F176" s="149" t="s">
        <v>341</v>
      </c>
      <c r="H176" s="150">
        <v>8.8</v>
      </c>
      <c r="I176" s="151"/>
      <c r="L176" s="146"/>
      <c r="M176" s="152"/>
      <c r="T176" s="153"/>
      <c r="AT176" s="148" t="s">
        <v>117</v>
      </c>
      <c r="AU176" s="148" t="s">
        <v>72</v>
      </c>
      <c r="AV176" s="12" t="s">
        <v>72</v>
      </c>
      <c r="AW176" s="12" t="s">
        <v>28</v>
      </c>
      <c r="AX176" s="12" t="s">
        <v>68</v>
      </c>
      <c r="AY176" s="148" t="s">
        <v>108</v>
      </c>
    </row>
    <row r="177" spans="2:65" s="1" customFormat="1" ht="66.75" customHeight="1" hidden="1">
      <c r="B177" s="132"/>
      <c r="C177" s="133" t="s">
        <v>184</v>
      </c>
      <c r="D177" s="133" t="s">
        <v>110</v>
      </c>
      <c r="E177" s="134" t="s">
        <v>185</v>
      </c>
      <c r="F177" s="135" t="s">
        <v>186</v>
      </c>
      <c r="G177" s="136" t="s">
        <v>113</v>
      </c>
      <c r="H177" s="137">
        <v>0</v>
      </c>
      <c r="I177" s="138">
        <f>257.26*0.68</f>
        <v>174.9368</v>
      </c>
      <c r="J177" s="139">
        <f>ROUND(I177*H177,2)</f>
        <v>0</v>
      </c>
      <c r="K177" s="135" t="s">
        <v>114</v>
      </c>
      <c r="L177" s="30"/>
      <c r="M177" s="140" t="s">
        <v>1</v>
      </c>
      <c r="N177" s="141" t="s">
        <v>32</v>
      </c>
      <c r="P177" s="142">
        <f>O177*H177</f>
        <v>0</v>
      </c>
      <c r="Q177" s="142">
        <v>0.08425</v>
      </c>
      <c r="R177" s="142">
        <f>Q177*H177</f>
        <v>0</v>
      </c>
      <c r="S177" s="142">
        <v>0</v>
      </c>
      <c r="T177" s="143">
        <f>S177*H177</f>
        <v>0</v>
      </c>
      <c r="AR177" s="144" t="s">
        <v>115</v>
      </c>
      <c r="AT177" s="144" t="s">
        <v>110</v>
      </c>
      <c r="AU177" s="144" t="s">
        <v>72</v>
      </c>
      <c r="AY177" s="16" t="s">
        <v>108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6" t="s">
        <v>68</v>
      </c>
      <c r="BK177" s="145">
        <f>ROUND(I177*H177,2)</f>
        <v>0</v>
      </c>
      <c r="BL177" s="16" t="s">
        <v>115</v>
      </c>
      <c r="BM177" s="144" t="s">
        <v>187</v>
      </c>
    </row>
    <row r="178" spans="2:51" s="12" customFormat="1" ht="12" hidden="1">
      <c r="B178" s="146"/>
      <c r="D178" s="147" t="s">
        <v>117</v>
      </c>
      <c r="E178" s="148" t="s">
        <v>1</v>
      </c>
      <c r="F178" s="149" t="s">
        <v>188</v>
      </c>
      <c r="H178" s="150">
        <v>0</v>
      </c>
      <c r="I178" s="151"/>
      <c r="L178" s="146"/>
      <c r="M178" s="152"/>
      <c r="T178" s="153"/>
      <c r="AT178" s="148" t="s">
        <v>117</v>
      </c>
      <c r="AU178" s="148" t="s">
        <v>72</v>
      </c>
      <c r="AV178" s="12" t="s">
        <v>72</v>
      </c>
      <c r="AW178" s="12" t="s">
        <v>28</v>
      </c>
      <c r="AX178" s="12" t="s">
        <v>68</v>
      </c>
      <c r="AY178" s="148" t="s">
        <v>108</v>
      </c>
    </row>
    <row r="179" spans="2:65" s="1" customFormat="1" ht="16.5" customHeight="1" hidden="1">
      <c r="B179" s="132"/>
      <c r="C179" s="167" t="s">
        <v>189</v>
      </c>
      <c r="D179" s="167" t="s">
        <v>171</v>
      </c>
      <c r="E179" s="168" t="s">
        <v>181</v>
      </c>
      <c r="F179" s="169" t="s">
        <v>182</v>
      </c>
      <c r="G179" s="170" t="s">
        <v>113</v>
      </c>
      <c r="H179" s="171">
        <v>0</v>
      </c>
      <c r="I179" s="172">
        <f>296.27</f>
        <v>296.27</v>
      </c>
      <c r="J179" s="173">
        <f>ROUND(I179*H179,2)</f>
        <v>0</v>
      </c>
      <c r="K179" s="169" t="s">
        <v>1</v>
      </c>
      <c r="L179" s="174"/>
      <c r="M179" s="175" t="s">
        <v>1</v>
      </c>
      <c r="N179" s="176" t="s">
        <v>32</v>
      </c>
      <c r="P179" s="142">
        <f>O179*H179</f>
        <v>0</v>
      </c>
      <c r="Q179" s="142">
        <v>0.131</v>
      </c>
      <c r="R179" s="142">
        <f>Q179*H179</f>
        <v>0</v>
      </c>
      <c r="S179" s="142">
        <v>0</v>
      </c>
      <c r="T179" s="143">
        <f>S179*H179</f>
        <v>0</v>
      </c>
      <c r="AR179" s="144" t="s">
        <v>139</v>
      </c>
      <c r="AT179" s="144" t="s">
        <v>171</v>
      </c>
      <c r="AU179" s="144" t="s">
        <v>72</v>
      </c>
      <c r="AY179" s="16" t="s">
        <v>108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6" t="s">
        <v>68</v>
      </c>
      <c r="BK179" s="145">
        <f>ROUND(I179*H179,2)</f>
        <v>0</v>
      </c>
      <c r="BL179" s="16" t="s">
        <v>115</v>
      </c>
      <c r="BM179" s="144" t="s">
        <v>190</v>
      </c>
    </row>
    <row r="180" spans="2:51" s="12" customFormat="1" ht="12" hidden="1">
      <c r="B180" s="146"/>
      <c r="D180" s="147" t="s">
        <v>117</v>
      </c>
      <c r="E180" s="148" t="s">
        <v>1</v>
      </c>
      <c r="F180" s="149" t="s">
        <v>191</v>
      </c>
      <c r="H180" s="150">
        <f>27*1.1</f>
        <v>29.700000000000003</v>
      </c>
      <c r="I180" s="151"/>
      <c r="L180" s="146"/>
      <c r="M180" s="152"/>
      <c r="T180" s="153"/>
      <c r="AT180" s="148" t="s">
        <v>117</v>
      </c>
      <c r="AU180" s="148" t="s">
        <v>72</v>
      </c>
      <c r="AV180" s="12" t="s">
        <v>72</v>
      </c>
      <c r="AW180" s="12" t="s">
        <v>28</v>
      </c>
      <c r="AX180" s="12" t="s">
        <v>68</v>
      </c>
      <c r="AY180" s="148" t="s">
        <v>108</v>
      </c>
    </row>
    <row r="181" spans="2:65" s="1" customFormat="1" ht="16.5" customHeight="1" hidden="1">
      <c r="B181" s="132"/>
      <c r="C181" s="167" t="s">
        <v>192</v>
      </c>
      <c r="D181" s="167" t="s">
        <v>171</v>
      </c>
      <c r="E181" s="168" t="s">
        <v>193</v>
      </c>
      <c r="F181" s="169" t="s">
        <v>194</v>
      </c>
      <c r="G181" s="170" t="s">
        <v>113</v>
      </c>
      <c r="H181" s="171">
        <v>0</v>
      </c>
      <c r="I181" s="172">
        <v>500</v>
      </c>
      <c r="J181" s="173">
        <f>ROUND(I181*H181,2)</f>
        <v>0</v>
      </c>
      <c r="K181" s="169" t="s">
        <v>1</v>
      </c>
      <c r="L181" s="174"/>
      <c r="M181" s="175" t="s">
        <v>1</v>
      </c>
      <c r="N181" s="176" t="s">
        <v>32</v>
      </c>
      <c r="P181" s="142">
        <f>O181*H181</f>
        <v>0</v>
      </c>
      <c r="Q181" s="142">
        <v>0.131</v>
      </c>
      <c r="R181" s="142">
        <f>Q181*H181</f>
        <v>0</v>
      </c>
      <c r="S181" s="142">
        <v>0</v>
      </c>
      <c r="T181" s="143">
        <f>S181*H181</f>
        <v>0</v>
      </c>
      <c r="AR181" s="144" t="s">
        <v>139</v>
      </c>
      <c r="AT181" s="144" t="s">
        <v>171</v>
      </c>
      <c r="AU181" s="144" t="s">
        <v>72</v>
      </c>
      <c r="AY181" s="16" t="s">
        <v>108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6" t="s">
        <v>68</v>
      </c>
      <c r="BK181" s="145">
        <f>ROUND(I181*H181,2)</f>
        <v>0</v>
      </c>
      <c r="BL181" s="16" t="s">
        <v>115</v>
      </c>
      <c r="BM181" s="144" t="s">
        <v>195</v>
      </c>
    </row>
    <row r="182" spans="2:51" s="12" customFormat="1" ht="12" hidden="1">
      <c r="B182" s="146"/>
      <c r="D182" s="147" t="s">
        <v>117</v>
      </c>
      <c r="E182" s="148" t="s">
        <v>1</v>
      </c>
      <c r="F182" s="149" t="s">
        <v>196</v>
      </c>
      <c r="H182" s="150">
        <v>0</v>
      </c>
      <c r="I182" s="151"/>
      <c r="L182" s="146"/>
      <c r="M182" s="152"/>
      <c r="T182" s="153"/>
      <c r="AT182" s="148" t="s">
        <v>117</v>
      </c>
      <c r="AU182" s="148" t="s">
        <v>72</v>
      </c>
      <c r="AV182" s="12" t="s">
        <v>72</v>
      </c>
      <c r="AW182" s="12" t="s">
        <v>28</v>
      </c>
      <c r="AX182" s="12" t="s">
        <v>68</v>
      </c>
      <c r="AY182" s="148" t="s">
        <v>108</v>
      </c>
    </row>
    <row r="183" spans="2:63" s="11" customFormat="1" ht="22.9" customHeight="1" hidden="1">
      <c r="B183" s="120"/>
      <c r="D183" s="121" t="s">
        <v>62</v>
      </c>
      <c r="E183" s="130" t="s">
        <v>139</v>
      </c>
      <c r="F183" s="130" t="s">
        <v>197</v>
      </c>
      <c r="I183" s="123"/>
      <c r="J183" s="131">
        <f>BK183</f>
        <v>0</v>
      </c>
      <c r="L183" s="120"/>
      <c r="M183" s="125"/>
      <c r="P183" s="126">
        <f>SUM(P184:P186)</f>
        <v>0</v>
      </c>
      <c r="R183" s="126">
        <f>SUM(R184:R186)</f>
        <v>0</v>
      </c>
      <c r="T183" s="127">
        <f>SUM(T184:T186)</f>
        <v>0</v>
      </c>
      <c r="AR183" s="121" t="s">
        <v>68</v>
      </c>
      <c r="AT183" s="128" t="s">
        <v>62</v>
      </c>
      <c r="AU183" s="128" t="s">
        <v>68</v>
      </c>
      <c r="AY183" s="121" t="s">
        <v>108</v>
      </c>
      <c r="BK183" s="129">
        <f>SUM(BK184:BK186)</f>
        <v>0</v>
      </c>
    </row>
    <row r="184" spans="2:65" s="1" customFormat="1" ht="21.75" customHeight="1" hidden="1">
      <c r="B184" s="132"/>
      <c r="C184" s="133" t="s">
        <v>198</v>
      </c>
      <c r="D184" s="133" t="s">
        <v>110</v>
      </c>
      <c r="E184" s="134" t="s">
        <v>199</v>
      </c>
      <c r="F184" s="135" t="s">
        <v>200</v>
      </c>
      <c r="G184" s="136" t="s">
        <v>201</v>
      </c>
      <c r="H184" s="137">
        <v>0</v>
      </c>
      <c r="I184" s="138">
        <f>1981.61*0.68</f>
        <v>1347.4948</v>
      </c>
      <c r="J184" s="139">
        <f>ROUND(I184*H184,2)</f>
        <v>0</v>
      </c>
      <c r="K184" s="135" t="s">
        <v>114</v>
      </c>
      <c r="L184" s="30"/>
      <c r="M184" s="140" t="s">
        <v>1</v>
      </c>
      <c r="N184" s="141" t="s">
        <v>32</v>
      </c>
      <c r="P184" s="142">
        <f>O184*H184</f>
        <v>0</v>
      </c>
      <c r="Q184" s="142">
        <v>0.42368</v>
      </c>
      <c r="R184" s="142">
        <f>Q184*H184</f>
        <v>0</v>
      </c>
      <c r="S184" s="142">
        <v>0</v>
      </c>
      <c r="T184" s="143">
        <f>S184*H184</f>
        <v>0</v>
      </c>
      <c r="AR184" s="144" t="s">
        <v>115</v>
      </c>
      <c r="AT184" s="144" t="s">
        <v>110</v>
      </c>
      <c r="AU184" s="144" t="s">
        <v>72</v>
      </c>
      <c r="AY184" s="16" t="s">
        <v>108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6" t="s">
        <v>68</v>
      </c>
      <c r="BK184" s="145">
        <f>ROUND(I184*H184,2)</f>
        <v>0</v>
      </c>
      <c r="BL184" s="16" t="s">
        <v>115</v>
      </c>
      <c r="BM184" s="144" t="s">
        <v>202</v>
      </c>
    </row>
    <row r="185" spans="2:65" s="1" customFormat="1" ht="21.75" customHeight="1" hidden="1">
      <c r="B185" s="132"/>
      <c r="C185" s="133" t="s">
        <v>203</v>
      </c>
      <c r="D185" s="133" t="s">
        <v>110</v>
      </c>
      <c r="E185" s="134" t="s">
        <v>204</v>
      </c>
      <c r="F185" s="135" t="s">
        <v>205</v>
      </c>
      <c r="G185" s="136" t="s">
        <v>201</v>
      </c>
      <c r="H185" s="137">
        <v>0</v>
      </c>
      <c r="I185" s="138">
        <f>1892.74*0.68</f>
        <v>1287.0632</v>
      </c>
      <c r="J185" s="139">
        <f>ROUND(I185*H185,2)</f>
        <v>0</v>
      </c>
      <c r="K185" s="135" t="s">
        <v>114</v>
      </c>
      <c r="L185" s="30"/>
      <c r="M185" s="140" t="s">
        <v>1</v>
      </c>
      <c r="N185" s="141" t="s">
        <v>32</v>
      </c>
      <c r="P185" s="142">
        <f>O185*H185</f>
        <v>0</v>
      </c>
      <c r="Q185" s="142">
        <v>0.4208</v>
      </c>
      <c r="R185" s="142">
        <f>Q185*H185</f>
        <v>0</v>
      </c>
      <c r="S185" s="142">
        <v>0</v>
      </c>
      <c r="T185" s="143">
        <f>S185*H185</f>
        <v>0</v>
      </c>
      <c r="AR185" s="144" t="s">
        <v>115</v>
      </c>
      <c r="AT185" s="144" t="s">
        <v>110</v>
      </c>
      <c r="AU185" s="144" t="s">
        <v>72</v>
      </c>
      <c r="AY185" s="16" t="s">
        <v>108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6" t="s">
        <v>68</v>
      </c>
      <c r="BK185" s="145">
        <f>ROUND(I185*H185,2)</f>
        <v>0</v>
      </c>
      <c r="BL185" s="16" t="s">
        <v>115</v>
      </c>
      <c r="BM185" s="144" t="s">
        <v>206</v>
      </c>
    </row>
    <row r="186" spans="2:65" s="1" customFormat="1" ht="21.75" customHeight="1" hidden="1">
      <c r="B186" s="132"/>
      <c r="C186" s="133" t="s">
        <v>207</v>
      </c>
      <c r="D186" s="133" t="s">
        <v>110</v>
      </c>
      <c r="E186" s="134" t="s">
        <v>208</v>
      </c>
      <c r="F186" s="135" t="s">
        <v>209</v>
      </c>
      <c r="G186" s="136" t="s">
        <v>201</v>
      </c>
      <c r="H186" s="137">
        <v>0</v>
      </c>
      <c r="I186" s="138">
        <f>1064.09*0.68</f>
        <v>723.5812</v>
      </c>
      <c r="J186" s="139">
        <f>ROUND(I186*H186,2)</f>
        <v>0</v>
      </c>
      <c r="K186" s="135" t="s">
        <v>114</v>
      </c>
      <c r="L186" s="30"/>
      <c r="M186" s="140" t="s">
        <v>1</v>
      </c>
      <c r="N186" s="141" t="s">
        <v>32</v>
      </c>
      <c r="P186" s="142">
        <f>O186*H186</f>
        <v>0</v>
      </c>
      <c r="Q186" s="142">
        <v>0.31108</v>
      </c>
      <c r="R186" s="142">
        <f>Q186*H186</f>
        <v>0</v>
      </c>
      <c r="S186" s="142">
        <v>0</v>
      </c>
      <c r="T186" s="143">
        <f>S186*H186</f>
        <v>0</v>
      </c>
      <c r="AR186" s="144" t="s">
        <v>115</v>
      </c>
      <c r="AT186" s="144" t="s">
        <v>110</v>
      </c>
      <c r="AU186" s="144" t="s">
        <v>72</v>
      </c>
      <c r="AY186" s="16" t="s">
        <v>108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6" t="s">
        <v>68</v>
      </c>
      <c r="BK186" s="145">
        <f>ROUND(I186*H186,2)</f>
        <v>0</v>
      </c>
      <c r="BL186" s="16" t="s">
        <v>115</v>
      </c>
      <c r="BM186" s="144" t="s">
        <v>210</v>
      </c>
    </row>
    <row r="187" spans="2:63" s="11" customFormat="1" ht="22.9" customHeight="1">
      <c r="B187" s="120"/>
      <c r="D187" s="121" t="s">
        <v>62</v>
      </c>
      <c r="E187" s="130" t="s">
        <v>143</v>
      </c>
      <c r="F187" s="130" t="s">
        <v>211</v>
      </c>
      <c r="I187" s="123"/>
      <c r="J187" s="131">
        <f>SUM(J193:J205)</f>
        <v>0</v>
      </c>
      <c r="L187" s="120"/>
      <c r="M187" s="125"/>
      <c r="P187" s="126">
        <f>SUM(P188:P206)</f>
        <v>0</v>
      </c>
      <c r="R187" s="126">
        <f>SUM(R188:R206)</f>
        <v>44.45964</v>
      </c>
      <c r="T187" s="127">
        <f>SUM(T188:T206)</f>
        <v>0</v>
      </c>
      <c r="AR187" s="121" t="s">
        <v>68</v>
      </c>
      <c r="AT187" s="128" t="s">
        <v>62</v>
      </c>
      <c r="AU187" s="128" t="s">
        <v>68</v>
      </c>
      <c r="AY187" s="121" t="s">
        <v>108</v>
      </c>
      <c r="BK187" s="129">
        <f>SUM(BK188:BK206)</f>
        <v>0</v>
      </c>
    </row>
    <row r="188" spans="2:65" s="1" customFormat="1" ht="21.75" customHeight="1" hidden="1">
      <c r="B188" s="132"/>
      <c r="C188" s="133" t="s">
        <v>212</v>
      </c>
      <c r="D188" s="133" t="s">
        <v>110</v>
      </c>
      <c r="E188" s="134" t="s">
        <v>213</v>
      </c>
      <c r="F188" s="135" t="s">
        <v>214</v>
      </c>
      <c r="G188" s="136" t="s">
        <v>133</v>
      </c>
      <c r="H188" s="137">
        <v>0</v>
      </c>
      <c r="I188" s="138">
        <f>71.79*0.68</f>
        <v>48.81720000000001</v>
      </c>
      <c r="J188" s="139">
        <f>ROUND(I188*H188,2)</f>
        <v>0</v>
      </c>
      <c r="K188" s="135" t="s">
        <v>114</v>
      </c>
      <c r="L188" s="30"/>
      <c r="M188" s="140" t="s">
        <v>1</v>
      </c>
      <c r="N188" s="141" t="s">
        <v>32</v>
      </c>
      <c r="P188" s="142">
        <f>O188*H188</f>
        <v>0</v>
      </c>
      <c r="Q188" s="142">
        <v>0.00065</v>
      </c>
      <c r="R188" s="142">
        <f>Q188*H188</f>
        <v>0</v>
      </c>
      <c r="S188" s="142">
        <v>0</v>
      </c>
      <c r="T188" s="143">
        <f>S188*H188</f>
        <v>0</v>
      </c>
      <c r="AR188" s="144" t="s">
        <v>115</v>
      </c>
      <c r="AT188" s="144" t="s">
        <v>110</v>
      </c>
      <c r="AU188" s="144" t="s">
        <v>72</v>
      </c>
      <c r="AY188" s="16" t="s">
        <v>108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6" t="s">
        <v>68</v>
      </c>
      <c r="BK188" s="145">
        <f>ROUND(I188*H188,2)</f>
        <v>0</v>
      </c>
      <c r="BL188" s="16" t="s">
        <v>115</v>
      </c>
      <c r="BM188" s="144" t="s">
        <v>215</v>
      </c>
    </row>
    <row r="189" spans="2:65" s="1" customFormat="1" ht="16.5" customHeight="1" hidden="1">
      <c r="B189" s="132"/>
      <c r="C189" s="133" t="s">
        <v>216</v>
      </c>
      <c r="D189" s="133" t="s">
        <v>110</v>
      </c>
      <c r="E189" s="134" t="s">
        <v>217</v>
      </c>
      <c r="F189" s="135" t="s">
        <v>218</v>
      </c>
      <c r="G189" s="136" t="s">
        <v>133</v>
      </c>
      <c r="H189" s="137">
        <v>0</v>
      </c>
      <c r="I189" s="138">
        <f>5.5*0.68</f>
        <v>3.74</v>
      </c>
      <c r="J189" s="139">
        <f>ROUND(I189*H189,2)</f>
        <v>0</v>
      </c>
      <c r="K189" s="135" t="s">
        <v>114</v>
      </c>
      <c r="L189" s="30"/>
      <c r="M189" s="140" t="s">
        <v>1</v>
      </c>
      <c r="N189" s="141" t="s">
        <v>32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115</v>
      </c>
      <c r="AT189" s="144" t="s">
        <v>110</v>
      </c>
      <c r="AU189" s="144" t="s">
        <v>72</v>
      </c>
      <c r="AY189" s="16" t="s">
        <v>108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6" t="s">
        <v>68</v>
      </c>
      <c r="BK189" s="145">
        <f>ROUND(I189*H189,2)</f>
        <v>0</v>
      </c>
      <c r="BL189" s="16" t="s">
        <v>115</v>
      </c>
      <c r="BM189" s="144" t="s">
        <v>219</v>
      </c>
    </row>
    <row r="190" spans="2:65" s="1" customFormat="1" ht="21.75" customHeight="1" hidden="1">
      <c r="B190" s="132"/>
      <c r="C190" s="133" t="s">
        <v>220</v>
      </c>
      <c r="D190" s="133" t="s">
        <v>110</v>
      </c>
      <c r="E190" s="134" t="s">
        <v>221</v>
      </c>
      <c r="F190" s="135" t="s">
        <v>222</v>
      </c>
      <c r="G190" s="136" t="s">
        <v>133</v>
      </c>
      <c r="H190" s="137">
        <v>0</v>
      </c>
      <c r="I190" s="138">
        <f>138.4*0.68</f>
        <v>94.11200000000001</v>
      </c>
      <c r="J190" s="139">
        <f>ROUND(I190*H190,2)</f>
        <v>0</v>
      </c>
      <c r="K190" s="135" t="s">
        <v>114</v>
      </c>
      <c r="L190" s="30"/>
      <c r="M190" s="140" t="s">
        <v>1</v>
      </c>
      <c r="N190" s="141" t="s">
        <v>32</v>
      </c>
      <c r="P190" s="142">
        <f>O190*H190</f>
        <v>0</v>
      </c>
      <c r="Q190" s="142">
        <v>0.08978</v>
      </c>
      <c r="R190" s="142">
        <f>Q190*H190</f>
        <v>0</v>
      </c>
      <c r="S190" s="142">
        <v>0</v>
      </c>
      <c r="T190" s="143">
        <f>S190*H190</f>
        <v>0</v>
      </c>
      <c r="AR190" s="144" t="s">
        <v>115</v>
      </c>
      <c r="AT190" s="144" t="s">
        <v>110</v>
      </c>
      <c r="AU190" s="144" t="s">
        <v>72</v>
      </c>
      <c r="AY190" s="16" t="s">
        <v>108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6" t="s">
        <v>68</v>
      </c>
      <c r="BK190" s="145">
        <f>ROUND(I190*H190,2)</f>
        <v>0</v>
      </c>
      <c r="BL190" s="16" t="s">
        <v>115</v>
      </c>
      <c r="BM190" s="144" t="s">
        <v>223</v>
      </c>
    </row>
    <row r="191" spans="2:65" s="1" customFormat="1" ht="16.5" customHeight="1" hidden="1">
      <c r="B191" s="132"/>
      <c r="C191" s="167" t="s">
        <v>224</v>
      </c>
      <c r="D191" s="167" t="s">
        <v>171</v>
      </c>
      <c r="E191" s="168" t="s">
        <v>225</v>
      </c>
      <c r="F191" s="169" t="s">
        <v>226</v>
      </c>
      <c r="G191" s="170" t="s">
        <v>113</v>
      </c>
      <c r="H191" s="171">
        <v>0</v>
      </c>
      <c r="I191" s="172">
        <v>1000</v>
      </c>
      <c r="J191" s="173">
        <f>ROUND(I191*H191,2)</f>
        <v>0</v>
      </c>
      <c r="K191" s="169" t="s">
        <v>114</v>
      </c>
      <c r="L191" s="174"/>
      <c r="M191" s="175" t="s">
        <v>1</v>
      </c>
      <c r="N191" s="176" t="s">
        <v>32</v>
      </c>
      <c r="P191" s="142">
        <f>O191*H191</f>
        <v>0</v>
      </c>
      <c r="Q191" s="142">
        <v>0.222</v>
      </c>
      <c r="R191" s="142">
        <f>Q191*H191</f>
        <v>0</v>
      </c>
      <c r="S191" s="142">
        <v>0</v>
      </c>
      <c r="T191" s="143">
        <f>S191*H191</f>
        <v>0</v>
      </c>
      <c r="AR191" s="144" t="s">
        <v>139</v>
      </c>
      <c r="AT191" s="144" t="s">
        <v>171</v>
      </c>
      <c r="AU191" s="144" t="s">
        <v>72</v>
      </c>
      <c r="AY191" s="16" t="s">
        <v>108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6" t="s">
        <v>68</v>
      </c>
      <c r="BK191" s="145">
        <f>ROUND(I191*H191,2)</f>
        <v>0</v>
      </c>
      <c r="BL191" s="16" t="s">
        <v>115</v>
      </c>
      <c r="BM191" s="144" t="s">
        <v>227</v>
      </c>
    </row>
    <row r="192" spans="2:51" s="12" customFormat="1" ht="12" hidden="1">
      <c r="B192" s="146"/>
      <c r="D192" s="147" t="s">
        <v>117</v>
      </c>
      <c r="E192" s="148" t="s">
        <v>1</v>
      </c>
      <c r="F192" s="149" t="s">
        <v>228</v>
      </c>
      <c r="H192" s="150">
        <v>0</v>
      </c>
      <c r="I192" s="151"/>
      <c r="L192" s="146"/>
      <c r="M192" s="152"/>
      <c r="T192" s="153"/>
      <c r="AT192" s="148" t="s">
        <v>117</v>
      </c>
      <c r="AU192" s="148" t="s">
        <v>72</v>
      </c>
      <c r="AV192" s="12" t="s">
        <v>72</v>
      </c>
      <c r="AW192" s="12" t="s">
        <v>28</v>
      </c>
      <c r="AX192" s="12" t="s">
        <v>68</v>
      </c>
      <c r="AY192" s="148" t="s">
        <v>108</v>
      </c>
    </row>
    <row r="193" spans="2:65" s="1" customFormat="1" ht="21.75" customHeight="1">
      <c r="B193" s="132"/>
      <c r="C193" s="133">
        <v>15</v>
      </c>
      <c r="D193" s="133" t="s">
        <v>110</v>
      </c>
      <c r="E193" s="134" t="s">
        <v>335</v>
      </c>
      <c r="F193" s="135" t="s">
        <v>336</v>
      </c>
      <c r="G193" s="136" t="s">
        <v>113</v>
      </c>
      <c r="H193" s="137">
        <v>24</v>
      </c>
      <c r="I193" s="138">
        <v>0</v>
      </c>
      <c r="J193" s="139">
        <f>ROUND(I193*H193,2)</f>
        <v>0</v>
      </c>
      <c r="K193" s="135" t="s">
        <v>309</v>
      </c>
      <c r="L193" s="30"/>
      <c r="M193" s="140" t="s">
        <v>1</v>
      </c>
      <c r="N193" s="141" t="s">
        <v>32</v>
      </c>
      <c r="P193" s="142">
        <f>O193*H193</f>
        <v>0</v>
      </c>
      <c r="Q193" s="142">
        <v>0.1554</v>
      </c>
      <c r="R193" s="142">
        <f>Q193*H193</f>
        <v>3.7296000000000005</v>
      </c>
      <c r="S193" s="142">
        <v>0</v>
      </c>
      <c r="T193" s="143">
        <f>S193*H193</f>
        <v>0</v>
      </c>
      <c r="AR193" s="144" t="s">
        <v>115</v>
      </c>
      <c r="AT193" s="144" t="s">
        <v>110</v>
      </c>
      <c r="AU193" s="144" t="s">
        <v>72</v>
      </c>
      <c r="AY193" s="16" t="s">
        <v>108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6" t="s">
        <v>68</v>
      </c>
      <c r="BK193" s="145">
        <f>ROUND(I193*H193,2)</f>
        <v>0</v>
      </c>
      <c r="BL193" s="16" t="s">
        <v>115</v>
      </c>
      <c r="BM193" s="144" t="s">
        <v>229</v>
      </c>
    </row>
    <row r="194" spans="2:51" s="12" customFormat="1" ht="12">
      <c r="B194" s="146"/>
      <c r="D194" s="147" t="s">
        <v>117</v>
      </c>
      <c r="E194" s="148" t="s">
        <v>1</v>
      </c>
      <c r="F194" s="149">
        <v>2</v>
      </c>
      <c r="H194" s="150">
        <v>24</v>
      </c>
      <c r="I194" s="151"/>
      <c r="L194" s="146"/>
      <c r="M194" s="152"/>
      <c r="T194" s="153"/>
      <c r="AT194" s="148" t="s">
        <v>117</v>
      </c>
      <c r="AU194" s="148" t="s">
        <v>72</v>
      </c>
      <c r="AV194" s="12" t="s">
        <v>72</v>
      </c>
      <c r="AW194" s="12" t="s">
        <v>28</v>
      </c>
      <c r="AX194" s="12" t="s">
        <v>68</v>
      </c>
      <c r="AY194" s="148" t="s">
        <v>108</v>
      </c>
    </row>
    <row r="195" spans="2:65" s="1" customFormat="1" ht="16.5" customHeight="1" hidden="1">
      <c r="B195" s="132"/>
      <c r="C195" s="167" t="s">
        <v>230</v>
      </c>
      <c r="D195" s="167" t="s">
        <v>171</v>
      </c>
      <c r="E195" s="168" t="s">
        <v>231</v>
      </c>
      <c r="F195" s="169" t="s">
        <v>232</v>
      </c>
      <c r="G195" s="170" t="s">
        <v>133</v>
      </c>
      <c r="H195" s="171">
        <v>0</v>
      </c>
      <c r="I195" s="172">
        <v>120</v>
      </c>
      <c r="J195" s="173">
        <f>ROUND(I195*H195,2)</f>
        <v>0</v>
      </c>
      <c r="K195" s="169" t="s">
        <v>114</v>
      </c>
      <c r="L195" s="174"/>
      <c r="M195" s="175" t="s">
        <v>1</v>
      </c>
      <c r="N195" s="176" t="s">
        <v>32</v>
      </c>
      <c r="P195" s="142">
        <f>O195*H195</f>
        <v>0</v>
      </c>
      <c r="Q195" s="142">
        <v>0.102</v>
      </c>
      <c r="R195" s="142">
        <f>Q195*H195</f>
        <v>0</v>
      </c>
      <c r="S195" s="142">
        <v>0</v>
      </c>
      <c r="T195" s="143">
        <f>S195*H195</f>
        <v>0</v>
      </c>
      <c r="AR195" s="144" t="s">
        <v>139</v>
      </c>
      <c r="AT195" s="144" t="s">
        <v>171</v>
      </c>
      <c r="AU195" s="144" t="s">
        <v>72</v>
      </c>
      <c r="AY195" s="16" t="s">
        <v>108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6" t="s">
        <v>68</v>
      </c>
      <c r="BK195" s="145">
        <f>ROUND(I195*H195,2)</f>
        <v>0</v>
      </c>
      <c r="BL195" s="16" t="s">
        <v>115</v>
      </c>
      <c r="BM195" s="144" t="s">
        <v>233</v>
      </c>
    </row>
    <row r="196" spans="2:51" s="12" customFormat="1" ht="12" hidden="1">
      <c r="B196" s="146"/>
      <c r="D196" s="147" t="s">
        <v>117</v>
      </c>
      <c r="E196" s="148" t="s">
        <v>1</v>
      </c>
      <c r="F196" s="149" t="s">
        <v>234</v>
      </c>
      <c r="H196" s="150">
        <v>0</v>
      </c>
      <c r="I196" s="151"/>
      <c r="L196" s="146"/>
      <c r="M196" s="152"/>
      <c r="T196" s="153"/>
      <c r="AT196" s="148" t="s">
        <v>117</v>
      </c>
      <c r="AU196" s="148" t="s">
        <v>72</v>
      </c>
      <c r="AV196" s="12" t="s">
        <v>72</v>
      </c>
      <c r="AW196" s="12" t="s">
        <v>28</v>
      </c>
      <c r="AX196" s="12" t="s">
        <v>68</v>
      </c>
      <c r="AY196" s="148" t="s">
        <v>108</v>
      </c>
    </row>
    <row r="197" spans="2:65" s="1" customFormat="1" ht="21.75" customHeight="1">
      <c r="B197" s="132"/>
      <c r="C197" s="133">
        <v>16</v>
      </c>
      <c r="D197" s="133" t="s">
        <v>110</v>
      </c>
      <c r="E197" s="134" t="s">
        <v>337</v>
      </c>
      <c r="F197" s="135" t="s">
        <v>338</v>
      </c>
      <c r="G197" s="136" t="s">
        <v>147</v>
      </c>
      <c r="H197" s="137">
        <v>2.4</v>
      </c>
      <c r="I197" s="138">
        <v>0</v>
      </c>
      <c r="J197" s="139">
        <f>ROUND(I197*H197,2)</f>
        <v>0</v>
      </c>
      <c r="K197" s="135" t="s">
        <v>309</v>
      </c>
      <c r="L197" s="174"/>
      <c r="M197" s="175" t="s">
        <v>1</v>
      </c>
      <c r="N197" s="176" t="s">
        <v>32</v>
      </c>
      <c r="P197" s="142">
        <f>O197*H197</f>
        <v>0</v>
      </c>
      <c r="Q197" s="142">
        <v>0.0483</v>
      </c>
      <c r="R197" s="142">
        <f>Q197*H197</f>
        <v>0.11592</v>
      </c>
      <c r="S197" s="142">
        <v>0</v>
      </c>
      <c r="T197" s="143">
        <f>S197*H197</f>
        <v>0</v>
      </c>
      <c r="AR197" s="144" t="s">
        <v>139</v>
      </c>
      <c r="AT197" s="144" t="s">
        <v>171</v>
      </c>
      <c r="AU197" s="144" t="s">
        <v>72</v>
      </c>
      <c r="AY197" s="16" t="s">
        <v>108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6" t="s">
        <v>68</v>
      </c>
      <c r="BK197" s="145">
        <f>ROUND(I197*H197,2)</f>
        <v>0</v>
      </c>
      <c r="BL197" s="16" t="s">
        <v>115</v>
      </c>
      <c r="BM197" s="144" t="s">
        <v>235</v>
      </c>
    </row>
    <row r="198" spans="2:65" s="1" customFormat="1" ht="21.75" customHeight="1" hidden="1">
      <c r="B198" s="132"/>
      <c r="C198" s="133" t="s">
        <v>236</v>
      </c>
      <c r="D198" s="133" t="s">
        <v>110</v>
      </c>
      <c r="E198" s="134" t="s">
        <v>237</v>
      </c>
      <c r="F198" s="135" t="s">
        <v>238</v>
      </c>
      <c r="G198" s="136" t="s">
        <v>133</v>
      </c>
      <c r="H198" s="137">
        <v>0</v>
      </c>
      <c r="I198" s="138">
        <f>564*0.68</f>
        <v>383.52000000000004</v>
      </c>
      <c r="J198" s="139">
        <f>ROUND(I198*H198,2)</f>
        <v>0</v>
      </c>
      <c r="K198" s="135" t="s">
        <v>114</v>
      </c>
      <c r="L198" s="30"/>
      <c r="M198" s="140" t="s">
        <v>1</v>
      </c>
      <c r="N198" s="141" t="s">
        <v>32</v>
      </c>
      <c r="P198" s="142">
        <f>O198*H198</f>
        <v>0</v>
      </c>
      <c r="Q198" s="142">
        <v>0.17489</v>
      </c>
      <c r="R198" s="142">
        <f>Q198*H198</f>
        <v>0</v>
      </c>
      <c r="S198" s="142">
        <v>0</v>
      </c>
      <c r="T198" s="143">
        <f>S198*H198</f>
        <v>0</v>
      </c>
      <c r="AR198" s="144" t="s">
        <v>115</v>
      </c>
      <c r="AT198" s="144" t="s">
        <v>110</v>
      </c>
      <c r="AU198" s="144" t="s">
        <v>72</v>
      </c>
      <c r="AY198" s="16" t="s">
        <v>108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6" t="s">
        <v>68</v>
      </c>
      <c r="BK198" s="145">
        <f>ROUND(I198*H198,2)</f>
        <v>0</v>
      </c>
      <c r="BL198" s="16" t="s">
        <v>115</v>
      </c>
      <c r="BM198" s="144" t="s">
        <v>239</v>
      </c>
    </row>
    <row r="199" spans="2:65" s="1" customFormat="1" ht="16.5" customHeight="1" hidden="1">
      <c r="B199" s="132"/>
      <c r="C199" s="167" t="s">
        <v>240</v>
      </c>
      <c r="D199" s="167" t="s">
        <v>171</v>
      </c>
      <c r="E199" s="168" t="s">
        <v>241</v>
      </c>
      <c r="F199" s="169" t="s">
        <v>242</v>
      </c>
      <c r="G199" s="170" t="s">
        <v>133</v>
      </c>
      <c r="H199" s="171">
        <v>0</v>
      </c>
      <c r="I199" s="172">
        <v>2280</v>
      </c>
      <c r="J199" s="173">
        <f>ROUND(I199*H199,2)</f>
        <v>0</v>
      </c>
      <c r="K199" s="169" t="s">
        <v>114</v>
      </c>
      <c r="L199" s="174"/>
      <c r="M199" s="175" t="s">
        <v>1</v>
      </c>
      <c r="N199" s="176" t="s">
        <v>32</v>
      </c>
      <c r="P199" s="142">
        <f>O199*H199</f>
        <v>0</v>
      </c>
      <c r="Q199" s="142">
        <v>0.225</v>
      </c>
      <c r="R199" s="142">
        <f>Q199*H199</f>
        <v>0</v>
      </c>
      <c r="S199" s="142">
        <v>0</v>
      </c>
      <c r="T199" s="143">
        <f>S199*H199</f>
        <v>0</v>
      </c>
      <c r="AR199" s="144" t="s">
        <v>139</v>
      </c>
      <c r="AT199" s="144" t="s">
        <v>171</v>
      </c>
      <c r="AU199" s="144" t="s">
        <v>72</v>
      </c>
      <c r="AY199" s="16" t="s">
        <v>108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6" t="s">
        <v>68</v>
      </c>
      <c r="BK199" s="145">
        <f>ROUND(I199*H199,2)</f>
        <v>0</v>
      </c>
      <c r="BL199" s="16" t="s">
        <v>115</v>
      </c>
      <c r="BM199" s="144" t="s">
        <v>243</v>
      </c>
    </row>
    <row r="200" spans="2:51" s="12" customFormat="1" ht="12" hidden="1">
      <c r="B200" s="146"/>
      <c r="D200" s="147" t="s">
        <v>117</v>
      </c>
      <c r="E200" s="148" t="s">
        <v>1</v>
      </c>
      <c r="F200" s="149" t="s">
        <v>244</v>
      </c>
      <c r="H200" s="150">
        <v>0</v>
      </c>
      <c r="I200" s="151"/>
      <c r="L200" s="146"/>
      <c r="M200" s="152"/>
      <c r="T200" s="153"/>
      <c r="AT200" s="148" t="s">
        <v>117</v>
      </c>
      <c r="AU200" s="148" t="s">
        <v>72</v>
      </c>
      <c r="AV200" s="12" t="s">
        <v>72</v>
      </c>
      <c r="AW200" s="12" t="s">
        <v>28</v>
      </c>
      <c r="AX200" s="12" t="s">
        <v>68</v>
      </c>
      <c r="AY200" s="148" t="s">
        <v>108</v>
      </c>
    </row>
    <row r="201" spans="2:51" s="12" customFormat="1" ht="12">
      <c r="B201" s="146"/>
      <c r="D201" s="147"/>
      <c r="E201" s="148"/>
      <c r="F201" s="149"/>
      <c r="H201" s="150"/>
      <c r="I201" s="151"/>
      <c r="L201" s="146"/>
      <c r="M201" s="152"/>
      <c r="T201" s="153"/>
      <c r="AT201" s="148"/>
      <c r="AU201" s="148"/>
      <c r="AY201" s="148"/>
    </row>
    <row r="202" spans="2:65" s="1" customFormat="1" ht="21.75" customHeight="1">
      <c r="B202" s="132"/>
      <c r="C202" s="133">
        <v>17</v>
      </c>
      <c r="D202" s="133" t="s">
        <v>110</v>
      </c>
      <c r="E202" s="134" t="s">
        <v>339</v>
      </c>
      <c r="F202" s="135" t="s">
        <v>340</v>
      </c>
      <c r="G202" s="136" t="s">
        <v>113</v>
      </c>
      <c r="H202" s="137">
        <v>18</v>
      </c>
      <c r="I202" s="138">
        <v>0</v>
      </c>
      <c r="J202" s="139">
        <f>ROUND(I202*H202,2)</f>
        <v>0</v>
      </c>
      <c r="K202" s="135" t="s">
        <v>309</v>
      </c>
      <c r="L202" s="30"/>
      <c r="M202" s="140" t="s">
        <v>1</v>
      </c>
      <c r="N202" s="141" t="s">
        <v>32</v>
      </c>
      <c r="P202" s="142">
        <f>O202*H202</f>
        <v>0</v>
      </c>
      <c r="Q202" s="142">
        <v>2.25634</v>
      </c>
      <c r="R202" s="142">
        <f>Q202*H202</f>
        <v>40.61412</v>
      </c>
      <c r="S202" s="142">
        <v>0</v>
      </c>
      <c r="T202" s="143">
        <f>S202*H202</f>
        <v>0</v>
      </c>
      <c r="AR202" s="144" t="s">
        <v>115</v>
      </c>
      <c r="AT202" s="144" t="s">
        <v>110</v>
      </c>
      <c r="AU202" s="144" t="s">
        <v>72</v>
      </c>
      <c r="AY202" s="16" t="s">
        <v>108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6" t="s">
        <v>68</v>
      </c>
      <c r="BK202" s="145">
        <f>ROUND(I202*H202,2)</f>
        <v>0</v>
      </c>
      <c r="BL202" s="16" t="s">
        <v>115</v>
      </c>
      <c r="BM202" s="144" t="s">
        <v>245</v>
      </c>
    </row>
    <row r="203" spans="2:51" s="12" customFormat="1" ht="12">
      <c r="B203" s="146"/>
      <c r="D203" s="147" t="s">
        <v>117</v>
      </c>
      <c r="E203" s="148" t="s">
        <v>1</v>
      </c>
      <c r="F203" s="149"/>
      <c r="H203" s="150"/>
      <c r="I203" s="151"/>
      <c r="L203" s="146"/>
      <c r="M203" s="152"/>
      <c r="T203" s="153"/>
      <c r="AT203" s="148" t="s">
        <v>117</v>
      </c>
      <c r="AU203" s="148" t="s">
        <v>72</v>
      </c>
      <c r="AV203" s="12" t="s">
        <v>72</v>
      </c>
      <c r="AW203" s="12" t="s">
        <v>28</v>
      </c>
      <c r="AX203" s="12" t="s">
        <v>63</v>
      </c>
      <c r="AY203" s="148" t="s">
        <v>108</v>
      </c>
    </row>
    <row r="204" spans="2:51" s="12" customFormat="1" ht="12" hidden="1">
      <c r="B204" s="146"/>
      <c r="D204" s="147" t="s">
        <v>117</v>
      </c>
      <c r="E204" s="148" t="s">
        <v>1</v>
      </c>
      <c r="F204" s="149"/>
      <c r="H204" s="150"/>
      <c r="I204" s="151"/>
      <c r="L204" s="146"/>
      <c r="M204" s="152"/>
      <c r="T204" s="153"/>
      <c r="AT204" s="148" t="s">
        <v>117</v>
      </c>
      <c r="AU204" s="148" t="s">
        <v>72</v>
      </c>
      <c r="AV204" s="12" t="s">
        <v>72</v>
      </c>
      <c r="AW204" s="12" t="s">
        <v>28</v>
      </c>
      <c r="AX204" s="12" t="s">
        <v>63</v>
      </c>
      <c r="AY204" s="148" t="s">
        <v>108</v>
      </c>
    </row>
    <row r="205" spans="2:51" s="12" customFormat="1" ht="12" hidden="1">
      <c r="B205" s="146"/>
      <c r="D205" s="147" t="s">
        <v>117</v>
      </c>
      <c r="E205" s="148" t="s">
        <v>1</v>
      </c>
      <c r="F205" s="149"/>
      <c r="H205" s="150"/>
      <c r="I205" s="151"/>
      <c r="L205" s="146"/>
      <c r="M205" s="152"/>
      <c r="T205" s="153"/>
      <c r="AT205" s="148" t="s">
        <v>117</v>
      </c>
      <c r="AU205" s="148" t="s">
        <v>72</v>
      </c>
      <c r="AV205" s="12" t="s">
        <v>72</v>
      </c>
      <c r="AW205" s="12" t="s">
        <v>28</v>
      </c>
      <c r="AX205" s="12" t="s">
        <v>63</v>
      </c>
      <c r="AY205" s="148" t="s">
        <v>108</v>
      </c>
    </row>
    <row r="206" spans="2:65" s="1" customFormat="1" ht="21.75" customHeight="1" hidden="1">
      <c r="B206" s="132"/>
      <c r="C206" s="133" t="s">
        <v>246</v>
      </c>
      <c r="D206" s="133" t="s">
        <v>110</v>
      </c>
      <c r="E206" s="134" t="s">
        <v>247</v>
      </c>
      <c r="F206" s="135" t="s">
        <v>248</v>
      </c>
      <c r="G206" s="136" t="s">
        <v>113</v>
      </c>
      <c r="H206" s="137">
        <v>0</v>
      </c>
      <c r="I206" s="138">
        <f>64.61*0.68</f>
        <v>43.9348</v>
      </c>
      <c r="J206" s="139">
        <f>ROUND(I206*H206,2)</f>
        <v>0</v>
      </c>
      <c r="K206" s="135" t="s">
        <v>114</v>
      </c>
      <c r="L206" s="30"/>
      <c r="M206" s="140" t="s">
        <v>1</v>
      </c>
      <c r="N206" s="141" t="s">
        <v>32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115</v>
      </c>
      <c r="AT206" s="144" t="s">
        <v>110</v>
      </c>
      <c r="AU206" s="144" t="s">
        <v>72</v>
      </c>
      <c r="AY206" s="16" t="s">
        <v>108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6" t="s">
        <v>68</v>
      </c>
      <c r="BK206" s="145">
        <f>ROUND(I206*H206,2)</f>
        <v>0</v>
      </c>
      <c r="BL206" s="16" t="s">
        <v>115</v>
      </c>
      <c r="BM206" s="144" t="s">
        <v>249</v>
      </c>
    </row>
    <row r="207" spans="2:63" s="11" customFormat="1" ht="22.9" customHeight="1">
      <c r="B207" s="120"/>
      <c r="D207" s="121" t="s">
        <v>62</v>
      </c>
      <c r="E207" s="130" t="s">
        <v>250</v>
      </c>
      <c r="F207" s="130" t="s">
        <v>251</v>
      </c>
      <c r="I207" s="123"/>
      <c r="J207" s="131">
        <f>SUM(J211:J223)</f>
        <v>0</v>
      </c>
      <c r="L207" s="120"/>
      <c r="M207" s="125"/>
      <c r="P207" s="126">
        <f>SUM(P208:P224)</f>
        <v>0</v>
      </c>
      <c r="R207" s="126">
        <f>SUM(R208:R224)</f>
        <v>0</v>
      </c>
      <c r="T207" s="127">
        <f>SUM(T208:T224)</f>
        <v>0</v>
      </c>
      <c r="AR207" s="121" t="s">
        <v>68</v>
      </c>
      <c r="AT207" s="128" t="s">
        <v>62</v>
      </c>
      <c r="AU207" s="128" t="s">
        <v>68</v>
      </c>
      <c r="AY207" s="121" t="s">
        <v>108</v>
      </c>
      <c r="BK207" s="129">
        <f>SUM(BK208:BK224)</f>
        <v>0</v>
      </c>
    </row>
    <row r="208" spans="2:65" s="1" customFormat="1" ht="21.75" customHeight="1" hidden="1">
      <c r="B208" s="132"/>
      <c r="C208" s="133" t="s">
        <v>252</v>
      </c>
      <c r="D208" s="133" t="s">
        <v>110</v>
      </c>
      <c r="E208" s="134" t="s">
        <v>253</v>
      </c>
      <c r="F208" s="135" t="s">
        <v>254</v>
      </c>
      <c r="G208" s="136" t="s">
        <v>163</v>
      </c>
      <c r="H208" s="137">
        <v>0</v>
      </c>
      <c r="I208" s="138">
        <f>42.65*0.68</f>
        <v>29.002000000000002</v>
      </c>
      <c r="J208" s="139">
        <f>ROUND(I208*H208,2)</f>
        <v>0</v>
      </c>
      <c r="K208" s="135" t="s">
        <v>114</v>
      </c>
      <c r="L208" s="30"/>
      <c r="M208" s="140" t="s">
        <v>1</v>
      </c>
      <c r="N208" s="141" t="s">
        <v>32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115</v>
      </c>
      <c r="AT208" s="144" t="s">
        <v>110</v>
      </c>
      <c r="AU208" s="144" t="s">
        <v>72</v>
      </c>
      <c r="AY208" s="16" t="s">
        <v>108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6" t="s">
        <v>68</v>
      </c>
      <c r="BK208" s="145">
        <f>ROUND(I208*H208,2)</f>
        <v>0</v>
      </c>
      <c r="BL208" s="16" t="s">
        <v>115</v>
      </c>
      <c r="BM208" s="144" t="s">
        <v>255</v>
      </c>
    </row>
    <row r="209" spans="2:51" s="13" customFormat="1" ht="12" hidden="1">
      <c r="B209" s="154"/>
      <c r="D209" s="147" t="s">
        <v>117</v>
      </c>
      <c r="E209" s="155" t="s">
        <v>1</v>
      </c>
      <c r="F209" s="156" t="s">
        <v>256</v>
      </c>
      <c r="H209" s="155" t="s">
        <v>1</v>
      </c>
      <c r="I209" s="157"/>
      <c r="L209" s="154"/>
      <c r="M209" s="158"/>
      <c r="T209" s="159"/>
      <c r="AT209" s="155" t="s">
        <v>117</v>
      </c>
      <c r="AU209" s="155" t="s">
        <v>72</v>
      </c>
      <c r="AV209" s="13" t="s">
        <v>68</v>
      </c>
      <c r="AW209" s="13" t="s">
        <v>28</v>
      </c>
      <c r="AX209" s="13" t="s">
        <v>63</v>
      </c>
      <c r="AY209" s="155" t="s">
        <v>108</v>
      </c>
    </row>
    <row r="210" spans="2:51" s="12" customFormat="1" ht="12" hidden="1">
      <c r="B210" s="146"/>
      <c r="D210" s="147" t="s">
        <v>117</v>
      </c>
      <c r="E210" s="148" t="s">
        <v>1</v>
      </c>
      <c r="F210" s="149" t="s">
        <v>257</v>
      </c>
      <c r="H210" s="150">
        <v>0</v>
      </c>
      <c r="I210" s="151"/>
      <c r="L210" s="146"/>
      <c r="M210" s="152"/>
      <c r="T210" s="153"/>
      <c r="AT210" s="148" t="s">
        <v>117</v>
      </c>
      <c r="AU210" s="148" t="s">
        <v>72</v>
      </c>
      <c r="AV210" s="12" t="s">
        <v>72</v>
      </c>
      <c r="AW210" s="12" t="s">
        <v>28</v>
      </c>
      <c r="AX210" s="12" t="s">
        <v>68</v>
      </c>
      <c r="AY210" s="148" t="s">
        <v>108</v>
      </c>
    </row>
    <row r="211" spans="2:65" s="1" customFormat="1" ht="16.5" customHeight="1">
      <c r="B211" s="132"/>
      <c r="C211" s="133">
        <v>18</v>
      </c>
      <c r="D211" s="133" t="s">
        <v>110</v>
      </c>
      <c r="E211" s="134" t="s">
        <v>258</v>
      </c>
      <c r="F211" s="135" t="s">
        <v>259</v>
      </c>
      <c r="G211" s="136" t="s">
        <v>163</v>
      </c>
      <c r="H211" s="137">
        <f>2.4*2.2</f>
        <v>5.28</v>
      </c>
      <c r="I211" s="138">
        <v>0</v>
      </c>
      <c r="J211" s="139">
        <f>ROUND(I211*H211,2)</f>
        <v>0</v>
      </c>
      <c r="K211" s="135" t="s">
        <v>309</v>
      </c>
      <c r="L211" s="30"/>
      <c r="M211" s="140" t="s">
        <v>1</v>
      </c>
      <c r="N211" s="141" t="s">
        <v>32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115</v>
      </c>
      <c r="AT211" s="144" t="s">
        <v>110</v>
      </c>
      <c r="AU211" s="144" t="s">
        <v>72</v>
      </c>
      <c r="AY211" s="16" t="s">
        <v>108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6" t="s">
        <v>68</v>
      </c>
      <c r="BK211" s="145">
        <f>ROUND(I211*H211,2)</f>
        <v>0</v>
      </c>
      <c r="BL211" s="16" t="s">
        <v>115</v>
      </c>
      <c r="BM211" s="144" t="s">
        <v>260</v>
      </c>
    </row>
    <row r="212" spans="2:51" s="12" customFormat="1" ht="12">
      <c r="B212" s="146"/>
      <c r="D212" s="147" t="s">
        <v>117</v>
      </c>
      <c r="E212" s="148" t="s">
        <v>70</v>
      </c>
      <c r="F212" s="149">
        <v>26.4</v>
      </c>
      <c r="H212" s="150">
        <v>5.28</v>
      </c>
      <c r="I212" s="151"/>
      <c r="L212" s="146"/>
      <c r="M212" s="152"/>
      <c r="T212" s="153"/>
      <c r="AT212" s="148" t="s">
        <v>117</v>
      </c>
      <c r="AU212" s="148" t="s">
        <v>72</v>
      </c>
      <c r="AV212" s="12" t="s">
        <v>72</v>
      </c>
      <c r="AW212" s="12" t="s">
        <v>28</v>
      </c>
      <c r="AX212" s="12" t="s">
        <v>68</v>
      </c>
      <c r="AY212" s="148" t="s">
        <v>108</v>
      </c>
    </row>
    <row r="213" spans="2:65" s="1" customFormat="1" ht="21.75" customHeight="1">
      <c r="B213" s="132"/>
      <c r="C213" s="133">
        <v>19</v>
      </c>
      <c r="D213" s="133" t="s">
        <v>110</v>
      </c>
      <c r="E213" s="134" t="s">
        <v>261</v>
      </c>
      <c r="F213" s="135" t="s">
        <v>262</v>
      </c>
      <c r="G213" s="136" t="s">
        <v>163</v>
      </c>
      <c r="H213" s="137">
        <f>5.28*6</f>
        <v>31.68</v>
      </c>
      <c r="I213" s="138">
        <v>0</v>
      </c>
      <c r="J213" s="139">
        <f>ROUND(I213*H213,2)</f>
        <v>0</v>
      </c>
      <c r="K213" s="135" t="s">
        <v>309</v>
      </c>
      <c r="L213" s="30"/>
      <c r="M213" s="140" t="s">
        <v>1</v>
      </c>
      <c r="N213" s="141" t="s">
        <v>32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115</v>
      </c>
      <c r="AT213" s="144" t="s">
        <v>110</v>
      </c>
      <c r="AU213" s="144" t="s">
        <v>72</v>
      </c>
      <c r="AY213" s="16" t="s">
        <v>108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6" t="s">
        <v>68</v>
      </c>
      <c r="BK213" s="145">
        <f>ROUND(I213*H213,2)</f>
        <v>0</v>
      </c>
      <c r="BL213" s="16" t="s">
        <v>115</v>
      </c>
      <c r="BM213" s="144" t="s">
        <v>263</v>
      </c>
    </row>
    <row r="214" spans="2:51" s="12" customFormat="1" ht="12">
      <c r="B214" s="146"/>
      <c r="D214" s="147" t="s">
        <v>117</v>
      </c>
      <c r="E214" s="148" t="s">
        <v>1</v>
      </c>
      <c r="F214" s="149" t="s">
        <v>264</v>
      </c>
      <c r="H214" s="150">
        <v>31.68</v>
      </c>
      <c r="I214" s="151"/>
      <c r="L214" s="146"/>
      <c r="M214" s="152"/>
      <c r="T214" s="153"/>
      <c r="AT214" s="148" t="s">
        <v>117</v>
      </c>
      <c r="AU214" s="148" t="s">
        <v>72</v>
      </c>
      <c r="AV214" s="12" t="s">
        <v>72</v>
      </c>
      <c r="AW214" s="12" t="s">
        <v>28</v>
      </c>
      <c r="AX214" s="12" t="s">
        <v>68</v>
      </c>
      <c r="AY214" s="148" t="s">
        <v>108</v>
      </c>
    </row>
    <row r="215" spans="2:65" s="1" customFormat="1" ht="16.5" customHeight="1" hidden="1">
      <c r="B215" s="132"/>
      <c r="C215" s="133" t="s">
        <v>265</v>
      </c>
      <c r="D215" s="133" t="s">
        <v>110</v>
      </c>
      <c r="E215" s="134" t="s">
        <v>266</v>
      </c>
      <c r="F215" s="135" t="s">
        <v>267</v>
      </c>
      <c r="G215" s="136" t="s">
        <v>163</v>
      </c>
      <c r="H215" s="137">
        <v>0</v>
      </c>
      <c r="I215" s="138">
        <f>47.94*0.68</f>
        <v>32.5992</v>
      </c>
      <c r="J215" s="139">
        <f>ROUND(I215*H215,2)</f>
        <v>0</v>
      </c>
      <c r="K215" s="135" t="s">
        <v>114</v>
      </c>
      <c r="L215" s="30"/>
      <c r="M215" s="140" t="s">
        <v>1</v>
      </c>
      <c r="N215" s="141" t="s">
        <v>32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115</v>
      </c>
      <c r="AT215" s="144" t="s">
        <v>110</v>
      </c>
      <c r="AU215" s="144" t="s">
        <v>72</v>
      </c>
      <c r="AY215" s="16" t="s">
        <v>108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6" t="s">
        <v>68</v>
      </c>
      <c r="BK215" s="145">
        <f>ROUND(I215*H215,2)</f>
        <v>0</v>
      </c>
      <c r="BL215" s="16" t="s">
        <v>115</v>
      </c>
      <c r="BM215" s="144" t="s">
        <v>268</v>
      </c>
    </row>
    <row r="216" spans="2:51" s="12" customFormat="1" ht="12" hidden="1">
      <c r="B216" s="146"/>
      <c r="D216" s="147" t="s">
        <v>117</v>
      </c>
      <c r="E216" s="148" t="s">
        <v>73</v>
      </c>
      <c r="F216" s="149" t="s">
        <v>269</v>
      </c>
      <c r="H216" s="150">
        <v>0</v>
      </c>
      <c r="I216" s="151"/>
      <c r="L216" s="146"/>
      <c r="M216" s="152"/>
      <c r="T216" s="153"/>
      <c r="AT216" s="148" t="s">
        <v>117</v>
      </c>
      <c r="AU216" s="148" t="s">
        <v>72</v>
      </c>
      <c r="AV216" s="12" t="s">
        <v>72</v>
      </c>
      <c r="AW216" s="12" t="s">
        <v>28</v>
      </c>
      <c r="AX216" s="12" t="s">
        <v>68</v>
      </c>
      <c r="AY216" s="148" t="s">
        <v>108</v>
      </c>
    </row>
    <row r="217" spans="2:65" s="1" customFormat="1" ht="21.75" customHeight="1" hidden="1">
      <c r="B217" s="132"/>
      <c r="C217" s="133" t="s">
        <v>270</v>
      </c>
      <c r="D217" s="133" t="s">
        <v>110</v>
      </c>
      <c r="E217" s="134" t="s">
        <v>271</v>
      </c>
      <c r="F217" s="135" t="s">
        <v>272</v>
      </c>
      <c r="G217" s="136" t="s">
        <v>163</v>
      </c>
      <c r="H217" s="137">
        <v>0</v>
      </c>
      <c r="I217" s="138">
        <f>12.56*0.68</f>
        <v>8.5408</v>
      </c>
      <c r="J217" s="139">
        <f>ROUND(I217*H217,2)</f>
        <v>0</v>
      </c>
      <c r="K217" s="135" t="s">
        <v>114</v>
      </c>
      <c r="L217" s="30"/>
      <c r="M217" s="140" t="s">
        <v>1</v>
      </c>
      <c r="N217" s="141" t="s">
        <v>32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44" t="s">
        <v>115</v>
      </c>
      <c r="AT217" s="144" t="s">
        <v>110</v>
      </c>
      <c r="AU217" s="144" t="s">
        <v>72</v>
      </c>
      <c r="AY217" s="16" t="s">
        <v>108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6" t="s">
        <v>68</v>
      </c>
      <c r="BK217" s="145">
        <f>ROUND(I217*H217,2)</f>
        <v>0</v>
      </c>
      <c r="BL217" s="16" t="s">
        <v>115</v>
      </c>
      <c r="BM217" s="144" t="s">
        <v>273</v>
      </c>
    </row>
    <row r="218" spans="2:51" s="12" customFormat="1" ht="12" hidden="1">
      <c r="B218" s="146"/>
      <c r="D218" s="147" t="s">
        <v>117</v>
      </c>
      <c r="E218" s="148" t="s">
        <v>1</v>
      </c>
      <c r="F218" s="149" t="s">
        <v>274</v>
      </c>
      <c r="H218" s="150">
        <v>1537.69</v>
      </c>
      <c r="I218" s="151"/>
      <c r="L218" s="146"/>
      <c r="M218" s="152"/>
      <c r="T218" s="153"/>
      <c r="AT218" s="148" t="s">
        <v>117</v>
      </c>
      <c r="AU218" s="148" t="s">
        <v>72</v>
      </c>
      <c r="AV218" s="12" t="s">
        <v>72</v>
      </c>
      <c r="AW218" s="12" t="s">
        <v>28</v>
      </c>
      <c r="AX218" s="12" t="s">
        <v>68</v>
      </c>
      <c r="AY218" s="148" t="s">
        <v>108</v>
      </c>
    </row>
    <row r="219" spans="2:65" s="1" customFormat="1" ht="21.75" customHeight="1">
      <c r="B219" s="132"/>
      <c r="C219" s="133">
        <v>20</v>
      </c>
      <c r="D219" s="133" t="s">
        <v>110</v>
      </c>
      <c r="E219" s="134" t="s">
        <v>275</v>
      </c>
      <c r="F219" s="135" t="s">
        <v>276</v>
      </c>
      <c r="G219" s="136" t="s">
        <v>163</v>
      </c>
      <c r="H219" s="137">
        <v>5.28</v>
      </c>
      <c r="I219" s="138">
        <v>0</v>
      </c>
      <c r="J219" s="139">
        <f>ROUND(I219*H219,2)</f>
        <v>0</v>
      </c>
      <c r="K219" s="135" t="s">
        <v>309</v>
      </c>
      <c r="L219" s="30"/>
      <c r="M219" s="140" t="s">
        <v>1</v>
      </c>
      <c r="N219" s="141" t="s">
        <v>32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115</v>
      </c>
      <c r="AT219" s="144" t="s">
        <v>110</v>
      </c>
      <c r="AU219" s="144" t="s">
        <v>72</v>
      </c>
      <c r="AY219" s="16" t="s">
        <v>108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6" t="s">
        <v>68</v>
      </c>
      <c r="BK219" s="145">
        <f>ROUND(I219*H219,2)</f>
        <v>0</v>
      </c>
      <c r="BL219" s="16" t="s">
        <v>115</v>
      </c>
      <c r="BM219" s="144" t="s">
        <v>277</v>
      </c>
    </row>
    <row r="220" spans="2:51" s="12" customFormat="1" ht="12">
      <c r="B220" s="146"/>
      <c r="D220" s="147" t="s">
        <v>117</v>
      </c>
      <c r="E220" s="148" t="s">
        <v>1</v>
      </c>
      <c r="F220" s="149" t="s">
        <v>278</v>
      </c>
      <c r="H220" s="150">
        <v>52.8</v>
      </c>
      <c r="I220" s="151"/>
      <c r="L220" s="146"/>
      <c r="M220" s="152"/>
      <c r="T220" s="153"/>
      <c r="AT220" s="148" t="s">
        <v>117</v>
      </c>
      <c r="AU220" s="148" t="s">
        <v>72</v>
      </c>
      <c r="AV220" s="12" t="s">
        <v>72</v>
      </c>
      <c r="AW220" s="12" t="s">
        <v>28</v>
      </c>
      <c r="AX220" s="12" t="s">
        <v>68</v>
      </c>
      <c r="AY220" s="148" t="s">
        <v>108</v>
      </c>
    </row>
    <row r="221" spans="2:65" s="1" customFormat="1" ht="33" customHeight="1" hidden="1">
      <c r="B221" s="132"/>
      <c r="C221" s="133" t="s">
        <v>279</v>
      </c>
      <c r="D221" s="133" t="s">
        <v>110</v>
      </c>
      <c r="E221" s="134" t="s">
        <v>280</v>
      </c>
      <c r="F221" s="135" t="s">
        <v>281</v>
      </c>
      <c r="G221" s="136" t="s">
        <v>163</v>
      </c>
      <c r="H221" s="137">
        <v>0</v>
      </c>
      <c r="I221" s="138">
        <v>120</v>
      </c>
      <c r="J221" s="139">
        <f>ROUND(I221*H221,2)</f>
        <v>0</v>
      </c>
      <c r="K221" s="135" t="s">
        <v>114</v>
      </c>
      <c r="L221" s="30"/>
      <c r="M221" s="140" t="s">
        <v>1</v>
      </c>
      <c r="N221" s="141" t="s">
        <v>32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115</v>
      </c>
      <c r="AT221" s="144" t="s">
        <v>110</v>
      </c>
      <c r="AU221" s="144" t="s">
        <v>72</v>
      </c>
      <c r="AY221" s="16" t="s">
        <v>108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6" t="s">
        <v>68</v>
      </c>
      <c r="BK221" s="145">
        <f>ROUND(I221*H221,2)</f>
        <v>0</v>
      </c>
      <c r="BL221" s="16" t="s">
        <v>115</v>
      </c>
      <c r="BM221" s="144" t="s">
        <v>282</v>
      </c>
    </row>
    <row r="222" spans="2:65" s="1" customFormat="1" ht="33" customHeight="1" hidden="1">
      <c r="B222" s="132"/>
      <c r="C222" s="133" t="s">
        <v>283</v>
      </c>
      <c r="D222" s="133" t="s">
        <v>110</v>
      </c>
      <c r="E222" s="134" t="s">
        <v>284</v>
      </c>
      <c r="F222" s="135" t="s">
        <v>285</v>
      </c>
      <c r="G222" s="136" t="s">
        <v>163</v>
      </c>
      <c r="H222" s="137">
        <v>0</v>
      </c>
      <c r="I222" s="138">
        <v>140</v>
      </c>
      <c r="J222" s="139">
        <f>ROUND(I222*H222,2)</f>
        <v>0</v>
      </c>
      <c r="K222" s="135" t="s">
        <v>114</v>
      </c>
      <c r="L222" s="30"/>
      <c r="M222" s="140" t="s">
        <v>1</v>
      </c>
      <c r="N222" s="141" t="s">
        <v>32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AR222" s="144" t="s">
        <v>115</v>
      </c>
      <c r="AT222" s="144" t="s">
        <v>110</v>
      </c>
      <c r="AU222" s="144" t="s">
        <v>72</v>
      </c>
      <c r="AY222" s="16" t="s">
        <v>108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6" t="s">
        <v>68</v>
      </c>
      <c r="BK222" s="145">
        <f>ROUND(I222*H222,2)</f>
        <v>0</v>
      </c>
      <c r="BL222" s="16" t="s">
        <v>115</v>
      </c>
      <c r="BM222" s="144" t="s">
        <v>286</v>
      </c>
    </row>
    <row r="223" spans="2:65" s="1" customFormat="1" ht="36.75" customHeight="1">
      <c r="B223" s="132"/>
      <c r="C223" s="133">
        <v>21</v>
      </c>
      <c r="D223" s="133" t="s">
        <v>110</v>
      </c>
      <c r="E223" s="134" t="s">
        <v>287</v>
      </c>
      <c r="F223" s="135" t="s">
        <v>288</v>
      </c>
      <c r="G223" s="136" t="s">
        <v>163</v>
      </c>
      <c r="H223" s="137">
        <v>5.28</v>
      </c>
      <c r="I223" s="138">
        <v>0</v>
      </c>
      <c r="J223" s="139">
        <f>ROUND(I223*H223,2)</f>
        <v>0</v>
      </c>
      <c r="K223" s="135" t="s">
        <v>309</v>
      </c>
      <c r="L223" s="30"/>
      <c r="M223" s="140" t="s">
        <v>1</v>
      </c>
      <c r="N223" s="141" t="s">
        <v>32</v>
      </c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44" t="s">
        <v>115</v>
      </c>
      <c r="AT223" s="144" t="s">
        <v>110</v>
      </c>
      <c r="AU223" s="144" t="s">
        <v>72</v>
      </c>
      <c r="AY223" s="16" t="s">
        <v>108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6" t="s">
        <v>68</v>
      </c>
      <c r="BK223" s="145">
        <f>ROUND(I223*H223,2)</f>
        <v>0</v>
      </c>
      <c r="BL223" s="16" t="s">
        <v>115</v>
      </c>
      <c r="BM223" s="144" t="s">
        <v>289</v>
      </c>
    </row>
    <row r="224" spans="2:51" s="12" customFormat="1" ht="12">
      <c r="B224" s="146"/>
      <c r="D224" s="147" t="s">
        <v>117</v>
      </c>
      <c r="E224" s="148" t="s">
        <v>1</v>
      </c>
      <c r="F224" s="149" t="s">
        <v>70</v>
      </c>
      <c r="H224" s="150">
        <v>5.28</v>
      </c>
      <c r="I224" s="151"/>
      <c r="L224" s="146"/>
      <c r="M224" s="152"/>
      <c r="T224" s="153"/>
      <c r="AT224" s="148" t="s">
        <v>117</v>
      </c>
      <c r="AU224" s="148" t="s">
        <v>72</v>
      </c>
      <c r="AV224" s="12" t="s">
        <v>72</v>
      </c>
      <c r="AW224" s="12" t="s">
        <v>28</v>
      </c>
      <c r="AX224" s="12" t="s">
        <v>68</v>
      </c>
      <c r="AY224" s="148" t="s">
        <v>108</v>
      </c>
    </row>
    <row r="225" spans="2:51" s="12" customFormat="1" ht="12">
      <c r="B225" s="146"/>
      <c r="D225" s="147"/>
      <c r="E225" s="148"/>
      <c r="F225" s="149"/>
      <c r="H225" s="150"/>
      <c r="I225" s="151"/>
      <c r="L225" s="146"/>
      <c r="M225" s="152"/>
      <c r="T225" s="153"/>
      <c r="AT225" s="148"/>
      <c r="AU225" s="148"/>
      <c r="AY225" s="148"/>
    </row>
    <row r="226" spans="2:51" s="12" customFormat="1" ht="15">
      <c r="B226" s="146"/>
      <c r="C226" s="186"/>
      <c r="D226" s="187" t="s">
        <v>62</v>
      </c>
      <c r="E226" s="188" t="s">
        <v>310</v>
      </c>
      <c r="F226" s="188" t="s">
        <v>311</v>
      </c>
      <c r="G226" s="186"/>
      <c r="H226" s="186"/>
      <c r="I226" s="189"/>
      <c r="J226" s="190">
        <f>SUM(J227:J235)</f>
        <v>0</v>
      </c>
      <c r="K226" s="186"/>
      <c r="L226" s="146"/>
      <c r="M226" s="152"/>
      <c r="T226" s="153"/>
      <c r="AT226" s="148"/>
      <c r="AU226" s="148"/>
      <c r="AY226" s="148"/>
    </row>
    <row r="227" spans="2:51" s="12" customFormat="1" ht="18" customHeight="1">
      <c r="B227" s="146"/>
      <c r="C227" s="191">
        <v>22</v>
      </c>
      <c r="D227" s="191" t="s">
        <v>171</v>
      </c>
      <c r="E227" s="192" t="s">
        <v>312</v>
      </c>
      <c r="F227" s="199" t="s">
        <v>313</v>
      </c>
      <c r="G227" s="200" t="s">
        <v>133</v>
      </c>
      <c r="H227" s="201">
        <v>24</v>
      </c>
      <c r="I227" s="202">
        <v>0</v>
      </c>
      <c r="J227" s="203">
        <f aca="true" t="shared" si="0" ref="J227">ROUND(I227*H227,2)</f>
        <v>0</v>
      </c>
      <c r="K227" s="204"/>
      <c r="L227" s="146"/>
      <c r="M227" s="152"/>
      <c r="T227" s="153"/>
      <c r="AT227" s="148"/>
      <c r="AU227" s="148"/>
      <c r="AY227" s="148"/>
    </row>
    <row r="228" spans="2:51" s="12" customFormat="1" ht="13.5">
      <c r="B228" s="146"/>
      <c r="C228" s="193"/>
      <c r="D228" s="193"/>
      <c r="E228" s="194"/>
      <c r="F228" s="205"/>
      <c r="G228" s="206"/>
      <c r="H228" s="207"/>
      <c r="I228" s="208"/>
      <c r="J228" s="209"/>
      <c r="K228" s="210"/>
      <c r="L228" s="146"/>
      <c r="M228" s="152"/>
      <c r="T228" s="153"/>
      <c r="AT228" s="148"/>
      <c r="AU228" s="148"/>
      <c r="AY228" s="148"/>
    </row>
    <row r="229" spans="2:51" s="12" customFormat="1" ht="20.25" customHeight="1">
      <c r="B229" s="146"/>
      <c r="C229" s="191">
        <v>23</v>
      </c>
      <c r="D229" s="191" t="s">
        <v>171</v>
      </c>
      <c r="E229" s="192" t="s">
        <v>314</v>
      </c>
      <c r="F229" s="199" t="s">
        <v>315</v>
      </c>
      <c r="G229" s="200" t="s">
        <v>133</v>
      </c>
      <c r="H229" s="201">
        <v>6</v>
      </c>
      <c r="I229" s="202">
        <v>0</v>
      </c>
      <c r="J229" s="203">
        <f aca="true" t="shared" si="1" ref="J229">ROUND(I229*H229,2)</f>
        <v>0</v>
      </c>
      <c r="K229" s="204"/>
      <c r="L229" s="146"/>
      <c r="M229" s="152"/>
      <c r="T229" s="153"/>
      <c r="AT229" s="148"/>
      <c r="AU229" s="148"/>
      <c r="AY229" s="148"/>
    </row>
    <row r="230" spans="2:51" s="12" customFormat="1" ht="13.5">
      <c r="B230" s="146"/>
      <c r="C230" s="193"/>
      <c r="D230" s="193"/>
      <c r="E230" s="194"/>
      <c r="F230" s="205"/>
      <c r="G230" s="206"/>
      <c r="H230" s="207"/>
      <c r="I230" s="282"/>
      <c r="J230" s="209"/>
      <c r="K230" s="210"/>
      <c r="L230" s="146"/>
      <c r="M230" s="152"/>
      <c r="T230" s="153"/>
      <c r="AT230" s="148"/>
      <c r="AU230" s="148"/>
      <c r="AY230" s="148"/>
    </row>
    <row r="231" spans="2:51" s="12" customFormat="1" ht="24">
      <c r="B231" s="146"/>
      <c r="C231" s="195">
        <v>24</v>
      </c>
      <c r="D231" s="195" t="s">
        <v>110</v>
      </c>
      <c r="E231" s="196" t="s">
        <v>316</v>
      </c>
      <c r="F231" s="211" t="s">
        <v>317</v>
      </c>
      <c r="G231" s="212" t="s">
        <v>133</v>
      </c>
      <c r="H231" s="213">
        <v>12</v>
      </c>
      <c r="I231" s="214">
        <v>0</v>
      </c>
      <c r="J231" s="215">
        <f aca="true" t="shared" si="2" ref="J231">ROUND(I231*H231,2)</f>
        <v>0</v>
      </c>
      <c r="K231" s="211" t="s">
        <v>309</v>
      </c>
      <c r="L231" s="146"/>
      <c r="M231" s="152"/>
      <c r="T231" s="153"/>
      <c r="AT231" s="148"/>
      <c r="AU231" s="148"/>
      <c r="AY231" s="148"/>
    </row>
    <row r="232" spans="2:51" s="12" customFormat="1" ht="12">
      <c r="B232" s="146"/>
      <c r="C232" s="197"/>
      <c r="D232" s="197"/>
      <c r="E232" s="198"/>
      <c r="F232" s="216"/>
      <c r="G232" s="217"/>
      <c r="H232" s="218"/>
      <c r="I232" s="281"/>
      <c r="J232" s="219"/>
      <c r="K232" s="216"/>
      <c r="L232" s="146"/>
      <c r="M232" s="152"/>
      <c r="T232" s="153"/>
      <c r="AT232" s="148"/>
      <c r="AU232" s="148"/>
      <c r="AY232" s="148"/>
    </row>
    <row r="233" spans="2:51" s="12" customFormat="1" ht="22.5" customHeight="1">
      <c r="B233" s="146"/>
      <c r="C233" s="195">
        <v>25</v>
      </c>
      <c r="D233" s="195" t="s">
        <v>110</v>
      </c>
      <c r="E233" s="196" t="s">
        <v>318</v>
      </c>
      <c r="F233" s="211" t="s">
        <v>319</v>
      </c>
      <c r="G233" s="212" t="s">
        <v>201</v>
      </c>
      <c r="H233" s="213">
        <v>8</v>
      </c>
      <c r="I233" s="214">
        <v>0</v>
      </c>
      <c r="J233" s="215">
        <f aca="true" t="shared" si="3" ref="J233">ROUND(I233*H233,2)</f>
        <v>0</v>
      </c>
      <c r="K233" s="211" t="s">
        <v>309</v>
      </c>
      <c r="L233" s="146"/>
      <c r="M233" s="152"/>
      <c r="T233" s="153"/>
      <c r="AT233" s="148"/>
      <c r="AU233" s="148"/>
      <c r="AY233" s="148"/>
    </row>
    <row r="234" spans="2:51" s="12" customFormat="1" ht="12">
      <c r="B234" s="146"/>
      <c r="C234" s="197"/>
      <c r="D234" s="197"/>
      <c r="E234" s="198"/>
      <c r="F234" s="216"/>
      <c r="G234" s="217"/>
      <c r="H234" s="218"/>
      <c r="I234" s="281"/>
      <c r="J234" s="219"/>
      <c r="K234" s="220"/>
      <c r="L234" s="146"/>
      <c r="M234" s="152"/>
      <c r="T234" s="153"/>
      <c r="AT234" s="148"/>
      <c r="AU234" s="148"/>
      <c r="AY234" s="148"/>
    </row>
    <row r="235" spans="2:51" s="12" customFormat="1" ht="24">
      <c r="B235" s="146"/>
      <c r="C235" s="195">
        <v>26</v>
      </c>
      <c r="D235" s="195" t="s">
        <v>110</v>
      </c>
      <c r="E235" s="196" t="s">
        <v>320</v>
      </c>
      <c r="F235" s="211" t="s">
        <v>321</v>
      </c>
      <c r="G235" s="212" t="s">
        <v>201</v>
      </c>
      <c r="H235" s="213">
        <v>8</v>
      </c>
      <c r="I235" s="214">
        <v>0</v>
      </c>
      <c r="J235" s="215">
        <f aca="true" t="shared" si="4" ref="J235">ROUND(I235*H235,2)</f>
        <v>0</v>
      </c>
      <c r="K235" s="221"/>
      <c r="L235" s="146"/>
      <c r="M235" s="152"/>
      <c r="T235" s="153"/>
      <c r="AT235" s="148"/>
      <c r="AU235" s="148"/>
      <c r="AY235" s="148"/>
    </row>
    <row r="236" spans="2:63" s="11" customFormat="1" ht="22.9" customHeight="1">
      <c r="B236" s="120"/>
      <c r="D236" s="121" t="s">
        <v>62</v>
      </c>
      <c r="E236" s="130" t="s">
        <v>290</v>
      </c>
      <c r="F236" s="130" t="s">
        <v>291</v>
      </c>
      <c r="I236" s="123"/>
      <c r="J236" s="131">
        <f>BK236</f>
        <v>0</v>
      </c>
      <c r="L236" s="120"/>
      <c r="M236" s="125"/>
      <c r="P236" s="126">
        <f>P237</f>
        <v>0</v>
      </c>
      <c r="R236" s="126">
        <f>R237</f>
        <v>0</v>
      </c>
      <c r="T236" s="127">
        <f>T237</f>
        <v>0</v>
      </c>
      <c r="AR236" s="121" t="s">
        <v>68</v>
      </c>
      <c r="AT236" s="128" t="s">
        <v>62</v>
      </c>
      <c r="AU236" s="128" t="s">
        <v>68</v>
      </c>
      <c r="AY236" s="121" t="s">
        <v>108</v>
      </c>
      <c r="BK236" s="129">
        <f>BK237</f>
        <v>0</v>
      </c>
    </row>
    <row r="237" spans="2:65" s="1" customFormat="1" ht="21.75" customHeight="1">
      <c r="B237" s="132"/>
      <c r="C237" s="133">
        <v>27</v>
      </c>
      <c r="D237" s="133" t="s">
        <v>110</v>
      </c>
      <c r="E237" s="134" t="s">
        <v>333</v>
      </c>
      <c r="F237" s="135" t="s">
        <v>292</v>
      </c>
      <c r="G237" s="136" t="s">
        <v>334</v>
      </c>
      <c r="H237" s="137">
        <v>1</v>
      </c>
      <c r="I237" s="138">
        <v>0</v>
      </c>
      <c r="J237" s="139">
        <f>ROUND(I237*H237,2)</f>
        <v>0</v>
      </c>
      <c r="K237" s="135" t="s">
        <v>309</v>
      </c>
      <c r="L237" s="30"/>
      <c r="M237" s="140" t="s">
        <v>1</v>
      </c>
      <c r="N237" s="141" t="s">
        <v>32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115</v>
      </c>
      <c r="AT237" s="144" t="s">
        <v>110</v>
      </c>
      <c r="AU237" s="144" t="s">
        <v>72</v>
      </c>
      <c r="AY237" s="16" t="s">
        <v>108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6" t="s">
        <v>68</v>
      </c>
      <c r="BK237" s="145">
        <f>ROUND(I237*H237,2)</f>
        <v>0</v>
      </c>
      <c r="BL237" s="16" t="s">
        <v>115</v>
      </c>
      <c r="BM237" s="144" t="s">
        <v>293</v>
      </c>
    </row>
    <row r="238" spans="2:63" s="11" customFormat="1" ht="25.9" customHeight="1">
      <c r="B238" s="120"/>
      <c r="D238" s="121" t="s">
        <v>62</v>
      </c>
      <c r="E238" s="122" t="s">
        <v>294</v>
      </c>
      <c r="F238" s="122" t="s">
        <v>295</v>
      </c>
      <c r="I238" s="123"/>
      <c r="J238" s="124">
        <f>J239</f>
        <v>0</v>
      </c>
      <c r="L238" s="120"/>
      <c r="M238" s="125"/>
      <c r="P238" s="126" t="e">
        <f>P239+#REF!</f>
        <v>#REF!</v>
      </c>
      <c r="R238" s="126" t="e">
        <f>R239+#REF!</f>
        <v>#REF!</v>
      </c>
      <c r="T238" s="127" t="e">
        <f>T239+#REF!</f>
        <v>#REF!</v>
      </c>
      <c r="AR238" s="121" t="s">
        <v>131</v>
      </c>
      <c r="AT238" s="128" t="s">
        <v>62</v>
      </c>
      <c r="AU238" s="128" t="s">
        <v>63</v>
      </c>
      <c r="AY238" s="121" t="s">
        <v>108</v>
      </c>
      <c r="BK238" s="129" t="e">
        <f>BK239+#REF!</f>
        <v>#REF!</v>
      </c>
    </row>
    <row r="239" spans="2:63" s="11" customFormat="1" ht="22.9" customHeight="1">
      <c r="B239" s="120"/>
      <c r="D239" s="121" t="s">
        <v>62</v>
      </c>
      <c r="E239" s="130" t="s">
        <v>296</v>
      </c>
      <c r="F239" s="130" t="s">
        <v>297</v>
      </c>
      <c r="I239" s="123"/>
      <c r="J239" s="131">
        <f>BK239</f>
        <v>0</v>
      </c>
      <c r="L239" s="120"/>
      <c r="M239" s="125"/>
      <c r="P239" s="126">
        <f>P240</f>
        <v>0</v>
      </c>
      <c r="R239" s="126">
        <f>R240</f>
        <v>0</v>
      </c>
      <c r="T239" s="127">
        <f>T240</f>
        <v>0</v>
      </c>
      <c r="AR239" s="121" t="s">
        <v>131</v>
      </c>
      <c r="AT239" s="128" t="s">
        <v>62</v>
      </c>
      <c r="AU239" s="128" t="s">
        <v>68</v>
      </c>
      <c r="AY239" s="121" t="s">
        <v>108</v>
      </c>
      <c r="BK239" s="129">
        <f>BK240</f>
        <v>0</v>
      </c>
    </row>
    <row r="240" spans="2:65" s="1" customFormat="1" ht="16.5" customHeight="1">
      <c r="B240" s="132"/>
      <c r="C240" s="133">
        <v>28</v>
      </c>
      <c r="D240" s="133" t="s">
        <v>110</v>
      </c>
      <c r="E240" s="134" t="s">
        <v>298</v>
      </c>
      <c r="F240" s="135" t="s">
        <v>297</v>
      </c>
      <c r="G240" s="136" t="s">
        <v>299</v>
      </c>
      <c r="H240" s="137">
        <v>1</v>
      </c>
      <c r="I240" s="138">
        <v>0</v>
      </c>
      <c r="J240" s="139">
        <f>ROUND(I240*H240,2)</f>
        <v>0</v>
      </c>
      <c r="K240" s="135" t="s">
        <v>309</v>
      </c>
      <c r="L240" s="30"/>
      <c r="M240" s="140" t="s">
        <v>1</v>
      </c>
      <c r="N240" s="141" t="s">
        <v>32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300</v>
      </c>
      <c r="AT240" s="144" t="s">
        <v>110</v>
      </c>
      <c r="AU240" s="144" t="s">
        <v>72</v>
      </c>
      <c r="AY240" s="16" t="s">
        <v>108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6" t="s">
        <v>68</v>
      </c>
      <c r="BK240" s="145">
        <f>ROUND(I240*H240,2)</f>
        <v>0</v>
      </c>
      <c r="BL240" s="16" t="s">
        <v>300</v>
      </c>
      <c r="BM240" s="144" t="s">
        <v>301</v>
      </c>
    </row>
    <row r="241" spans="2:12" s="1" customFormat="1" ht="6.95" customHeight="1">
      <c r="B241" s="40"/>
      <c r="C241" s="41"/>
      <c r="D241" s="41"/>
      <c r="E241" s="41"/>
      <c r="F241" s="41"/>
      <c r="G241" s="41"/>
      <c r="H241" s="41"/>
      <c r="I241" s="95"/>
      <c r="J241" s="41"/>
      <c r="K241" s="41"/>
      <c r="L241" s="30"/>
    </row>
  </sheetData>
  <autoFilter ref="C119:K240"/>
  <mergeCells count="6">
    <mergeCell ref="E112:H112"/>
    <mergeCell ref="L2:V2"/>
    <mergeCell ref="E7:H7"/>
    <mergeCell ref="E16:H16"/>
    <mergeCell ref="E25:H25"/>
    <mergeCell ref="E83:H83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Hermannová Dagmar, Ing.</cp:lastModifiedBy>
  <dcterms:created xsi:type="dcterms:W3CDTF">2020-01-23T08:54:52Z</dcterms:created>
  <dcterms:modified xsi:type="dcterms:W3CDTF">2023-06-27T07:15:47Z</dcterms:modified>
  <cp:category/>
  <cp:version/>
  <cp:contentType/>
  <cp:contentStatus/>
</cp:coreProperties>
</file>