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Rekapitulace stavby" sheetId="1" r:id="rId1"/>
    <sheet name="Položky rozpočtu" sheetId="2" r:id="rId2"/>
    <sheet name="Seznam figur" sheetId="3" r:id="rId3"/>
  </sheets>
  <definedNames>
    <definedName name="_xlnm._FilterDatabase" localSheetId="1" hidden="1">'Položky rozpočtu'!$C$130:$K$379</definedName>
    <definedName name="_xlnm.Print_Area" localSheetId="1">'Položky rozpočtu'!$C$4:$J$76,'Položky rozpočtu'!$C$82:$J$114,'Položky rozpočtu'!$C$120:$K$379</definedName>
    <definedName name="_xlnm.Print_Area" localSheetId="0">'Rekapitulace stavby'!$D$4:$AO$76,'Rekapitulace stavby'!$C$82:$AQ$96</definedName>
    <definedName name="_xlnm.Print_Area" localSheetId="2">'Seznam figur'!$C$4:$G$87</definedName>
    <definedName name="_xlnm.Print_Titles" localSheetId="0">'Rekapitulace stavby'!$92:$92</definedName>
    <definedName name="_xlnm.Print_Titles" localSheetId="1">'Položky rozpočtu'!$130:$130</definedName>
    <definedName name="_xlnm.Print_Titles" localSheetId="2">'Seznam figur'!$9:$9</definedName>
  </definedNames>
  <calcPr calcId="162913"/>
  <extLst/>
</workbook>
</file>

<file path=xl/sharedStrings.xml><?xml version="1.0" encoding="utf-8"?>
<sst xmlns="http://schemas.openxmlformats.org/spreadsheetml/2006/main" count="3338" uniqueCount="673">
  <si>
    <t>Export Komplet</t>
  </si>
  <si>
    <t/>
  </si>
  <si>
    <t>2.0</t>
  </si>
  <si>
    <t>False</t>
  </si>
  <si>
    <t>{96ce28f5-8cb5-42c8-8f48-4933ba2f0c51}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</si>
  <si>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</si>
  <si>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</si>
  <si>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</si>
  <si>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</si>
  <si>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</si>
  <si>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</si>
  <si>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</si>
  <si>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</si>
  <si>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</si>
  <si>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</si>
  <si>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</si>
  <si>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</si>
  <si>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Křižná,nadstřešení vstupního prostoru</t>
  </si>
  <si>
    <t>KSO:</t>
  </si>
  <si>
    <t>CC-CZ:</t>
  </si>
  <si>
    <t>Místo:</t>
  </si>
  <si>
    <t>Valašské Meziříčí</t>
  </si>
  <si>
    <t>Datum:</t>
  </si>
  <si>
    <t>28. 11. 2022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</si>
  <si>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</si>
  <si>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</si>
  <si>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</si>
  <si>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</si>
  <si>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</si>
  <si>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</si>
  <si>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</si>
  <si>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</si>
  <si>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</si>
  <si>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</si>
  <si>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</si>
  <si>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</si>
  <si>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</si>
  <si>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</si>
  <si>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</si>
  <si>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</si>
  <si>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</si>
  <si>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</si>
  <si>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</si>
  <si>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</si>
  <si>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</si>
  <si>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</si>
  <si>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</si>
  <si>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</si>
  <si>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</si>
  <si>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</si>
  <si>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</si>
  <si>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</si>
  <si>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</si>
  <si>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</si>
  <si>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</si>
  <si>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</si>
  <si>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</si>
  <si>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</si>
  <si>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</si>
  <si>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</si>
  <si>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</si>
  <si>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</si>
  <si>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</si>
  <si>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</si>
  <si>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</si>
  <si>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</si>
  <si>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</si>
  <si>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</si>
  <si>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</si>
  <si>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</si>
  <si>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</si>
  <si>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</si>
  <si>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</si>
  <si>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</si>
  <si>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</si>
  <si>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</si>
  <si>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</si>
  <si>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</si>
  <si>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</si>
  <si>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</si>
  <si>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</si>
  <si>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</si>
  <si>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</si>
  <si>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or</t>
  </si>
  <si>
    <t>90</t>
  </si>
  <si>
    <t>2</t>
  </si>
  <si>
    <t>j</t>
  </si>
  <si>
    <t>13,5</t>
  </si>
  <si>
    <t>KRYCÍ LIST SOUPISU PRACÍ</t>
  </si>
  <si>
    <t>s1</t>
  </si>
  <si>
    <t>16,752</t>
  </si>
  <si>
    <t>s2</t>
  </si>
  <si>
    <t>4</t>
  </si>
  <si>
    <t>n</t>
  </si>
  <si>
    <t>256,799</t>
  </si>
  <si>
    <t>z</t>
  </si>
  <si>
    <t>13,648</t>
  </si>
  <si>
    <t>o</t>
  </si>
  <si>
    <t>20,604</t>
  </si>
  <si>
    <t>sut1</t>
  </si>
  <si>
    <t>87,771</t>
  </si>
  <si>
    <t>or1</t>
  </si>
  <si>
    <t>35</t>
  </si>
  <si>
    <t>sut2</t>
  </si>
  <si>
    <t>37,872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</si>
  <si>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</si>
  <si>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</si>
  <si>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</si>
  <si>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</si>
  <si>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</si>
  <si>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</si>
  <si>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</si>
  <si>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</si>
  <si>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</si>
  <si>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</si>
  <si>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</si>
  <si>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</si>
  <si>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</si>
  <si>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</si>
  <si>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</si>
  <si>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</si>
  <si>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</si>
  <si>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</si>
  <si>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</si>
  <si>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</si>
  <si>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</si>
  <si>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</si>
  <si>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</si>
  <si>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</si>
  <si>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</si>
  <si>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</si>
  <si>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</si>
  <si>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</si>
  <si>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</si>
  <si>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</si>
  <si>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</si>
  <si>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</si>
  <si>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</si>
  <si>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</si>
  <si>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</si>
  <si>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</si>
  <si>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</si>
  <si>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</si>
  <si>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</si>
  <si>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</si>
  <si>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</si>
  <si>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</si>
  <si>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</si>
  <si>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</si>
  <si>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</si>
  <si>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2022 02</t>
  </si>
  <si>
    <t>1343023258</t>
  </si>
  <si>
    <t>111251101</t>
  </si>
  <si>
    <t>Odstranění křovin a stromů průměru kmene do 100 mm i s kořeny sklonu terénu do 1:5 z celkové plochy do 100 m2 strojně</t>
  </si>
  <si>
    <t>-1014658315</t>
  </si>
  <si>
    <t>VV</t>
  </si>
  <si>
    <t>20,0*2</t>
  </si>
  <si>
    <t>3</t>
  </si>
  <si>
    <t>113106144</t>
  </si>
  <si>
    <t>Rozebrání dlažeb ze zámkových dlaždic komunikací pro pěší strojně pl přes 50 m2</t>
  </si>
  <si>
    <t>-1115090199</t>
  </si>
  <si>
    <t>14,36*(0,6+6,866)</t>
  </si>
  <si>
    <t>9,764*0,5</t>
  </si>
  <si>
    <t>9,868*0,5</t>
  </si>
  <si>
    <t>Součet</t>
  </si>
  <si>
    <t>113107165</t>
  </si>
  <si>
    <t>Odstranění podkladu z kameniva drceného tl přes 400 do 500 mm strojně pl přes 50 do 200 m2</t>
  </si>
  <si>
    <t>-1324383399</t>
  </si>
  <si>
    <t>5</t>
  </si>
  <si>
    <t>113202111</t>
  </si>
  <si>
    <t>Vytrhání obrub krajníků obrubníků stojatých</t>
  </si>
  <si>
    <t>m</t>
  </si>
  <si>
    <t>-803405206</t>
  </si>
  <si>
    <t>9,9+9,82</t>
  </si>
  <si>
    <t>1,863+1,813</t>
  </si>
  <si>
    <t>Mezisoučet</t>
  </si>
  <si>
    <t>24</t>
  </si>
  <si>
    <t>6</t>
  </si>
  <si>
    <t>119003211</t>
  </si>
  <si>
    <t>Mobilní plotová zábrana s reflexním pásem výšky do 1,5 m pro zabezpečení výkopu zřízení</t>
  </si>
  <si>
    <t>-1233527753</t>
  </si>
  <si>
    <t>10+15+10</t>
  </si>
  <si>
    <t>7</t>
  </si>
  <si>
    <t>119003212</t>
  </si>
  <si>
    <t>Mobilní plotová zábrana s reflexním pásem výšky do 1,5 m pro zabezpečení výkopu odstranění</t>
  </si>
  <si>
    <t>1098422447</t>
  </si>
  <si>
    <t>8</t>
  </si>
  <si>
    <t>121151103</t>
  </si>
  <si>
    <t>Sejmutí ornice plochy do 100 m2 tl vrstvy do 200 mm strojně</t>
  </si>
  <si>
    <t>-965656865</t>
  </si>
  <si>
    <t>5,8*1,8</t>
  </si>
  <si>
    <t>(10,662-0,6+1,364)*0,5*(1,863+5,003)</t>
  </si>
  <si>
    <t>0,6*1,863</t>
  </si>
  <si>
    <t>0,75*1,813</t>
  </si>
  <si>
    <t>(10,576-0,75+1,092)*0,5*6,866</t>
  </si>
  <si>
    <t>9</t>
  </si>
  <si>
    <t>122251301</t>
  </si>
  <si>
    <t>Odkopávky a prokopávky nezapažené v hornině třídy těžitelnosti I skupiny 3 objem do 20 m3 strojně v omezeném prostoru</t>
  </si>
  <si>
    <t>m3</t>
  </si>
  <si>
    <t>-2132321201</t>
  </si>
  <si>
    <t>odkop pro konstrukci zpevněné plochy</t>
  </si>
  <si>
    <t>90,0*(0,25-0,1)</t>
  </si>
  <si>
    <t>10</t>
  </si>
  <si>
    <t>132211401</t>
  </si>
  <si>
    <t>Hloubená vykopávka pod základy v hornině třídy těžitelnosti I skupiny 3 ručně</t>
  </si>
  <si>
    <t>-941162542</t>
  </si>
  <si>
    <t>výkop pro patky přestřešení u budovy</t>
  </si>
  <si>
    <t>1,0*1,0*1,0*4</t>
  </si>
  <si>
    <t>11</t>
  </si>
  <si>
    <t>133251101</t>
  </si>
  <si>
    <t>Hloubení šachet nezapažených v hornině třídy těžitelnosti I skupiny 3 objem do 20 m3</t>
  </si>
  <si>
    <t>737179825</t>
  </si>
  <si>
    <t>výkop pro patky přestřešení</t>
  </si>
  <si>
    <t>1,0*1,0*1,0*12</t>
  </si>
  <si>
    <t>výkop pro patky vlajk.stožárů</t>
  </si>
  <si>
    <t>1,2*1,2*1,1*3</t>
  </si>
  <si>
    <t>12</t>
  </si>
  <si>
    <t>162301501</t>
  </si>
  <si>
    <t>Vodorovné přemístění křovin do 5 km D kmene do 100 mm</t>
  </si>
  <si>
    <t>-1365026411</t>
  </si>
  <si>
    <t>13</t>
  </si>
  <si>
    <t>162451106</t>
  </si>
  <si>
    <t>Vodorovné přemístění přes 1 500 do 2000 m výkopku/sypaniny z horniny třídy těžitelnosti I skupiny 1 až 3</t>
  </si>
  <si>
    <t>-1999314166</t>
  </si>
  <si>
    <t>odvoz + dovoz ornice pro rozprostření  na mezideponii</t>
  </si>
  <si>
    <t>or1*0,15*2</t>
  </si>
  <si>
    <t>dtto zemina pro zásyp</t>
  </si>
  <si>
    <t>z*2</t>
  </si>
  <si>
    <t>14</t>
  </si>
  <si>
    <t>162751117</t>
  </si>
  <si>
    <t>Vodorovné přemístění přes 9 000 do 10000 m výkopku/sypaniny z horniny třídy těžitelnosti I skupiny 1 až 3</t>
  </si>
  <si>
    <t>1262495715</t>
  </si>
  <si>
    <t>j+s1+s2</t>
  </si>
  <si>
    <t>-z</t>
  </si>
  <si>
    <t>1157126112</t>
  </si>
  <si>
    <t>odvoz přebytečné zeminy</t>
  </si>
  <si>
    <t>or*0,15</t>
  </si>
  <si>
    <t>-or1*0,15</t>
  </si>
  <si>
    <t>16</t>
  </si>
  <si>
    <t>162751119</t>
  </si>
  <si>
    <t>Příplatek k vodorovnému přemístění výkopku/sypaniny z horniny třídy těžitelnosti I skupiny 1 až 3 ZKD 1000 m přes 10000 m</t>
  </si>
  <si>
    <t>1716149555</t>
  </si>
  <si>
    <t>o*10</t>
  </si>
  <si>
    <t>17</t>
  </si>
  <si>
    <t>167151101</t>
  </si>
  <si>
    <t>Nakládání výkopku z hornin třídy těžitelnosti I skupiny 1 až 3 do 100 m3</t>
  </si>
  <si>
    <t>675830466</t>
  </si>
  <si>
    <t>or1*0,15</t>
  </si>
  <si>
    <t>18</t>
  </si>
  <si>
    <t>171201231</t>
  </si>
  <si>
    <t>Poplatek za uložení zeminy a kamení na recyklační skládce (skládkovné) kód odpadu 17 05 04</t>
  </si>
  <si>
    <t>t</t>
  </si>
  <si>
    <t>-1733414666</t>
  </si>
  <si>
    <t>o*2</t>
  </si>
  <si>
    <t>19</t>
  </si>
  <si>
    <t>171251201</t>
  </si>
  <si>
    <t>Uložení sypaniny na skládky nebo meziskládky</t>
  </si>
  <si>
    <t>-1051424800</t>
  </si>
  <si>
    <t>20</t>
  </si>
  <si>
    <t>174151101</t>
  </si>
  <si>
    <t>Zásyp jam, šachet rýh nebo kolem objektů sypaninou se zhutněním</t>
  </si>
  <si>
    <t>-189987518</t>
  </si>
  <si>
    <t>s1+s2</t>
  </si>
  <si>
    <t>-0,6*0,6*0,9*16</t>
  </si>
  <si>
    <t>-0,8*0,8*1,0*3</t>
  </si>
  <si>
    <t>181311103</t>
  </si>
  <si>
    <t>Rozprostření ornice tl vrstvy do 200 mm v rovině nebo ve svahu do 1:5 ručně</t>
  </si>
  <si>
    <t>669199786</t>
  </si>
  <si>
    <t>11,0*1,0*2</t>
  </si>
  <si>
    <t>22</t>
  </si>
  <si>
    <t>181411131</t>
  </si>
  <si>
    <t>Založení parkového trávníku výsevem pl do 1000 m2 v rovině a ve svahu do 1:5</t>
  </si>
  <si>
    <t>-46435815</t>
  </si>
  <si>
    <t>23</t>
  </si>
  <si>
    <t>M</t>
  </si>
  <si>
    <t>00572410</t>
  </si>
  <si>
    <t>osivo směs travní parková</t>
  </si>
  <si>
    <t>kg</t>
  </si>
  <si>
    <t>1988303052</t>
  </si>
  <si>
    <t>35*0,02 'Přepočtené koeficientem množství</t>
  </si>
  <si>
    <t>181951112</t>
  </si>
  <si>
    <t>Úprava pláně v hornině třídy těžitelnosti I skupiny 1 až 3 se zhutněním strojně</t>
  </si>
  <si>
    <t>2130191912</t>
  </si>
  <si>
    <t>25</t>
  </si>
  <si>
    <t>183403153</t>
  </si>
  <si>
    <t>Obdělání půdy hrabáním v rovině a svahu do 1:5</t>
  </si>
  <si>
    <t>-1117843785</t>
  </si>
  <si>
    <t>26</t>
  </si>
  <si>
    <t>183403161</t>
  </si>
  <si>
    <t>Obdělání půdy válením v rovině a svahu do 1:5</t>
  </si>
  <si>
    <t>-663890798</t>
  </si>
  <si>
    <t>Zakládání</t>
  </si>
  <si>
    <t>27</t>
  </si>
  <si>
    <t>271572211</t>
  </si>
  <si>
    <t>Podsyp pod základové konstrukce se zhutněním z netříděného štěrkopísku</t>
  </si>
  <si>
    <t>-1526712419</t>
  </si>
  <si>
    <t>pod patky</t>
  </si>
  <si>
    <t>0,6*0,6*0,1*16</t>
  </si>
  <si>
    <t>0,8*0,8*0,1*3</t>
  </si>
  <si>
    <t>28</t>
  </si>
  <si>
    <t>275321411</t>
  </si>
  <si>
    <t>Základové patky ze ŽB bez zvýšených nároků na prostředí tř. C 20/25</t>
  </si>
  <si>
    <t>-1863625988</t>
  </si>
  <si>
    <t>patky přestřešení</t>
  </si>
  <si>
    <t>0,6*0,6*(1,0-0,2)*16</t>
  </si>
  <si>
    <t>patky vlajk.stožárů</t>
  </si>
  <si>
    <t>0,8*0,8*(1,1-0,2)*3</t>
  </si>
  <si>
    <t>29</t>
  </si>
  <si>
    <t>275351121</t>
  </si>
  <si>
    <t>Zřízení bednění základových patek</t>
  </si>
  <si>
    <t>1346589564</t>
  </si>
  <si>
    <t>0,6*4*(1,0-0,2)*16</t>
  </si>
  <si>
    <t>0,8*4*(1,1-0,2)*3</t>
  </si>
  <si>
    <t>30</t>
  </si>
  <si>
    <t>275351122</t>
  </si>
  <si>
    <t>Odstranění bednění základových patek</t>
  </si>
  <si>
    <t>-270368529</t>
  </si>
  <si>
    <t>31</t>
  </si>
  <si>
    <t>275361821</t>
  </si>
  <si>
    <t>Výztuž základových patek betonářskou ocelí 10 505 (R)</t>
  </si>
  <si>
    <t>-1321908875</t>
  </si>
  <si>
    <t>75,4*0,001</t>
  </si>
  <si>
    <t>Vodorovné konstrukce</t>
  </si>
  <si>
    <t>32</t>
  </si>
  <si>
    <t>444171111</t>
  </si>
  <si>
    <t>Montáž krytiny ocelových střech z tvarovaných ocelových plechů šroubovaných budov v do 6 m</t>
  </si>
  <si>
    <t>667844093</t>
  </si>
  <si>
    <t>střecha v.č.-05</t>
  </si>
  <si>
    <t>114,5</t>
  </si>
  <si>
    <t>33</t>
  </si>
  <si>
    <t>RMAT0001</t>
  </si>
  <si>
    <t>ocelový plech tvarovaný  50/250 tl.1,0mm s povrch.úpravou vč.všech  doplňků</t>
  </si>
  <si>
    <t>-1682895448</t>
  </si>
  <si>
    <t>114,5*1,133 'Přepočtené koeficientem množství</t>
  </si>
  <si>
    <t>Komunikace pozemní</t>
  </si>
  <si>
    <t>34</t>
  </si>
  <si>
    <t>564831011</t>
  </si>
  <si>
    <t>Podklad ze štěrkodrtě ŠD plochy do 100 m2 tl 100 mm</t>
  </si>
  <si>
    <t>-1516388978</t>
  </si>
  <si>
    <t>pod obrubníky</t>
  </si>
  <si>
    <t>22,0*0,3</t>
  </si>
  <si>
    <t>564851111</t>
  </si>
  <si>
    <t>Podklad ze štěrkodrtě ŠD plochy přes 100 m2 tl 150 mm 0/32</t>
  </si>
  <si>
    <t>1261560782</t>
  </si>
  <si>
    <t>36</t>
  </si>
  <si>
    <t>596211112</t>
  </si>
  <si>
    <t>Kladení zámkové dlažby komunikací pro pěší ručně tl 60 mm skupiny A pl přes 100 do 300 m2</t>
  </si>
  <si>
    <t>-1986292845</t>
  </si>
  <si>
    <t>117+74</t>
  </si>
  <si>
    <t>37</t>
  </si>
  <si>
    <t>PSB.14010300</t>
  </si>
  <si>
    <t>HOLLAND I 200x100x60 mm</t>
  </si>
  <si>
    <t>-2055472761</t>
  </si>
  <si>
    <t>74</t>
  </si>
  <si>
    <t>odpočet stávající dlažby+10% nové</t>
  </si>
  <si>
    <t>117,028*0,1</t>
  </si>
  <si>
    <t>86</t>
  </si>
  <si>
    <t>86*1,02 'Přepočtené koeficientem množství</t>
  </si>
  <si>
    <t>38</t>
  </si>
  <si>
    <t>5969911R01</t>
  </si>
  <si>
    <t>Řezání betonové  dlažby tl do 60 mm  - napojení na stáv.chodník</t>
  </si>
  <si>
    <t>-211421256</t>
  </si>
  <si>
    <t>9,9+14,4+9,8</t>
  </si>
  <si>
    <t>Trubní vedení</t>
  </si>
  <si>
    <t>39</t>
  </si>
  <si>
    <t>899131112.1</t>
  </si>
  <si>
    <t>Výměna šachtového poklopu vč.likvidace původního</t>
  </si>
  <si>
    <t>kus</t>
  </si>
  <si>
    <t>-709463655</t>
  </si>
  <si>
    <t>40</t>
  </si>
  <si>
    <t>899331111</t>
  </si>
  <si>
    <t>Výšková úprava uličního vstupu nebo vpusti do 200 mm zvýšením poklopu</t>
  </si>
  <si>
    <t>-1435689090</t>
  </si>
  <si>
    <t>Ostatní konstrukce a práce, bourání</t>
  </si>
  <si>
    <t>41</t>
  </si>
  <si>
    <t>916231213</t>
  </si>
  <si>
    <t>Osazení chodníkového obrubníku betonového stojatého s boční opěrou do lože z betonu prostého</t>
  </si>
  <si>
    <t>17605844</t>
  </si>
  <si>
    <t>11,0*2</t>
  </si>
  <si>
    <t>42</t>
  </si>
  <si>
    <t>59217017</t>
  </si>
  <si>
    <t>obrubník betonový chodníkový 1000x100x250mm</t>
  </si>
  <si>
    <t>750113036</t>
  </si>
  <si>
    <t>22*1,02 'Přepočtené koeficientem množství</t>
  </si>
  <si>
    <t>43</t>
  </si>
  <si>
    <t>916991121</t>
  </si>
  <si>
    <t>Lože pod obrubníky, krajníky nebo obruby z dlažebních kostek z betonu prostého</t>
  </si>
  <si>
    <t>1359386180</t>
  </si>
  <si>
    <t>22,000*0,3*0,1</t>
  </si>
  <si>
    <t>44</t>
  </si>
  <si>
    <t>936104213</t>
  </si>
  <si>
    <t>Montáž odpadkového koše kotevními šrouby na pevný podklad</t>
  </si>
  <si>
    <t>1365281280</t>
  </si>
  <si>
    <t>45</t>
  </si>
  <si>
    <t>RMAT0002</t>
  </si>
  <si>
    <t>koš odpadkový vč.povrchové úpravy,dopravy</t>
  </si>
  <si>
    <t>-1615250424</t>
  </si>
  <si>
    <t>46</t>
  </si>
  <si>
    <t>936124113</t>
  </si>
  <si>
    <t>Montáž lavičky stabilní kotvené šrouby na pevný podklad</t>
  </si>
  <si>
    <t>-2030148454</t>
  </si>
  <si>
    <t>47</t>
  </si>
  <si>
    <t>RMAT0004</t>
  </si>
  <si>
    <t>lavička parková bez opěradla  vč.povrchové úpravy,dopravy</t>
  </si>
  <si>
    <t>1262213212</t>
  </si>
  <si>
    <t>48</t>
  </si>
  <si>
    <t>936174311.1</t>
  </si>
  <si>
    <t>Montáž stojanu na kola pro 4 kola kotevními šrouby na pevný podklad</t>
  </si>
  <si>
    <t>-1909012885</t>
  </si>
  <si>
    <t>49</t>
  </si>
  <si>
    <t>74910151.1</t>
  </si>
  <si>
    <t>stojan na kola vč.dopravy</t>
  </si>
  <si>
    <t>51058417</t>
  </si>
  <si>
    <t>50</t>
  </si>
  <si>
    <t>949101112</t>
  </si>
  <si>
    <t>Lešení pomocné pro objekty pozemních staveb s lešeňovou podlahou v přes 1,9 do 3,5 m zatížení do 150 kg/m2</t>
  </si>
  <si>
    <t>1669297960</t>
  </si>
  <si>
    <t>130</t>
  </si>
  <si>
    <t>51</t>
  </si>
  <si>
    <t>95327R01</t>
  </si>
  <si>
    <t>Stožár vlajek hliníkový segmentový s vnitřním vedením lanka  v=9,0m  vč.osazení,dopravy a všech doplňků,podrobný popis TZ</t>
  </si>
  <si>
    <t>1205401564</t>
  </si>
  <si>
    <t>52</t>
  </si>
  <si>
    <t>953946134</t>
  </si>
  <si>
    <t>Montáž atypických ocelových kcí hmotnosti přes 5 do 10 t z profilů hmotnosti přes 30 kg/m</t>
  </si>
  <si>
    <t>-1362222358</t>
  </si>
  <si>
    <t>nadstřešení v.č.-04</t>
  </si>
  <si>
    <t>7552,9*0,001</t>
  </si>
  <si>
    <t>53</t>
  </si>
  <si>
    <t>55313</t>
  </si>
  <si>
    <t>ocelové konstrukce konstrukce</t>
  </si>
  <si>
    <t>1572667868</t>
  </si>
  <si>
    <t>54</t>
  </si>
  <si>
    <t>961055111</t>
  </si>
  <si>
    <t>Bourání základů ze ŽB</t>
  </si>
  <si>
    <t>937252486</t>
  </si>
  <si>
    <t>betonové zídky</t>
  </si>
  <si>
    <t>5,003*0,6*0,9</t>
  </si>
  <si>
    <t>5,053*0,75*0,9</t>
  </si>
  <si>
    <t>55</t>
  </si>
  <si>
    <t>962032431</t>
  </si>
  <si>
    <t>Bourání zdiva cihelných z dutých nebo plných cihel pálených i nepálených na MV nebo MVC do 1 m3</t>
  </si>
  <si>
    <t>808949955</t>
  </si>
  <si>
    <t>zástěna</t>
  </si>
  <si>
    <t>3,5*1,75*0,3</t>
  </si>
  <si>
    <t>56</t>
  </si>
  <si>
    <t>962052210</t>
  </si>
  <si>
    <t>Bourání zdiva nadzákladového ze ŽB do 1 m3</t>
  </si>
  <si>
    <t>-2079370565</t>
  </si>
  <si>
    <t>5,003*0,6*0,54</t>
  </si>
  <si>
    <t>5,053*0,75*0,54</t>
  </si>
  <si>
    <t>57</t>
  </si>
  <si>
    <t>979054451</t>
  </si>
  <si>
    <t>Očištění vybouraných zámkových dlaždic s původním spárováním z kameniva těženého</t>
  </si>
  <si>
    <t>1331986885</t>
  </si>
  <si>
    <t>997</t>
  </si>
  <si>
    <t>Přesun sutě</t>
  </si>
  <si>
    <t>58</t>
  </si>
  <si>
    <t>997013501</t>
  </si>
  <si>
    <t>Odvoz suti a vybouraných hmot na skládku nebo meziskládku do 1 km se složením</t>
  </si>
  <si>
    <t>103553283</t>
  </si>
  <si>
    <t>156,07-sut1-30,427</t>
  </si>
  <si>
    <t>59</t>
  </si>
  <si>
    <t>997013509</t>
  </si>
  <si>
    <t>Příplatek k odvozu suti a vybouraných hmot na skládku ZKD 1 km přes 1 km</t>
  </si>
  <si>
    <t>-977183338</t>
  </si>
  <si>
    <t>sut2*19</t>
  </si>
  <si>
    <t>60</t>
  </si>
  <si>
    <t>997013631</t>
  </si>
  <si>
    <t>Poplatek za uložení na skládce (skládkovné) stavebního odpadu směsného kód odpadu 17 09 04</t>
  </si>
  <si>
    <t>1032889787</t>
  </si>
  <si>
    <t>61</t>
  </si>
  <si>
    <t>997221151</t>
  </si>
  <si>
    <t>Vodorovná doprava suti z kusových materiálů stavebním kolečkem do 50 m</t>
  </si>
  <si>
    <t>-1001783344</t>
  </si>
  <si>
    <t>odvoz stáv.zámkové dlažby na mezideponii a zpět</t>
  </si>
  <si>
    <t>30,427*2</t>
  </si>
  <si>
    <t>62</t>
  </si>
  <si>
    <t>997221551</t>
  </si>
  <si>
    <t>Vodorovná doprava suti ze sypkých materiálů do 1 km</t>
  </si>
  <si>
    <t>-1628615660</t>
  </si>
  <si>
    <t>63</t>
  </si>
  <si>
    <t>997221559</t>
  </si>
  <si>
    <t>Příplatek ZKD 1 km u vodorovné dopravy suti ze sypkých materiálů</t>
  </si>
  <si>
    <t>-905317966</t>
  </si>
  <si>
    <t>sut1*19</t>
  </si>
  <si>
    <t>64</t>
  </si>
  <si>
    <t>997221611</t>
  </si>
  <si>
    <t>Nakládání suti na dopravní prostředky pro vodorovnou dopravu</t>
  </si>
  <si>
    <t>-338214758</t>
  </si>
  <si>
    <t>65</t>
  </si>
  <si>
    <t>997221873</t>
  </si>
  <si>
    <t>Poplatek za uložení stavebního odpadu na recyklační skládce (skládkovné) zeminy a kamení zatříděného do Katalogu odpadů pod kódem 17 05 04</t>
  </si>
  <si>
    <t>-452894556</t>
  </si>
  <si>
    <t>998</t>
  </si>
  <si>
    <t>Přesun hmot</t>
  </si>
  <si>
    <t>66</t>
  </si>
  <si>
    <t>998014211</t>
  </si>
  <si>
    <t xml:space="preserve">Přesun hmot </t>
  </si>
  <si>
    <t>-1396167605</t>
  </si>
  <si>
    <t>PSV</t>
  </si>
  <si>
    <t>Práce a dodávky PSV</t>
  </si>
  <si>
    <t>762</t>
  </si>
  <si>
    <t>Konstrukce tesařské</t>
  </si>
  <si>
    <t>67</t>
  </si>
  <si>
    <t>762081510</t>
  </si>
  <si>
    <t>Plošné hoblování hraněného řeziva zabudovaného do konstrukce</t>
  </si>
  <si>
    <t>-1615265715</t>
  </si>
  <si>
    <t>(0,14+0,06)*(2,34*24+3,33*24)</t>
  </si>
  <si>
    <t>68</t>
  </si>
  <si>
    <t>762134122.1</t>
  </si>
  <si>
    <t>Montáž zástěny z hoblovaných fošen  tl do 60 mm</t>
  </si>
  <si>
    <t>609113523</t>
  </si>
  <si>
    <t>(2,5+3,533)*2,34*2</t>
  </si>
  <si>
    <t>69</t>
  </si>
  <si>
    <t>60516112</t>
  </si>
  <si>
    <t>řezivo modřínové sušené tl 60-70mm</t>
  </si>
  <si>
    <t>-210309677</t>
  </si>
  <si>
    <t>1,257*1,1</t>
  </si>
  <si>
    <t>70</t>
  </si>
  <si>
    <t>762195000</t>
  </si>
  <si>
    <t>Spojovací prostředky pro montáž stěn, příček, bednění stěn</t>
  </si>
  <si>
    <t>1931441572</t>
  </si>
  <si>
    <t>71</t>
  </si>
  <si>
    <t>998762201</t>
  </si>
  <si>
    <t>Přesun hmot procentní pro kce tesařské v objektech v do 6 m</t>
  </si>
  <si>
    <t>%</t>
  </si>
  <si>
    <t>-770342466</t>
  </si>
  <si>
    <t>764</t>
  </si>
  <si>
    <t>Konstrukce klempířské</t>
  </si>
  <si>
    <t>72</t>
  </si>
  <si>
    <t>764211633</t>
  </si>
  <si>
    <t>Oplechování nevětraného hřebene z Pz s povrchovou úpravou s hřebenovým plechem rš 220 mm  vč.všech doplňků</t>
  </si>
  <si>
    <t>907538606</t>
  </si>
  <si>
    <t>"K2"  8,1</t>
  </si>
  <si>
    <t>73</t>
  </si>
  <si>
    <t>764212634.1</t>
  </si>
  <si>
    <t>lemování střechy z Pz s povrchovou úpravou rš 320 mm  vč.všech doplňků</t>
  </si>
  <si>
    <t>-1349991576</t>
  </si>
  <si>
    <t>"K1"  31,5</t>
  </si>
  <si>
    <t>764511602</t>
  </si>
  <si>
    <t>Žlab podokapní půlkruhový z Pz s povrchovou úpravou rš 330 mm  vč.všech doplňků</t>
  </si>
  <si>
    <t>1446814101</t>
  </si>
  <si>
    <t>"K3"  36,1</t>
  </si>
  <si>
    <t>75</t>
  </si>
  <si>
    <t>764511642</t>
  </si>
  <si>
    <t>Kotlík oválný (trychtýřový) pro podokapní žlaby z Pz s povrchovou úpravou 330/100 mm</t>
  </si>
  <si>
    <t>-1816685917</t>
  </si>
  <si>
    <t>76</t>
  </si>
  <si>
    <t>764518622</t>
  </si>
  <si>
    <t>Svody kruhové včetně objímek, kolen, odskoků z Pz s povrchovou úpravou průměru 100 mm  vč.všech doplňků</t>
  </si>
  <si>
    <t>-393992132</t>
  </si>
  <si>
    <t>"K4"   1,5*6</t>
  </si>
  <si>
    <t>77</t>
  </si>
  <si>
    <t>998764201</t>
  </si>
  <si>
    <t>Přesun hmot procentní pro konstrukce klempířské v objektech v do 6 m</t>
  </si>
  <si>
    <t>-2052539183</t>
  </si>
  <si>
    <t>767</t>
  </si>
  <si>
    <t>Konstrukce zámečnické</t>
  </si>
  <si>
    <t>78</t>
  </si>
  <si>
    <t>767531111</t>
  </si>
  <si>
    <t>Montáž vstupních kovových nebo plastových rohoží čistících zón</t>
  </si>
  <si>
    <t>-376412712</t>
  </si>
  <si>
    <t>1,5*1,0*2</t>
  </si>
  <si>
    <t>79</t>
  </si>
  <si>
    <t>69752035</t>
  </si>
  <si>
    <t>rohož vstupní samonosná kovová - škrabák</t>
  </si>
  <si>
    <t>-2105315499</t>
  </si>
  <si>
    <t>3*1,1 'Přepočtené koeficientem množství</t>
  </si>
  <si>
    <t>80</t>
  </si>
  <si>
    <t>ACO.400</t>
  </si>
  <si>
    <t>vana 1000x500, H80, polymerbeton  vč.odvodnění</t>
  </si>
  <si>
    <t>-1776184703</t>
  </si>
  <si>
    <t>81</t>
  </si>
  <si>
    <t>767531121</t>
  </si>
  <si>
    <t>Osazení zapuštěného rámu z L profilů k čistícím rohožím</t>
  </si>
  <si>
    <t>-925800179</t>
  </si>
  <si>
    <t>(1,5+1,0)*2*2</t>
  </si>
  <si>
    <t>82</t>
  </si>
  <si>
    <t>69752160</t>
  </si>
  <si>
    <t>rám pro zapuštění profil L-30/30 25/25 20/30 15/30-Al</t>
  </si>
  <si>
    <t>238257621</t>
  </si>
  <si>
    <t>10*1,1 'Přepočtené koeficientem množství</t>
  </si>
  <si>
    <t>83</t>
  </si>
  <si>
    <t>767531811</t>
  </si>
  <si>
    <t>Demontáž vstupních kovových nebo plastových čisticích rohoží</t>
  </si>
  <si>
    <t>189104713</t>
  </si>
  <si>
    <t>2,55*1,1*2</t>
  </si>
  <si>
    <t>84</t>
  </si>
  <si>
    <t>767996704</t>
  </si>
  <si>
    <t>Demontáž atypických zámečnických konstrukcí řezáním hm jednotlivých dílů přes 250 do 500 kg</t>
  </si>
  <si>
    <t>1920225085</t>
  </si>
  <si>
    <t>demontáž vlajkových stožárů</t>
  </si>
  <si>
    <t>300*2</t>
  </si>
  <si>
    <t>85</t>
  </si>
  <si>
    <t>998767201</t>
  </si>
  <si>
    <t>Přesun hmot procentní pro zámečnické konstrukce v objektech v do 6 m</t>
  </si>
  <si>
    <t>-2109704440</t>
  </si>
  <si>
    <t>783</t>
  </si>
  <si>
    <t>Dokončovací práce - nátěry</t>
  </si>
  <si>
    <t>783213021</t>
  </si>
  <si>
    <t>Napouštěcí dvojnásobný syntetický biodní nátěr tesařských prvků nezabudovaných do konstrukce</t>
  </si>
  <si>
    <t>468072830</t>
  </si>
  <si>
    <t>87</t>
  </si>
  <si>
    <t>783264101</t>
  </si>
  <si>
    <t>Základní jednonásobný olejový nátěr tesařských konstrukcí</t>
  </si>
  <si>
    <t>1496196925</t>
  </si>
  <si>
    <t>88</t>
  </si>
  <si>
    <t>783268111</t>
  </si>
  <si>
    <t>Lazurovací dvojnásobný olejový nátěr tesařských konstrukcí</t>
  </si>
  <si>
    <t>937751930</t>
  </si>
  <si>
    <t>89</t>
  </si>
  <si>
    <t>783306805</t>
  </si>
  <si>
    <t>Odstranění nátěru ze zámečnických konstrukcí opálením</t>
  </si>
  <si>
    <t>-46876733</t>
  </si>
  <si>
    <t>zábradlí</t>
  </si>
  <si>
    <t>26,0*1,1</t>
  </si>
  <si>
    <t>783314101</t>
  </si>
  <si>
    <t>Základní jednonásobný syntetický nátěr zámečnických konstrukcí</t>
  </si>
  <si>
    <t>164068012</t>
  </si>
  <si>
    <t>28,600*2</t>
  </si>
  <si>
    <t>91</t>
  </si>
  <si>
    <t>783317101</t>
  </si>
  <si>
    <t>Krycí jednonásobný syntetický standardní nátěr zámečnických konstrukcí</t>
  </si>
  <si>
    <t>800405484</t>
  </si>
  <si>
    <t>789</t>
  </si>
  <si>
    <t>Povrchové úpravy ocelových konstrukcí a technologických zařízení</t>
  </si>
  <si>
    <t>92</t>
  </si>
  <si>
    <t>789223522</t>
  </si>
  <si>
    <t>Otryskání abrazivem ze strusky ocelových kcí třídy III stupeň zarezavění B stupeň přípravy Sa 2 1/2</t>
  </si>
  <si>
    <t>-2040253459</t>
  </si>
  <si>
    <t>7552,9*0,001*34</t>
  </si>
  <si>
    <t>93</t>
  </si>
  <si>
    <t>789327211</t>
  </si>
  <si>
    <t>Nátěr ocelových konstrukcí třídy III dvousložkový epoxidový základní tl do 80 µm</t>
  </si>
  <si>
    <t>-1927545050</t>
  </si>
  <si>
    <t>n*2</t>
  </si>
  <si>
    <t>94</t>
  </si>
  <si>
    <t>789327321</t>
  </si>
  <si>
    <t>Nátěr ocelových konstrukcí třídy III dvousložkový polyuretanový krycí (vrchní) do 80 μm</t>
  </si>
  <si>
    <t>-1857486775</t>
  </si>
  <si>
    <t>VRN</t>
  </si>
  <si>
    <t>Vedlejší rozpočtové náklady</t>
  </si>
  <si>
    <t>VRN1</t>
  </si>
  <si>
    <t>Průzkumné, geodetické a projektové práce</t>
  </si>
  <si>
    <t>95</t>
  </si>
  <si>
    <t>012103000</t>
  </si>
  <si>
    <t>Geodetické práce před výstavbou</t>
  </si>
  <si>
    <t>kpl</t>
  </si>
  <si>
    <t>1024</t>
  </si>
  <si>
    <t>737048572</t>
  </si>
  <si>
    <t>96</t>
  </si>
  <si>
    <t>012203000</t>
  </si>
  <si>
    <t>Geodetické práce při provádění stavby</t>
  </si>
  <si>
    <t>-1685256759</t>
  </si>
  <si>
    <t>97</t>
  </si>
  <si>
    <t>012303000</t>
  </si>
  <si>
    <t>Geodetické práce po výstavbě</t>
  </si>
  <si>
    <t>-1202107933</t>
  </si>
  <si>
    <t>VRN3</t>
  </si>
  <si>
    <t>Zařízení staveniště</t>
  </si>
  <si>
    <t>98</t>
  </si>
  <si>
    <t>030001000</t>
  </si>
  <si>
    <t>-1184781870</t>
  </si>
  <si>
    <t>VRN7</t>
  </si>
  <si>
    <t>Provozní vlivy</t>
  </si>
  <si>
    <t>99</t>
  </si>
  <si>
    <t>070001000</t>
  </si>
  <si>
    <t>-670923441</t>
  </si>
  <si>
    <t>SEZNAM FIGUR</t>
  </si>
  <si>
    <t>Výměra</t>
  </si>
  <si>
    <t>Použití figury:</t>
  </si>
  <si>
    <t>ZŠ Křižná,nadstřešení vstupního prostoru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</si>
</sst>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4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21"/>
      <c r="BE5" s="238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42" t="s">
        <v>672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21"/>
      <c r="BE6" s="239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239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239"/>
      <c r="BS8" s="18" t="s">
        <v>6</v>
      </c>
    </row>
    <row r="9" spans="2:71" s="1" customFormat="1" ht="14.45" customHeight="1">
      <c r="B9" s="21"/>
      <c r="AR9" s="21"/>
      <c r="BE9" s="239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39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39"/>
      <c r="BS11" s="18" t="s">
        <v>6</v>
      </c>
    </row>
    <row r="12" spans="2:71" s="1" customFormat="1" ht="6.95" customHeight="1">
      <c r="B12" s="21"/>
      <c r="AR12" s="21"/>
      <c r="BE12" s="239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39"/>
      <c r="BS13" s="18" t="s">
        <v>6</v>
      </c>
    </row>
    <row r="14" spans="2:71" ht="12.75">
      <c r="B14" s="21"/>
      <c r="E14" s="243" t="s">
        <v>29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8" t="s">
        <v>27</v>
      </c>
      <c r="AN14" s="30" t="s">
        <v>29</v>
      </c>
      <c r="AR14" s="21"/>
      <c r="BE14" s="239"/>
      <c r="BS14" s="18" t="s">
        <v>6</v>
      </c>
    </row>
    <row r="15" spans="2:71" s="1" customFormat="1" ht="6.95" customHeight="1">
      <c r="B15" s="21"/>
      <c r="AR15" s="21"/>
      <c r="BE15" s="239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39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39"/>
      <c r="BS17" s="18" t="s">
        <v>32</v>
      </c>
    </row>
    <row r="18" spans="2:71" s="1" customFormat="1" ht="6.95" customHeight="1">
      <c r="B18" s="21"/>
      <c r="AR18" s="21"/>
      <c r="BE18" s="239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39"/>
      <c r="BS19" s="18" t="s">
        <v>6</v>
      </c>
    </row>
    <row r="20" spans="2:71" s="1" customFormat="1" ht="18.4" customHeight="1">
      <c r="B20" s="21"/>
      <c r="E20" s="26" t="s">
        <v>34</v>
      </c>
      <c r="AK20" s="28" t="s">
        <v>27</v>
      </c>
      <c r="AN20" s="26" t="s">
        <v>1</v>
      </c>
      <c r="AR20" s="21"/>
      <c r="BE20" s="239"/>
      <c r="BS20" s="18" t="s">
        <v>32</v>
      </c>
    </row>
    <row r="21" spans="2:57" s="1" customFormat="1" ht="6.95" customHeight="1">
      <c r="B21" s="21"/>
      <c r="AR21" s="21"/>
      <c r="BE21" s="239"/>
    </row>
    <row r="22" spans="2:57" s="1" customFormat="1" ht="12" customHeight="1">
      <c r="B22" s="21"/>
      <c r="D22" s="28" t="s">
        <v>35</v>
      </c>
      <c r="AR22" s="21"/>
      <c r="BE22" s="239"/>
    </row>
    <row r="23" spans="2:57" s="1" customFormat="1" ht="16.5" customHeight="1">
      <c r="B23" s="21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21"/>
      <c r="BE23" s="239"/>
    </row>
    <row r="24" spans="2:57" s="1" customFormat="1" ht="6.95" customHeight="1">
      <c r="B24" s="21"/>
      <c r="AR24" s="21"/>
      <c r="BE24" s="239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9"/>
    </row>
    <row r="26" spans="1:57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6">
        <f>ROUND(AG94,2)</f>
        <v>0</v>
      </c>
      <c r="AL26" s="247"/>
      <c r="AM26" s="247"/>
      <c r="AN26" s="247"/>
      <c r="AO26" s="247"/>
      <c r="AP26" s="33"/>
      <c r="AQ26" s="33"/>
      <c r="AR26" s="34"/>
      <c r="BE26" s="239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9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8" t="s">
        <v>37</v>
      </c>
      <c r="M28" s="248"/>
      <c r="N28" s="248"/>
      <c r="O28" s="248"/>
      <c r="P28" s="248"/>
      <c r="Q28" s="33"/>
      <c r="R28" s="33"/>
      <c r="S28" s="33"/>
      <c r="T28" s="33"/>
      <c r="U28" s="33"/>
      <c r="V28" s="33"/>
      <c r="W28" s="248" t="s">
        <v>38</v>
      </c>
      <c r="X28" s="248"/>
      <c r="Y28" s="248"/>
      <c r="Z28" s="248"/>
      <c r="AA28" s="248"/>
      <c r="AB28" s="248"/>
      <c r="AC28" s="248"/>
      <c r="AD28" s="248"/>
      <c r="AE28" s="248"/>
      <c r="AF28" s="33"/>
      <c r="AG28" s="33"/>
      <c r="AH28" s="33"/>
      <c r="AI28" s="33"/>
      <c r="AJ28" s="33"/>
      <c r="AK28" s="248" t="s">
        <v>39</v>
      </c>
      <c r="AL28" s="248"/>
      <c r="AM28" s="248"/>
      <c r="AN28" s="248"/>
      <c r="AO28" s="248"/>
      <c r="AP28" s="33"/>
      <c r="AQ28" s="33"/>
      <c r="AR28" s="34"/>
      <c r="BE28" s="239"/>
    </row>
    <row r="29" spans="2:57" s="3" customFormat="1" ht="14.45" customHeight="1">
      <c r="B29" s="38"/>
      <c r="D29" s="28" t="s">
        <v>40</v>
      </c>
      <c r="F29" s="28" t="s">
        <v>41</v>
      </c>
      <c r="L29" s="228">
        <v>0.21</v>
      </c>
      <c r="M29" s="227"/>
      <c r="N29" s="227"/>
      <c r="O29" s="227"/>
      <c r="P29" s="227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ROUND(AV94,2)</f>
        <v>0</v>
      </c>
      <c r="AL29" s="227"/>
      <c r="AM29" s="227"/>
      <c r="AN29" s="227"/>
      <c r="AO29" s="227"/>
      <c r="AR29" s="38"/>
      <c r="BE29" s="240"/>
    </row>
    <row r="30" spans="2:57" s="3" customFormat="1" ht="14.45" customHeight="1">
      <c r="B30" s="38"/>
      <c r="F30" s="28" t="s">
        <v>42</v>
      </c>
      <c r="L30" s="228">
        <v>0.15</v>
      </c>
      <c r="M30" s="227"/>
      <c r="N30" s="227"/>
      <c r="O30" s="227"/>
      <c r="P30" s="227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ROUND(AW94,2)</f>
        <v>0</v>
      </c>
      <c r="AL30" s="227"/>
      <c r="AM30" s="227"/>
      <c r="AN30" s="227"/>
      <c r="AO30" s="227"/>
      <c r="AR30" s="38"/>
      <c r="BE30" s="240"/>
    </row>
    <row r="31" spans="2:57" s="3" customFormat="1" ht="14.45" customHeight="1" hidden="1">
      <c r="B31" s="38"/>
      <c r="F31" s="28" t="s">
        <v>43</v>
      </c>
      <c r="L31" s="228">
        <v>0.21</v>
      </c>
      <c r="M31" s="227"/>
      <c r="N31" s="227"/>
      <c r="O31" s="227"/>
      <c r="P31" s="227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8"/>
      <c r="BE31" s="240"/>
    </row>
    <row r="32" spans="2:57" s="3" customFormat="1" ht="14.45" customHeight="1" hidden="1">
      <c r="B32" s="38"/>
      <c r="F32" s="28" t="s">
        <v>44</v>
      </c>
      <c r="L32" s="228">
        <v>0.15</v>
      </c>
      <c r="M32" s="227"/>
      <c r="N32" s="227"/>
      <c r="O32" s="227"/>
      <c r="P32" s="227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8"/>
      <c r="BE32" s="240"/>
    </row>
    <row r="33" spans="2:57" s="3" customFormat="1" ht="14.45" customHeight="1" hidden="1">
      <c r="B33" s="38"/>
      <c r="F33" s="28" t="s">
        <v>45</v>
      </c>
      <c r="L33" s="228">
        <v>0</v>
      </c>
      <c r="M33" s="227"/>
      <c r="N33" s="227"/>
      <c r="O33" s="227"/>
      <c r="P33" s="227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8"/>
      <c r="BE33" s="240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9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9" t="s">
        <v>48</v>
      </c>
      <c r="Y35" s="230"/>
      <c r="Z35" s="230"/>
      <c r="AA35" s="230"/>
      <c r="AB35" s="230"/>
      <c r="AC35" s="41"/>
      <c r="AD35" s="41"/>
      <c r="AE35" s="41"/>
      <c r="AF35" s="41"/>
      <c r="AG35" s="41"/>
      <c r="AH35" s="41"/>
      <c r="AI35" s="41"/>
      <c r="AJ35" s="41"/>
      <c r="AK35" s="231">
        <f>SUM(AK26:AK33)</f>
        <v>0</v>
      </c>
      <c r="AL35" s="230"/>
      <c r="AM35" s="230"/>
      <c r="AN35" s="230"/>
      <c r="AO35" s="23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5" customHeight="1">
      <c r="B85" s="53"/>
      <c r="C85" s="54" t="s">
        <v>16</v>
      </c>
      <c r="L85" s="217" t="str">
        <f>K6</f>
        <v>ZŠ Křižná,nadstřešení vstupního prostoru školy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219" t="str">
        <f>IF(AN8="","",AN8)</f>
        <v>28. 11. 2022</v>
      </c>
      <c r="AN87" s="219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20" t="str">
        <f>IF(E17="","",E17)</f>
        <v>LZ-PROJEKT plus s.r.o.</v>
      </c>
      <c r="AN89" s="221"/>
      <c r="AO89" s="221"/>
      <c r="AP89" s="221"/>
      <c r="AQ89" s="33"/>
      <c r="AR89" s="34"/>
      <c r="AS89" s="222" t="s">
        <v>56</v>
      </c>
      <c r="AT89" s="223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20" t="str">
        <f>IF(E20="","",E20)</f>
        <v>Fajfrová Irena</v>
      </c>
      <c r="AN90" s="221"/>
      <c r="AO90" s="221"/>
      <c r="AP90" s="221"/>
      <c r="AQ90" s="33"/>
      <c r="AR90" s="34"/>
      <c r="AS90" s="224"/>
      <c r="AT90" s="225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24"/>
      <c r="AT91" s="225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12" t="s">
        <v>57</v>
      </c>
      <c r="D92" s="213"/>
      <c r="E92" s="213"/>
      <c r="F92" s="213"/>
      <c r="G92" s="213"/>
      <c r="H92" s="61"/>
      <c r="I92" s="214" t="s">
        <v>58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59</v>
      </c>
      <c r="AH92" s="213"/>
      <c r="AI92" s="213"/>
      <c r="AJ92" s="213"/>
      <c r="AK92" s="213"/>
      <c r="AL92" s="213"/>
      <c r="AM92" s="213"/>
      <c r="AN92" s="214" t="s">
        <v>60</v>
      </c>
      <c r="AO92" s="213"/>
      <c r="AP92" s="216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6">
        <f>ROUND(AG95,2)</f>
        <v>0</v>
      </c>
      <c r="AH94" s="236"/>
      <c r="AI94" s="236"/>
      <c r="AJ94" s="236"/>
      <c r="AK94" s="236"/>
      <c r="AL94" s="236"/>
      <c r="AM94" s="236"/>
      <c r="AN94" s="237">
        <f>SUM(AG94,AT94)</f>
        <v>0</v>
      </c>
      <c r="AO94" s="237"/>
      <c r="AP94" s="237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0" s="7" customFormat="1" ht="24.75" customHeight="1">
      <c r="A95" s="79" t="s">
        <v>79</v>
      </c>
      <c r="B95" s="80"/>
      <c r="C95" s="81"/>
      <c r="D95" s="235"/>
      <c r="E95" s="235"/>
      <c r="F95" s="235"/>
      <c r="G95" s="235"/>
      <c r="H95" s="235"/>
      <c r="I95" s="82"/>
      <c r="J95" s="235" t="s">
        <v>17</v>
      </c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3">
        <f>'Položky rozpočtu'!J28</f>
        <v>0</v>
      </c>
      <c r="AH95" s="234"/>
      <c r="AI95" s="234"/>
      <c r="AJ95" s="234"/>
      <c r="AK95" s="234"/>
      <c r="AL95" s="234"/>
      <c r="AM95" s="234"/>
      <c r="AN95" s="233">
        <f>SUM(AG95,AT95)</f>
        <v>0</v>
      </c>
      <c r="AO95" s="234"/>
      <c r="AP95" s="234"/>
      <c r="AQ95" s="83" t="s">
        <v>80</v>
      </c>
      <c r="AR95" s="80"/>
      <c r="AS95" s="84">
        <v>0</v>
      </c>
      <c r="AT95" s="85">
        <f>ROUND(SUM(AV95:AW95),2)</f>
        <v>0</v>
      </c>
      <c r="AU95" s="86">
        <f>'Položky rozpočtu'!P131</f>
        <v>0</v>
      </c>
      <c r="AV95" s="85">
        <f>'Položky rozpočtu'!J31</f>
        <v>0</v>
      </c>
      <c r="AW95" s="85">
        <f>'Položky rozpočtu'!J32</f>
        <v>0</v>
      </c>
      <c r="AX95" s="85">
        <f>'Položky rozpočtu'!J33</f>
        <v>0</v>
      </c>
      <c r="AY95" s="85">
        <f>'Položky rozpočtu'!J34</f>
        <v>0</v>
      </c>
      <c r="AZ95" s="85">
        <f>'Položky rozpočtu'!F31</f>
        <v>0</v>
      </c>
      <c r="BA95" s="85">
        <f>'Položky rozpočtu'!F32</f>
        <v>0</v>
      </c>
      <c r="BB95" s="85">
        <f>'Položky rozpočtu'!F33</f>
        <v>0</v>
      </c>
      <c r="BC95" s="85">
        <f>'Položky rozpočtu'!F34</f>
        <v>0</v>
      </c>
      <c r="BD95" s="87">
        <f>'Položky rozpočtu'!F35</f>
        <v>0</v>
      </c>
      <c r="BT95" s="88" t="s">
        <v>81</v>
      </c>
      <c r="BU95" s="88" t="s">
        <v>82</v>
      </c>
      <c r="BV95" s="88" t="s">
        <v>77</v>
      </c>
      <c r="BW95" s="88" t="s">
        <v>4</v>
      </c>
      <c r="BX95" s="88" t="s">
        <v>78</v>
      </c>
      <c r="CL95" s="88" t="s">
        <v>1</v>
      </c>
    </row>
    <row r="96" spans="1:57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Zadrapa1080 - ZŠ Křižná,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8" t="s">
        <v>4</v>
      </c>
      <c r="AZ2" s="89" t="s">
        <v>83</v>
      </c>
      <c r="BA2" s="89" t="s">
        <v>1</v>
      </c>
      <c r="BB2" s="89" t="s">
        <v>1</v>
      </c>
      <c r="BC2" s="89" t="s">
        <v>84</v>
      </c>
      <c r="BD2" s="89" t="s">
        <v>85</v>
      </c>
    </row>
    <row r="3" spans="2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89" t="s">
        <v>86</v>
      </c>
      <c r="BA3" s="89" t="s">
        <v>1</v>
      </c>
      <c r="BB3" s="89" t="s">
        <v>1</v>
      </c>
      <c r="BC3" s="89" t="s">
        <v>87</v>
      </c>
      <c r="BD3" s="89" t="s">
        <v>85</v>
      </c>
    </row>
    <row r="4" spans="2:56" s="1" customFormat="1" ht="24.95" customHeight="1">
      <c r="B4" s="21"/>
      <c r="D4" s="22" t="s">
        <v>88</v>
      </c>
      <c r="L4" s="21"/>
      <c r="M4" s="90" t="s">
        <v>10</v>
      </c>
      <c r="AT4" s="18" t="s">
        <v>3</v>
      </c>
      <c r="AZ4" s="89" t="s">
        <v>89</v>
      </c>
      <c r="BA4" s="89" t="s">
        <v>1</v>
      </c>
      <c r="BB4" s="89" t="s">
        <v>1</v>
      </c>
      <c r="BC4" s="89" t="s">
        <v>90</v>
      </c>
      <c r="BD4" s="89" t="s">
        <v>85</v>
      </c>
    </row>
    <row r="5" spans="2:56" s="1" customFormat="1" ht="6.95" customHeight="1">
      <c r="B5" s="21"/>
      <c r="L5" s="21"/>
      <c r="AZ5" s="89" t="s">
        <v>91</v>
      </c>
      <c r="BA5" s="89" t="s">
        <v>1</v>
      </c>
      <c r="BB5" s="89" t="s">
        <v>1</v>
      </c>
      <c r="BC5" s="89" t="s">
        <v>92</v>
      </c>
      <c r="BD5" s="89" t="s">
        <v>85</v>
      </c>
    </row>
    <row r="6" spans="1:56" s="2" customFormat="1" ht="12" customHeight="1">
      <c r="A6" s="33"/>
      <c r="B6" s="34"/>
      <c r="C6" s="33"/>
      <c r="D6" s="28" t="s">
        <v>16</v>
      </c>
      <c r="E6" s="33"/>
      <c r="F6" s="33"/>
      <c r="G6" s="33"/>
      <c r="H6" s="33"/>
      <c r="I6" s="33"/>
      <c r="J6" s="33"/>
      <c r="K6" s="33"/>
      <c r="L6" s="4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Z6" s="89" t="s">
        <v>93</v>
      </c>
      <c r="BA6" s="89" t="s">
        <v>1</v>
      </c>
      <c r="BB6" s="89" t="s">
        <v>1</v>
      </c>
      <c r="BC6" s="89" t="s">
        <v>94</v>
      </c>
      <c r="BD6" s="89" t="s">
        <v>85</v>
      </c>
    </row>
    <row r="7" spans="1:56" s="2" customFormat="1" ht="16.5" customHeight="1">
      <c r="A7" s="33"/>
      <c r="B7" s="34"/>
      <c r="C7" s="33"/>
      <c r="D7" s="33"/>
      <c r="E7" s="217" t="s">
        <v>672</v>
      </c>
      <c r="F7" s="249"/>
      <c r="G7" s="249"/>
      <c r="H7" s="249"/>
      <c r="I7" s="33"/>
      <c r="J7" s="33"/>
      <c r="K7" s="33"/>
      <c r="L7" s="4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Z7" s="89" t="s">
        <v>95</v>
      </c>
      <c r="BA7" s="89" t="s">
        <v>1</v>
      </c>
      <c r="BB7" s="89" t="s">
        <v>1</v>
      </c>
      <c r="BC7" s="89" t="s">
        <v>96</v>
      </c>
      <c r="BD7" s="89" t="s">
        <v>85</v>
      </c>
    </row>
    <row r="8" spans="1:56" s="2" customFormat="1" ht="12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89" t="s">
        <v>97</v>
      </c>
      <c r="BA8" s="89" t="s">
        <v>1</v>
      </c>
      <c r="BB8" s="89" t="s">
        <v>1</v>
      </c>
      <c r="BC8" s="89" t="s">
        <v>98</v>
      </c>
      <c r="BD8" s="89" t="s">
        <v>85</v>
      </c>
    </row>
    <row r="9" spans="1:56" s="2" customFormat="1" ht="12" customHeight="1">
      <c r="A9" s="33"/>
      <c r="B9" s="34"/>
      <c r="C9" s="33"/>
      <c r="D9" s="28" t="s">
        <v>18</v>
      </c>
      <c r="E9" s="33"/>
      <c r="F9" s="26" t="s">
        <v>1</v>
      </c>
      <c r="G9" s="33"/>
      <c r="H9" s="33"/>
      <c r="I9" s="28" t="s">
        <v>19</v>
      </c>
      <c r="J9" s="26" t="s">
        <v>1</v>
      </c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89" t="s">
        <v>99</v>
      </c>
      <c r="BA9" s="89" t="s">
        <v>1</v>
      </c>
      <c r="BB9" s="89" t="s">
        <v>1</v>
      </c>
      <c r="BC9" s="89" t="s">
        <v>100</v>
      </c>
      <c r="BD9" s="89" t="s">
        <v>85</v>
      </c>
    </row>
    <row r="10" spans="1:56" s="2" customFormat="1" ht="12" customHeight="1">
      <c r="A10" s="33"/>
      <c r="B10" s="34"/>
      <c r="C10" s="33"/>
      <c r="D10" s="28" t="s">
        <v>20</v>
      </c>
      <c r="E10" s="33"/>
      <c r="F10" s="26" t="s">
        <v>21</v>
      </c>
      <c r="G10" s="33"/>
      <c r="H10" s="33"/>
      <c r="I10" s="28" t="s">
        <v>22</v>
      </c>
      <c r="J10" s="56" t="str">
        <f>'Rekapitulace stavby'!AN8</f>
        <v>28. 11. 2022</v>
      </c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89" t="s">
        <v>101</v>
      </c>
      <c r="BA10" s="89" t="s">
        <v>1</v>
      </c>
      <c r="BB10" s="89" t="s">
        <v>1</v>
      </c>
      <c r="BC10" s="89" t="s">
        <v>102</v>
      </c>
      <c r="BD10" s="89" t="s">
        <v>85</v>
      </c>
    </row>
    <row r="11" spans="1:56" s="2" customFormat="1" ht="10.9" customHeight="1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89" t="s">
        <v>103</v>
      </c>
      <c r="BA11" s="89" t="s">
        <v>1</v>
      </c>
      <c r="BB11" s="89" t="s">
        <v>1</v>
      </c>
      <c r="BC11" s="89" t="s">
        <v>104</v>
      </c>
      <c r="BD11" s="89" t="s">
        <v>85</v>
      </c>
    </row>
    <row r="12" spans="1:31" s="2" customFormat="1" ht="12" customHeight="1">
      <c r="A12" s="33"/>
      <c r="B12" s="34"/>
      <c r="C12" s="33"/>
      <c r="D12" s="28" t="s">
        <v>24</v>
      </c>
      <c r="E12" s="33"/>
      <c r="F12" s="33"/>
      <c r="G12" s="33"/>
      <c r="H12" s="33"/>
      <c r="I12" s="28" t="s">
        <v>25</v>
      </c>
      <c r="J12" s="26" t="s">
        <v>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4"/>
      <c r="C13" s="33"/>
      <c r="D13" s="33"/>
      <c r="E13" s="26" t="s">
        <v>26</v>
      </c>
      <c r="F13" s="33"/>
      <c r="G13" s="33"/>
      <c r="H13" s="33"/>
      <c r="I13" s="28" t="s">
        <v>27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4"/>
      <c r="C15" s="33"/>
      <c r="D15" s="28" t="s">
        <v>28</v>
      </c>
      <c r="E15" s="33"/>
      <c r="F15" s="33"/>
      <c r="G15" s="33"/>
      <c r="H15" s="33"/>
      <c r="I15" s="28" t="s">
        <v>25</v>
      </c>
      <c r="J15" s="29" t="str">
        <f>'Rekapitulace stavby'!AN13</f>
        <v>Vyplň údaj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4"/>
      <c r="C16" s="33"/>
      <c r="D16" s="33"/>
      <c r="E16" s="250" t="str">
        <f>'Rekapitulace stavby'!E14</f>
        <v>Vyplň údaj</v>
      </c>
      <c r="F16" s="241"/>
      <c r="G16" s="241"/>
      <c r="H16" s="241"/>
      <c r="I16" s="28" t="s">
        <v>27</v>
      </c>
      <c r="J16" s="29" t="str">
        <f>'Rekapitulace stavby'!AN14</f>
        <v>Vyplň údaj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4"/>
      <c r="C17" s="33"/>
      <c r="D17" s="33"/>
      <c r="E17" s="33"/>
      <c r="F17" s="33"/>
      <c r="G17" s="33"/>
      <c r="H17" s="33"/>
      <c r="I17" s="33"/>
      <c r="J17" s="33"/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4"/>
      <c r="C18" s="33"/>
      <c r="D18" s="28" t="s">
        <v>30</v>
      </c>
      <c r="E18" s="33"/>
      <c r="F18" s="33"/>
      <c r="G18" s="33"/>
      <c r="H18" s="33"/>
      <c r="I18" s="28" t="s">
        <v>25</v>
      </c>
      <c r="J18" s="26" t="s">
        <v>1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4"/>
      <c r="C19" s="33"/>
      <c r="D19" s="33"/>
      <c r="E19" s="26" t="s">
        <v>31</v>
      </c>
      <c r="F19" s="33"/>
      <c r="G19" s="33"/>
      <c r="H19" s="33"/>
      <c r="I19" s="28" t="s">
        <v>27</v>
      </c>
      <c r="J19" s="26" t="s">
        <v>1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4"/>
      <c r="C21" s="33"/>
      <c r="D21" s="28" t="s">
        <v>33</v>
      </c>
      <c r="E21" s="33"/>
      <c r="F21" s="33"/>
      <c r="G21" s="33"/>
      <c r="H21" s="33"/>
      <c r="I21" s="28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4"/>
      <c r="C22" s="33"/>
      <c r="D22" s="33"/>
      <c r="E22" s="26" t="s">
        <v>34</v>
      </c>
      <c r="F22" s="33"/>
      <c r="G22" s="33"/>
      <c r="H22" s="33"/>
      <c r="I22" s="28" t="s">
        <v>27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4"/>
      <c r="C23" s="33"/>
      <c r="D23" s="33"/>
      <c r="E23" s="33"/>
      <c r="F23" s="33"/>
      <c r="G23" s="33"/>
      <c r="H23" s="33"/>
      <c r="I23" s="33"/>
      <c r="J23" s="33"/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4"/>
      <c r="C24" s="33"/>
      <c r="D24" s="28" t="s">
        <v>35</v>
      </c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91"/>
      <c r="B25" s="92"/>
      <c r="C25" s="91"/>
      <c r="D25" s="91"/>
      <c r="E25" s="245" t="s">
        <v>1</v>
      </c>
      <c r="F25" s="245"/>
      <c r="G25" s="245"/>
      <c r="H25" s="245"/>
      <c r="I25" s="91"/>
      <c r="J25" s="91"/>
      <c r="K25" s="91"/>
      <c r="L25" s="9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s="2" customFormat="1" ht="6.95" customHeight="1">
      <c r="A26" s="33"/>
      <c r="B26" s="34"/>
      <c r="C26" s="33"/>
      <c r="D26" s="33"/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4"/>
      <c r="C27" s="33"/>
      <c r="D27" s="67"/>
      <c r="E27" s="67"/>
      <c r="F27" s="67"/>
      <c r="G27" s="67"/>
      <c r="H27" s="67"/>
      <c r="I27" s="67"/>
      <c r="J27" s="67"/>
      <c r="K27" s="67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4"/>
      <c r="C28" s="33"/>
      <c r="D28" s="94" t="s">
        <v>36</v>
      </c>
      <c r="E28" s="33"/>
      <c r="F28" s="33"/>
      <c r="G28" s="33"/>
      <c r="H28" s="33"/>
      <c r="I28" s="33"/>
      <c r="J28" s="72">
        <f>ROUND(J131,2)</f>
        <v>0</v>
      </c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33"/>
      <c r="E30" s="33"/>
      <c r="F30" s="37" t="s">
        <v>38</v>
      </c>
      <c r="G30" s="33"/>
      <c r="H30" s="33"/>
      <c r="I30" s="37" t="s">
        <v>37</v>
      </c>
      <c r="J30" s="37" t="s">
        <v>39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95" t="s">
        <v>40</v>
      </c>
      <c r="E31" s="28" t="s">
        <v>41</v>
      </c>
      <c r="F31" s="96">
        <f>ROUND((SUM(BE131:BE379)),2)</f>
        <v>0</v>
      </c>
      <c r="G31" s="33"/>
      <c r="H31" s="33"/>
      <c r="I31" s="97">
        <v>0.21</v>
      </c>
      <c r="J31" s="96">
        <f>ROUND(((SUM(BE131:BE379))*I31),2)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28" t="s">
        <v>42</v>
      </c>
      <c r="F32" s="96">
        <f>ROUND((SUM(BF131:BF379)),2)</f>
        <v>0</v>
      </c>
      <c r="G32" s="33"/>
      <c r="H32" s="33"/>
      <c r="I32" s="97">
        <v>0.15</v>
      </c>
      <c r="J32" s="96">
        <f>ROUND(((SUM(BF131:BF379))*I32),2)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33"/>
      <c r="E33" s="28" t="s">
        <v>43</v>
      </c>
      <c r="F33" s="96">
        <f>ROUND((SUM(BG131:BG379)),2)</f>
        <v>0</v>
      </c>
      <c r="G33" s="33"/>
      <c r="H33" s="33"/>
      <c r="I33" s="97">
        <v>0.21</v>
      </c>
      <c r="J33" s="96">
        <f>0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44</v>
      </c>
      <c r="F34" s="96">
        <f>ROUND((SUM(BH131:BH379)),2)</f>
        <v>0</v>
      </c>
      <c r="G34" s="33"/>
      <c r="H34" s="33"/>
      <c r="I34" s="97">
        <v>0.15</v>
      </c>
      <c r="J34" s="96">
        <f>0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45</v>
      </c>
      <c r="F35" s="96">
        <f>ROUND((SUM(BI131:BI379)),2)</f>
        <v>0</v>
      </c>
      <c r="G35" s="33"/>
      <c r="H35" s="33"/>
      <c r="I35" s="97">
        <v>0</v>
      </c>
      <c r="J35" s="96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4"/>
      <c r="C37" s="98"/>
      <c r="D37" s="99" t="s">
        <v>46</v>
      </c>
      <c r="E37" s="61"/>
      <c r="F37" s="61"/>
      <c r="G37" s="100" t="s">
        <v>47</v>
      </c>
      <c r="H37" s="101" t="s">
        <v>48</v>
      </c>
      <c r="I37" s="61"/>
      <c r="J37" s="102">
        <f>SUM(J28:J35)</f>
        <v>0</v>
      </c>
      <c r="K37" s="10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21"/>
      <c r="L39" s="21"/>
    </row>
    <row r="40" spans="2:12" s="1" customFormat="1" ht="14.45" customHeight="1">
      <c r="B40" s="21"/>
      <c r="L40" s="21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45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04" t="s">
        <v>52</v>
      </c>
      <c r="G61" s="46" t="s">
        <v>51</v>
      </c>
      <c r="H61" s="36"/>
      <c r="I61" s="36"/>
      <c r="J61" s="10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04" t="s">
        <v>52</v>
      </c>
      <c r="G76" s="46" t="s">
        <v>51</v>
      </c>
      <c r="H76" s="36"/>
      <c r="I76" s="36"/>
      <c r="J76" s="10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105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17" t="str">
        <f>E7</f>
        <v>ZŠ Křižná,nadstřešení vstupního prostoru školy</v>
      </c>
      <c r="F85" s="249"/>
      <c r="G85" s="249"/>
      <c r="H85" s="249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3"/>
      <c r="E87" s="33"/>
      <c r="F87" s="26" t="str">
        <f>F10</f>
        <v>Valašské Meziříčí</v>
      </c>
      <c r="G87" s="33"/>
      <c r="H87" s="33"/>
      <c r="I87" s="28" t="s">
        <v>22</v>
      </c>
      <c r="J87" s="56" t="str">
        <f>IF(J10="","",J10)</f>
        <v>28. 11. 2022</v>
      </c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25.7" customHeight="1">
      <c r="A89" s="33"/>
      <c r="B89" s="34"/>
      <c r="C89" s="28" t="s">
        <v>24</v>
      </c>
      <c r="D89" s="33"/>
      <c r="E89" s="33"/>
      <c r="F89" s="26" t="str">
        <f>E13</f>
        <v>Město Valašské Meziříčí</v>
      </c>
      <c r="G89" s="33"/>
      <c r="H89" s="33"/>
      <c r="I89" s="28" t="s">
        <v>30</v>
      </c>
      <c r="J89" s="31" t="str">
        <f>E19</f>
        <v>LZ-PROJEKT plus s.r.o.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28</v>
      </c>
      <c r="D90" s="33"/>
      <c r="E90" s="33"/>
      <c r="F90" s="26" t="str">
        <f>IF(E16="","",E16)</f>
        <v>Vyplň údaj</v>
      </c>
      <c r="G90" s="33"/>
      <c r="H90" s="33"/>
      <c r="I90" s="28" t="s">
        <v>33</v>
      </c>
      <c r="J90" s="31" t="str">
        <f>E22</f>
        <v>Fajfrová Irena</v>
      </c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06" t="s">
        <v>106</v>
      </c>
      <c r="D92" s="98"/>
      <c r="E92" s="98"/>
      <c r="F92" s="98"/>
      <c r="G92" s="98"/>
      <c r="H92" s="98"/>
      <c r="I92" s="98"/>
      <c r="J92" s="107" t="s">
        <v>107</v>
      </c>
      <c r="K92" s="98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08" t="s">
        <v>108</v>
      </c>
      <c r="D94" s="33"/>
      <c r="E94" s="33"/>
      <c r="F94" s="33"/>
      <c r="G94" s="33"/>
      <c r="H94" s="33"/>
      <c r="I94" s="33"/>
      <c r="J94" s="72">
        <f>J131</f>
        <v>0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8" t="s">
        <v>109</v>
      </c>
    </row>
    <row r="95" spans="2:12" s="9" customFormat="1" ht="24.95" customHeight="1">
      <c r="B95" s="109"/>
      <c r="D95" s="110" t="s">
        <v>110</v>
      </c>
      <c r="E95" s="111"/>
      <c r="F95" s="111"/>
      <c r="G95" s="111"/>
      <c r="H95" s="111"/>
      <c r="I95" s="111"/>
      <c r="J95" s="112">
        <f>J132</f>
        <v>0</v>
      </c>
      <c r="L95" s="109"/>
    </row>
    <row r="96" spans="2:12" s="10" customFormat="1" ht="19.9" customHeight="1">
      <c r="B96" s="113"/>
      <c r="D96" s="114" t="s">
        <v>111</v>
      </c>
      <c r="E96" s="115"/>
      <c r="F96" s="115"/>
      <c r="G96" s="115"/>
      <c r="H96" s="115"/>
      <c r="I96" s="115"/>
      <c r="J96" s="116">
        <f>J133</f>
        <v>0</v>
      </c>
      <c r="L96" s="113"/>
    </row>
    <row r="97" spans="2:12" s="10" customFormat="1" ht="19.9" customHeight="1">
      <c r="B97" s="113"/>
      <c r="D97" s="114" t="s">
        <v>112</v>
      </c>
      <c r="E97" s="115"/>
      <c r="F97" s="115"/>
      <c r="G97" s="115"/>
      <c r="H97" s="115"/>
      <c r="I97" s="115"/>
      <c r="J97" s="116">
        <f>J216</f>
        <v>0</v>
      </c>
      <c r="L97" s="113"/>
    </row>
    <row r="98" spans="2:12" s="10" customFormat="1" ht="19.9" customHeight="1">
      <c r="B98" s="113"/>
      <c r="D98" s="114" t="s">
        <v>113</v>
      </c>
      <c r="E98" s="115"/>
      <c r="F98" s="115"/>
      <c r="G98" s="115"/>
      <c r="H98" s="115"/>
      <c r="I98" s="115"/>
      <c r="J98" s="116">
        <f>J237</f>
        <v>0</v>
      </c>
      <c r="L98" s="113"/>
    </row>
    <row r="99" spans="2:12" s="10" customFormat="1" ht="19.9" customHeight="1">
      <c r="B99" s="113"/>
      <c r="D99" s="114" t="s">
        <v>114</v>
      </c>
      <c r="E99" s="115"/>
      <c r="F99" s="115"/>
      <c r="G99" s="115"/>
      <c r="H99" s="115"/>
      <c r="I99" s="115"/>
      <c r="J99" s="116">
        <f>J243</f>
        <v>0</v>
      </c>
      <c r="L99" s="113"/>
    </row>
    <row r="100" spans="2:12" s="10" customFormat="1" ht="19.9" customHeight="1">
      <c r="B100" s="113"/>
      <c r="D100" s="114" t="s">
        <v>115</v>
      </c>
      <c r="E100" s="115"/>
      <c r="F100" s="115"/>
      <c r="G100" s="115"/>
      <c r="H100" s="115"/>
      <c r="I100" s="115"/>
      <c r="J100" s="116">
        <f>J259</f>
        <v>0</v>
      </c>
      <c r="L100" s="113"/>
    </row>
    <row r="101" spans="2:12" s="10" customFormat="1" ht="19.9" customHeight="1">
      <c r="B101" s="113"/>
      <c r="D101" s="114" t="s">
        <v>116</v>
      </c>
      <c r="E101" s="115"/>
      <c r="F101" s="115"/>
      <c r="G101" s="115"/>
      <c r="H101" s="115"/>
      <c r="I101" s="115"/>
      <c r="J101" s="116">
        <f>J262</f>
        <v>0</v>
      </c>
      <c r="L101" s="113"/>
    </row>
    <row r="102" spans="2:12" s="10" customFormat="1" ht="19.9" customHeight="1">
      <c r="B102" s="113"/>
      <c r="D102" s="114" t="s">
        <v>117</v>
      </c>
      <c r="E102" s="115"/>
      <c r="F102" s="115"/>
      <c r="G102" s="115"/>
      <c r="H102" s="115"/>
      <c r="I102" s="115"/>
      <c r="J102" s="116">
        <f>J296</f>
        <v>0</v>
      </c>
      <c r="L102" s="113"/>
    </row>
    <row r="103" spans="2:12" s="10" customFormat="1" ht="19.9" customHeight="1">
      <c r="B103" s="113"/>
      <c r="D103" s="114" t="s">
        <v>118</v>
      </c>
      <c r="E103" s="115"/>
      <c r="F103" s="115"/>
      <c r="G103" s="115"/>
      <c r="H103" s="115"/>
      <c r="I103" s="115"/>
      <c r="J103" s="116">
        <f>J313</f>
        <v>0</v>
      </c>
      <c r="L103" s="113"/>
    </row>
    <row r="104" spans="2:12" s="9" customFormat="1" ht="24.95" customHeight="1">
      <c r="B104" s="109"/>
      <c r="D104" s="110" t="s">
        <v>119</v>
      </c>
      <c r="E104" s="111"/>
      <c r="F104" s="111"/>
      <c r="G104" s="111"/>
      <c r="H104" s="111"/>
      <c r="I104" s="111"/>
      <c r="J104" s="112">
        <f>J315</f>
        <v>0</v>
      </c>
      <c r="L104" s="109"/>
    </row>
    <row r="105" spans="2:12" s="10" customFormat="1" ht="19.9" customHeight="1">
      <c r="B105" s="113"/>
      <c r="D105" s="114" t="s">
        <v>120</v>
      </c>
      <c r="E105" s="115"/>
      <c r="F105" s="115"/>
      <c r="G105" s="115"/>
      <c r="H105" s="115"/>
      <c r="I105" s="115"/>
      <c r="J105" s="116">
        <f>J316</f>
        <v>0</v>
      </c>
      <c r="L105" s="113"/>
    </row>
    <row r="106" spans="2:12" s="10" customFormat="1" ht="19.9" customHeight="1">
      <c r="B106" s="113"/>
      <c r="D106" s="114" t="s">
        <v>121</v>
      </c>
      <c r="E106" s="115"/>
      <c r="F106" s="115"/>
      <c r="G106" s="115"/>
      <c r="H106" s="115"/>
      <c r="I106" s="115"/>
      <c r="J106" s="116">
        <f>J325</f>
        <v>0</v>
      </c>
      <c r="L106" s="113"/>
    </row>
    <row r="107" spans="2:12" s="10" customFormat="1" ht="19.9" customHeight="1">
      <c r="B107" s="113"/>
      <c r="D107" s="114" t="s">
        <v>122</v>
      </c>
      <c r="E107" s="115"/>
      <c r="F107" s="115"/>
      <c r="G107" s="115"/>
      <c r="H107" s="115"/>
      <c r="I107" s="115"/>
      <c r="J107" s="116">
        <f>J336</f>
        <v>0</v>
      </c>
      <c r="L107" s="113"/>
    </row>
    <row r="108" spans="2:12" s="10" customFormat="1" ht="19.9" customHeight="1">
      <c r="B108" s="113"/>
      <c r="D108" s="114" t="s">
        <v>123</v>
      </c>
      <c r="E108" s="115"/>
      <c r="F108" s="115"/>
      <c r="G108" s="115"/>
      <c r="H108" s="115"/>
      <c r="I108" s="115"/>
      <c r="J108" s="116">
        <f>J352</f>
        <v>0</v>
      </c>
      <c r="L108" s="113"/>
    </row>
    <row r="109" spans="2:12" s="10" customFormat="1" ht="19.9" customHeight="1">
      <c r="B109" s="113"/>
      <c r="D109" s="114" t="s">
        <v>124</v>
      </c>
      <c r="E109" s="115"/>
      <c r="F109" s="115"/>
      <c r="G109" s="115"/>
      <c r="H109" s="115"/>
      <c r="I109" s="115"/>
      <c r="J109" s="116">
        <f>J363</f>
        <v>0</v>
      </c>
      <c r="L109" s="113"/>
    </row>
    <row r="110" spans="2:12" s="9" customFormat="1" ht="24.95" customHeight="1">
      <c r="B110" s="109"/>
      <c r="D110" s="110" t="s">
        <v>125</v>
      </c>
      <c r="E110" s="111"/>
      <c r="F110" s="111"/>
      <c r="G110" s="111"/>
      <c r="H110" s="111"/>
      <c r="I110" s="111"/>
      <c r="J110" s="112">
        <f>J371</f>
        <v>0</v>
      </c>
      <c r="L110" s="109"/>
    </row>
    <row r="111" spans="2:12" s="10" customFormat="1" ht="19.9" customHeight="1">
      <c r="B111" s="113"/>
      <c r="D111" s="114" t="s">
        <v>126</v>
      </c>
      <c r="E111" s="115"/>
      <c r="F111" s="115"/>
      <c r="G111" s="115"/>
      <c r="H111" s="115"/>
      <c r="I111" s="115"/>
      <c r="J111" s="116">
        <f>J372</f>
        <v>0</v>
      </c>
      <c r="L111" s="113"/>
    </row>
    <row r="112" spans="2:12" s="10" customFormat="1" ht="19.9" customHeight="1">
      <c r="B112" s="113"/>
      <c r="D112" s="114" t="s">
        <v>127</v>
      </c>
      <c r="E112" s="115"/>
      <c r="F112" s="115"/>
      <c r="G112" s="115"/>
      <c r="H112" s="115"/>
      <c r="I112" s="115"/>
      <c r="J112" s="116">
        <f>J376</f>
        <v>0</v>
      </c>
      <c r="L112" s="113"/>
    </row>
    <row r="113" spans="2:12" s="10" customFormat="1" ht="19.9" customHeight="1">
      <c r="B113" s="113"/>
      <c r="D113" s="114" t="s">
        <v>128</v>
      </c>
      <c r="E113" s="115"/>
      <c r="F113" s="115"/>
      <c r="G113" s="115"/>
      <c r="H113" s="115"/>
      <c r="I113" s="115"/>
      <c r="J113" s="116">
        <f>J378</f>
        <v>0</v>
      </c>
      <c r="L113" s="113"/>
    </row>
    <row r="114" spans="1:31" s="2" customFormat="1" ht="21.75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129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17" t="str">
        <f>E7</f>
        <v>ZŠ Křižná,nadstřešení vstupního prostoru školy</v>
      </c>
      <c r="F123" s="249"/>
      <c r="G123" s="249"/>
      <c r="H123" s="249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20</v>
      </c>
      <c r="D125" s="33"/>
      <c r="E125" s="33"/>
      <c r="F125" s="26" t="str">
        <f>F10</f>
        <v>Valašské Meziříčí</v>
      </c>
      <c r="G125" s="33"/>
      <c r="H125" s="33"/>
      <c r="I125" s="28" t="s">
        <v>22</v>
      </c>
      <c r="J125" s="56" t="str">
        <f>IF(J10="","",J10)</f>
        <v>28. 11. 2022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5.7" customHeight="1">
      <c r="A127" s="33"/>
      <c r="B127" s="34"/>
      <c r="C127" s="28" t="s">
        <v>24</v>
      </c>
      <c r="D127" s="33"/>
      <c r="E127" s="33"/>
      <c r="F127" s="26" t="str">
        <f>E13</f>
        <v>Město Valašské Meziříčí</v>
      </c>
      <c r="G127" s="33"/>
      <c r="H127" s="33"/>
      <c r="I127" s="28" t="s">
        <v>30</v>
      </c>
      <c r="J127" s="31" t="str">
        <f>E19</f>
        <v>LZ-PROJEKT plus s.r.o.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28</v>
      </c>
      <c r="D128" s="33"/>
      <c r="E128" s="33"/>
      <c r="F128" s="26" t="str">
        <f>IF(E16="","",E16)</f>
        <v>Vyplň údaj</v>
      </c>
      <c r="G128" s="33"/>
      <c r="H128" s="33"/>
      <c r="I128" s="28" t="s">
        <v>33</v>
      </c>
      <c r="J128" s="31" t="str">
        <f>E22</f>
        <v>Fajfrová Irena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11" customFormat="1" ht="29.25" customHeight="1">
      <c r="A130" s="117"/>
      <c r="B130" s="118"/>
      <c r="C130" s="119" t="s">
        <v>130</v>
      </c>
      <c r="D130" s="120" t="s">
        <v>61</v>
      </c>
      <c r="E130" s="120" t="s">
        <v>57</v>
      </c>
      <c r="F130" s="120" t="s">
        <v>58</v>
      </c>
      <c r="G130" s="120" t="s">
        <v>131</v>
      </c>
      <c r="H130" s="120" t="s">
        <v>132</v>
      </c>
      <c r="I130" s="120" t="s">
        <v>133</v>
      </c>
      <c r="J130" s="120" t="s">
        <v>107</v>
      </c>
      <c r="K130" s="121" t="s">
        <v>134</v>
      </c>
      <c r="L130" s="122"/>
      <c r="M130" s="63" t="s">
        <v>1</v>
      </c>
      <c r="N130" s="64" t="s">
        <v>40</v>
      </c>
      <c r="O130" s="64" t="s">
        <v>135</v>
      </c>
      <c r="P130" s="64" t="s">
        <v>136</v>
      </c>
      <c r="Q130" s="64" t="s">
        <v>137</v>
      </c>
      <c r="R130" s="64" t="s">
        <v>138</v>
      </c>
      <c r="S130" s="64" t="s">
        <v>139</v>
      </c>
      <c r="T130" s="65" t="s">
        <v>140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2" customFormat="1" ht="22.9" customHeight="1">
      <c r="A131" s="33"/>
      <c r="B131" s="34"/>
      <c r="C131" s="70" t="s">
        <v>141</v>
      </c>
      <c r="D131" s="33"/>
      <c r="E131" s="33"/>
      <c r="F131" s="33"/>
      <c r="G131" s="33"/>
      <c r="H131" s="33"/>
      <c r="I131" s="33"/>
      <c r="J131" s="123">
        <f>BK131</f>
        <v>0</v>
      </c>
      <c r="K131" s="33"/>
      <c r="L131" s="34"/>
      <c r="M131" s="66"/>
      <c r="N131" s="57"/>
      <c r="O131" s="67"/>
      <c r="P131" s="124">
        <f>P132+P315+P371</f>
        <v>0</v>
      </c>
      <c r="Q131" s="67"/>
      <c r="R131" s="124">
        <f>R132+R315+R371</f>
        <v>137.23717039000002</v>
      </c>
      <c r="S131" s="67"/>
      <c r="T131" s="125">
        <f>T132+T315+T371</f>
        <v>156.06966400000002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75</v>
      </c>
      <c r="AU131" s="18" t="s">
        <v>109</v>
      </c>
      <c r="BK131" s="126">
        <f>BK132+BK315+BK371</f>
        <v>0</v>
      </c>
    </row>
    <row r="132" spans="2:63" s="12" customFormat="1" ht="25.9" customHeight="1">
      <c r="B132" s="127"/>
      <c r="D132" s="128" t="s">
        <v>75</v>
      </c>
      <c r="E132" s="129" t="s">
        <v>142</v>
      </c>
      <c r="F132" s="129" t="s">
        <v>143</v>
      </c>
      <c r="I132" s="130"/>
      <c r="J132" s="131">
        <f>BK132</f>
        <v>0</v>
      </c>
      <c r="L132" s="127"/>
      <c r="M132" s="132"/>
      <c r="N132" s="133"/>
      <c r="O132" s="133"/>
      <c r="P132" s="134">
        <f>P133+P216+P237+P243+P259+P262+P296+P313</f>
        <v>0</v>
      </c>
      <c r="Q132" s="133"/>
      <c r="R132" s="134">
        <f>R133+R216+R237+R243+R259+R262+R296+R313</f>
        <v>131.39892491</v>
      </c>
      <c r="S132" s="133"/>
      <c r="T132" s="135">
        <f>T133+T216+T237+T243+T259+T262+T296+T313</f>
        <v>151.24868</v>
      </c>
      <c r="AR132" s="128" t="s">
        <v>81</v>
      </c>
      <c r="AT132" s="136" t="s">
        <v>75</v>
      </c>
      <c r="AU132" s="136" t="s">
        <v>76</v>
      </c>
      <c r="AY132" s="128" t="s">
        <v>144</v>
      </c>
      <c r="BK132" s="137">
        <f>BK133+BK216+BK237+BK243+BK259+BK262+BK296+BK313</f>
        <v>0</v>
      </c>
    </row>
    <row r="133" spans="2:63" s="12" customFormat="1" ht="22.9" customHeight="1">
      <c r="B133" s="127"/>
      <c r="D133" s="128" t="s">
        <v>75</v>
      </c>
      <c r="E133" s="138" t="s">
        <v>81</v>
      </c>
      <c r="F133" s="138" t="s">
        <v>145</v>
      </c>
      <c r="I133" s="130"/>
      <c r="J133" s="139">
        <f>BK133</f>
        <v>0</v>
      </c>
      <c r="L133" s="127"/>
      <c r="M133" s="132"/>
      <c r="N133" s="133"/>
      <c r="O133" s="133"/>
      <c r="P133" s="134">
        <f>SUM(P134:P215)</f>
        <v>0</v>
      </c>
      <c r="Q133" s="133"/>
      <c r="R133" s="134">
        <f>SUM(R134:R215)</f>
        <v>0.0068</v>
      </c>
      <c r="S133" s="133"/>
      <c r="T133" s="135">
        <f>SUM(T134:T215)</f>
        <v>123.11828000000001</v>
      </c>
      <c r="AR133" s="128" t="s">
        <v>81</v>
      </c>
      <c r="AT133" s="136" t="s">
        <v>75</v>
      </c>
      <c r="AU133" s="136" t="s">
        <v>81</v>
      </c>
      <c r="AY133" s="128" t="s">
        <v>144</v>
      </c>
      <c r="BK133" s="137">
        <f>SUM(BK134:BK215)</f>
        <v>0</v>
      </c>
    </row>
    <row r="134" spans="1:65" s="2" customFormat="1" ht="16.5" customHeight="1">
      <c r="A134" s="33"/>
      <c r="B134" s="140"/>
      <c r="C134" s="141" t="s">
        <v>81</v>
      </c>
      <c r="D134" s="141" t="s">
        <v>146</v>
      </c>
      <c r="E134" s="142" t="s">
        <v>147</v>
      </c>
      <c r="F134" s="143" t="s">
        <v>148</v>
      </c>
      <c r="G134" s="144" t="s">
        <v>149</v>
      </c>
      <c r="H134" s="145">
        <v>40</v>
      </c>
      <c r="I134" s="146"/>
      <c r="J134" s="147">
        <f>ROUND(I134*H134,2)</f>
        <v>0</v>
      </c>
      <c r="K134" s="143" t="s">
        <v>150</v>
      </c>
      <c r="L134" s="34"/>
      <c r="M134" s="148" t="s">
        <v>1</v>
      </c>
      <c r="N134" s="149" t="s">
        <v>41</v>
      </c>
      <c r="O134" s="59"/>
      <c r="P134" s="150">
        <f>O134*H134</f>
        <v>0</v>
      </c>
      <c r="Q134" s="150">
        <v>3E-05</v>
      </c>
      <c r="R134" s="150">
        <f>Q134*H134</f>
        <v>0.0012000000000000001</v>
      </c>
      <c r="S134" s="150">
        <v>0</v>
      </c>
      <c r="T134" s="151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52" t="s">
        <v>92</v>
      </c>
      <c r="AT134" s="152" t="s">
        <v>146</v>
      </c>
      <c r="AU134" s="152" t="s">
        <v>85</v>
      </c>
      <c r="AY134" s="18" t="s">
        <v>144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81</v>
      </c>
      <c r="BK134" s="153">
        <f>ROUND(I134*H134,2)</f>
        <v>0</v>
      </c>
      <c r="BL134" s="18" t="s">
        <v>92</v>
      </c>
      <c r="BM134" s="152" t="s">
        <v>151</v>
      </c>
    </row>
    <row r="135" spans="1:65" s="2" customFormat="1" ht="37.9" customHeight="1">
      <c r="A135" s="33"/>
      <c r="B135" s="140"/>
      <c r="C135" s="141" t="s">
        <v>85</v>
      </c>
      <c r="D135" s="141" t="s">
        <v>146</v>
      </c>
      <c r="E135" s="142" t="s">
        <v>152</v>
      </c>
      <c r="F135" s="143" t="s">
        <v>153</v>
      </c>
      <c r="G135" s="144" t="s">
        <v>149</v>
      </c>
      <c r="H135" s="145">
        <v>40</v>
      </c>
      <c r="I135" s="146"/>
      <c r="J135" s="147">
        <f>ROUND(I135*H135,2)</f>
        <v>0</v>
      </c>
      <c r="K135" s="143" t="s">
        <v>150</v>
      </c>
      <c r="L135" s="34"/>
      <c r="M135" s="148" t="s">
        <v>1</v>
      </c>
      <c r="N135" s="149" t="s">
        <v>41</v>
      </c>
      <c r="O135" s="59"/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2" t="s">
        <v>92</v>
      </c>
      <c r="AT135" s="152" t="s">
        <v>146</v>
      </c>
      <c r="AU135" s="152" t="s">
        <v>85</v>
      </c>
      <c r="AY135" s="18" t="s">
        <v>144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8" t="s">
        <v>81</v>
      </c>
      <c r="BK135" s="153">
        <f>ROUND(I135*H135,2)</f>
        <v>0</v>
      </c>
      <c r="BL135" s="18" t="s">
        <v>92</v>
      </c>
      <c r="BM135" s="152" t="s">
        <v>154</v>
      </c>
    </row>
    <row r="136" spans="2:51" s="13" customFormat="1" ht="12">
      <c r="B136" s="154"/>
      <c r="D136" s="155" t="s">
        <v>155</v>
      </c>
      <c r="E136" s="156" t="s">
        <v>1</v>
      </c>
      <c r="F136" s="157" t="s">
        <v>156</v>
      </c>
      <c r="H136" s="158">
        <v>40</v>
      </c>
      <c r="I136" s="159"/>
      <c r="L136" s="154"/>
      <c r="M136" s="160"/>
      <c r="N136" s="161"/>
      <c r="O136" s="161"/>
      <c r="P136" s="161"/>
      <c r="Q136" s="161"/>
      <c r="R136" s="161"/>
      <c r="S136" s="161"/>
      <c r="T136" s="162"/>
      <c r="AT136" s="156" t="s">
        <v>155</v>
      </c>
      <c r="AU136" s="156" t="s">
        <v>85</v>
      </c>
      <c r="AV136" s="13" t="s">
        <v>85</v>
      </c>
      <c r="AW136" s="13" t="s">
        <v>32</v>
      </c>
      <c r="AX136" s="13" t="s">
        <v>81</v>
      </c>
      <c r="AY136" s="156" t="s">
        <v>144</v>
      </c>
    </row>
    <row r="137" spans="1:65" s="2" customFormat="1" ht="24.2" customHeight="1">
      <c r="A137" s="33"/>
      <c r="B137" s="140"/>
      <c r="C137" s="141" t="s">
        <v>157</v>
      </c>
      <c r="D137" s="141" t="s">
        <v>146</v>
      </c>
      <c r="E137" s="142" t="s">
        <v>158</v>
      </c>
      <c r="F137" s="143" t="s">
        <v>159</v>
      </c>
      <c r="G137" s="144" t="s">
        <v>149</v>
      </c>
      <c r="H137" s="145">
        <v>117.028</v>
      </c>
      <c r="I137" s="146"/>
      <c r="J137" s="147">
        <f>ROUND(I137*H137,2)</f>
        <v>0</v>
      </c>
      <c r="K137" s="143" t="s">
        <v>150</v>
      </c>
      <c r="L137" s="34"/>
      <c r="M137" s="148" t="s">
        <v>1</v>
      </c>
      <c r="N137" s="149" t="s">
        <v>41</v>
      </c>
      <c r="O137" s="59"/>
      <c r="P137" s="150">
        <f>O137*H137</f>
        <v>0</v>
      </c>
      <c r="Q137" s="150">
        <v>0</v>
      </c>
      <c r="R137" s="150">
        <f>Q137*H137</f>
        <v>0</v>
      </c>
      <c r="S137" s="150">
        <v>0.26</v>
      </c>
      <c r="T137" s="151">
        <f>S137*H137</f>
        <v>30.427280000000003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2" t="s">
        <v>92</v>
      </c>
      <c r="AT137" s="152" t="s">
        <v>146</v>
      </c>
      <c r="AU137" s="152" t="s">
        <v>85</v>
      </c>
      <c r="AY137" s="18" t="s">
        <v>144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81</v>
      </c>
      <c r="BK137" s="153">
        <f>ROUND(I137*H137,2)</f>
        <v>0</v>
      </c>
      <c r="BL137" s="18" t="s">
        <v>92</v>
      </c>
      <c r="BM137" s="152" t="s">
        <v>160</v>
      </c>
    </row>
    <row r="138" spans="2:51" s="13" customFormat="1" ht="12">
      <c r="B138" s="154"/>
      <c r="D138" s="155" t="s">
        <v>155</v>
      </c>
      <c r="E138" s="156" t="s">
        <v>1</v>
      </c>
      <c r="F138" s="157" t="s">
        <v>161</v>
      </c>
      <c r="H138" s="158">
        <v>107.212</v>
      </c>
      <c r="I138" s="159"/>
      <c r="L138" s="154"/>
      <c r="M138" s="160"/>
      <c r="N138" s="161"/>
      <c r="O138" s="161"/>
      <c r="P138" s="161"/>
      <c r="Q138" s="161"/>
      <c r="R138" s="161"/>
      <c r="S138" s="161"/>
      <c r="T138" s="162"/>
      <c r="AT138" s="156" t="s">
        <v>155</v>
      </c>
      <c r="AU138" s="156" t="s">
        <v>85</v>
      </c>
      <c r="AV138" s="13" t="s">
        <v>85</v>
      </c>
      <c r="AW138" s="13" t="s">
        <v>32</v>
      </c>
      <c r="AX138" s="13" t="s">
        <v>76</v>
      </c>
      <c r="AY138" s="156" t="s">
        <v>144</v>
      </c>
    </row>
    <row r="139" spans="2:51" s="13" customFormat="1" ht="12">
      <c r="B139" s="154"/>
      <c r="D139" s="155" t="s">
        <v>155</v>
      </c>
      <c r="E139" s="156" t="s">
        <v>1</v>
      </c>
      <c r="F139" s="157" t="s">
        <v>162</v>
      </c>
      <c r="H139" s="158">
        <v>4.882</v>
      </c>
      <c r="I139" s="159"/>
      <c r="L139" s="154"/>
      <c r="M139" s="160"/>
      <c r="N139" s="161"/>
      <c r="O139" s="161"/>
      <c r="P139" s="161"/>
      <c r="Q139" s="161"/>
      <c r="R139" s="161"/>
      <c r="S139" s="161"/>
      <c r="T139" s="162"/>
      <c r="AT139" s="156" t="s">
        <v>155</v>
      </c>
      <c r="AU139" s="156" t="s">
        <v>85</v>
      </c>
      <c r="AV139" s="13" t="s">
        <v>85</v>
      </c>
      <c r="AW139" s="13" t="s">
        <v>32</v>
      </c>
      <c r="AX139" s="13" t="s">
        <v>76</v>
      </c>
      <c r="AY139" s="156" t="s">
        <v>144</v>
      </c>
    </row>
    <row r="140" spans="2:51" s="13" customFormat="1" ht="12">
      <c r="B140" s="154"/>
      <c r="D140" s="155" t="s">
        <v>155</v>
      </c>
      <c r="E140" s="156" t="s">
        <v>1</v>
      </c>
      <c r="F140" s="157" t="s">
        <v>163</v>
      </c>
      <c r="H140" s="158">
        <v>4.934</v>
      </c>
      <c r="I140" s="159"/>
      <c r="L140" s="154"/>
      <c r="M140" s="160"/>
      <c r="N140" s="161"/>
      <c r="O140" s="161"/>
      <c r="P140" s="161"/>
      <c r="Q140" s="161"/>
      <c r="R140" s="161"/>
      <c r="S140" s="161"/>
      <c r="T140" s="162"/>
      <c r="AT140" s="156" t="s">
        <v>155</v>
      </c>
      <c r="AU140" s="156" t="s">
        <v>85</v>
      </c>
      <c r="AV140" s="13" t="s">
        <v>85</v>
      </c>
      <c r="AW140" s="13" t="s">
        <v>32</v>
      </c>
      <c r="AX140" s="13" t="s">
        <v>76</v>
      </c>
      <c r="AY140" s="156" t="s">
        <v>144</v>
      </c>
    </row>
    <row r="141" spans="2:51" s="14" customFormat="1" ht="12">
      <c r="B141" s="163"/>
      <c r="D141" s="155" t="s">
        <v>155</v>
      </c>
      <c r="E141" s="164" t="s">
        <v>1</v>
      </c>
      <c r="F141" s="165" t="s">
        <v>164</v>
      </c>
      <c r="H141" s="166">
        <v>117.028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4" t="s">
        <v>155</v>
      </c>
      <c r="AU141" s="164" t="s">
        <v>85</v>
      </c>
      <c r="AV141" s="14" t="s">
        <v>92</v>
      </c>
      <c r="AW141" s="14" t="s">
        <v>32</v>
      </c>
      <c r="AX141" s="14" t="s">
        <v>81</v>
      </c>
      <c r="AY141" s="164" t="s">
        <v>144</v>
      </c>
    </row>
    <row r="142" spans="1:65" s="2" customFormat="1" ht="33" customHeight="1">
      <c r="A142" s="33"/>
      <c r="B142" s="140"/>
      <c r="C142" s="141" t="s">
        <v>92</v>
      </c>
      <c r="D142" s="141" t="s">
        <v>146</v>
      </c>
      <c r="E142" s="142" t="s">
        <v>165</v>
      </c>
      <c r="F142" s="143" t="s">
        <v>166</v>
      </c>
      <c r="G142" s="144" t="s">
        <v>149</v>
      </c>
      <c r="H142" s="145">
        <v>117.028</v>
      </c>
      <c r="I142" s="146"/>
      <c r="J142" s="147">
        <f>ROUND(I142*H142,2)</f>
        <v>0</v>
      </c>
      <c r="K142" s="143" t="s">
        <v>150</v>
      </c>
      <c r="L142" s="34"/>
      <c r="M142" s="148" t="s">
        <v>1</v>
      </c>
      <c r="N142" s="149" t="s">
        <v>41</v>
      </c>
      <c r="O142" s="59"/>
      <c r="P142" s="150">
        <f>O142*H142</f>
        <v>0</v>
      </c>
      <c r="Q142" s="150">
        <v>0</v>
      </c>
      <c r="R142" s="150">
        <f>Q142*H142</f>
        <v>0</v>
      </c>
      <c r="S142" s="150">
        <v>0.75</v>
      </c>
      <c r="T142" s="151">
        <f>S142*H142</f>
        <v>87.771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2" t="s">
        <v>92</v>
      </c>
      <c r="AT142" s="152" t="s">
        <v>146</v>
      </c>
      <c r="AU142" s="152" t="s">
        <v>85</v>
      </c>
      <c r="AY142" s="18" t="s">
        <v>144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81</v>
      </c>
      <c r="BK142" s="153">
        <f>ROUND(I142*H142,2)</f>
        <v>0</v>
      </c>
      <c r="BL142" s="18" t="s">
        <v>92</v>
      </c>
      <c r="BM142" s="152" t="s">
        <v>167</v>
      </c>
    </row>
    <row r="143" spans="1:65" s="2" customFormat="1" ht="16.5" customHeight="1">
      <c r="A143" s="33"/>
      <c r="B143" s="140"/>
      <c r="C143" s="141" t="s">
        <v>168</v>
      </c>
      <c r="D143" s="141" t="s">
        <v>146</v>
      </c>
      <c r="E143" s="142" t="s">
        <v>169</v>
      </c>
      <c r="F143" s="143" t="s">
        <v>170</v>
      </c>
      <c r="G143" s="144" t="s">
        <v>171</v>
      </c>
      <c r="H143" s="145">
        <v>24</v>
      </c>
      <c r="I143" s="146"/>
      <c r="J143" s="147">
        <f>ROUND(I143*H143,2)</f>
        <v>0</v>
      </c>
      <c r="K143" s="143" t="s">
        <v>150</v>
      </c>
      <c r="L143" s="34"/>
      <c r="M143" s="148" t="s">
        <v>1</v>
      </c>
      <c r="N143" s="149" t="s">
        <v>41</v>
      </c>
      <c r="O143" s="59"/>
      <c r="P143" s="150">
        <f>O143*H143</f>
        <v>0</v>
      </c>
      <c r="Q143" s="150">
        <v>0</v>
      </c>
      <c r="R143" s="150">
        <f>Q143*H143</f>
        <v>0</v>
      </c>
      <c r="S143" s="150">
        <v>0.205</v>
      </c>
      <c r="T143" s="151">
        <f>S143*H143</f>
        <v>4.92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2" t="s">
        <v>92</v>
      </c>
      <c r="AT143" s="152" t="s">
        <v>146</v>
      </c>
      <c r="AU143" s="152" t="s">
        <v>85</v>
      </c>
      <c r="AY143" s="18" t="s">
        <v>144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8" t="s">
        <v>81</v>
      </c>
      <c r="BK143" s="153">
        <f>ROUND(I143*H143,2)</f>
        <v>0</v>
      </c>
      <c r="BL143" s="18" t="s">
        <v>92</v>
      </c>
      <c r="BM143" s="152" t="s">
        <v>172</v>
      </c>
    </row>
    <row r="144" spans="2:51" s="13" customFormat="1" ht="12">
      <c r="B144" s="154"/>
      <c r="D144" s="155" t="s">
        <v>155</v>
      </c>
      <c r="E144" s="156" t="s">
        <v>1</v>
      </c>
      <c r="F144" s="157" t="s">
        <v>173</v>
      </c>
      <c r="H144" s="158">
        <v>19.72</v>
      </c>
      <c r="I144" s="159"/>
      <c r="L144" s="154"/>
      <c r="M144" s="160"/>
      <c r="N144" s="161"/>
      <c r="O144" s="161"/>
      <c r="P144" s="161"/>
      <c r="Q144" s="161"/>
      <c r="R144" s="161"/>
      <c r="S144" s="161"/>
      <c r="T144" s="162"/>
      <c r="AT144" s="156" t="s">
        <v>155</v>
      </c>
      <c r="AU144" s="156" t="s">
        <v>85</v>
      </c>
      <c r="AV144" s="13" t="s">
        <v>85</v>
      </c>
      <c r="AW144" s="13" t="s">
        <v>32</v>
      </c>
      <c r="AX144" s="13" t="s">
        <v>76</v>
      </c>
      <c r="AY144" s="156" t="s">
        <v>144</v>
      </c>
    </row>
    <row r="145" spans="2:51" s="13" customFormat="1" ht="12">
      <c r="B145" s="154"/>
      <c r="D145" s="155" t="s">
        <v>155</v>
      </c>
      <c r="E145" s="156" t="s">
        <v>1</v>
      </c>
      <c r="F145" s="157" t="s">
        <v>174</v>
      </c>
      <c r="H145" s="158">
        <v>3.676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155</v>
      </c>
      <c r="AU145" s="156" t="s">
        <v>85</v>
      </c>
      <c r="AV145" s="13" t="s">
        <v>85</v>
      </c>
      <c r="AW145" s="13" t="s">
        <v>32</v>
      </c>
      <c r="AX145" s="13" t="s">
        <v>76</v>
      </c>
      <c r="AY145" s="156" t="s">
        <v>144</v>
      </c>
    </row>
    <row r="146" spans="2:51" s="15" customFormat="1" ht="12">
      <c r="B146" s="171"/>
      <c r="D146" s="155" t="s">
        <v>155</v>
      </c>
      <c r="E146" s="172" t="s">
        <v>1</v>
      </c>
      <c r="F146" s="173" t="s">
        <v>175</v>
      </c>
      <c r="H146" s="174">
        <v>23.396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155</v>
      </c>
      <c r="AU146" s="172" t="s">
        <v>85</v>
      </c>
      <c r="AV146" s="15" t="s">
        <v>157</v>
      </c>
      <c r="AW146" s="15" t="s">
        <v>32</v>
      </c>
      <c r="AX146" s="15" t="s">
        <v>76</v>
      </c>
      <c r="AY146" s="172" t="s">
        <v>144</v>
      </c>
    </row>
    <row r="147" spans="2:51" s="13" customFormat="1" ht="12">
      <c r="B147" s="154"/>
      <c r="D147" s="155" t="s">
        <v>155</v>
      </c>
      <c r="E147" s="156" t="s">
        <v>1</v>
      </c>
      <c r="F147" s="157" t="s">
        <v>176</v>
      </c>
      <c r="H147" s="158">
        <v>24</v>
      </c>
      <c r="I147" s="159"/>
      <c r="L147" s="154"/>
      <c r="M147" s="160"/>
      <c r="N147" s="161"/>
      <c r="O147" s="161"/>
      <c r="P147" s="161"/>
      <c r="Q147" s="161"/>
      <c r="R147" s="161"/>
      <c r="S147" s="161"/>
      <c r="T147" s="162"/>
      <c r="AT147" s="156" t="s">
        <v>155</v>
      </c>
      <c r="AU147" s="156" t="s">
        <v>85</v>
      </c>
      <c r="AV147" s="13" t="s">
        <v>85</v>
      </c>
      <c r="AW147" s="13" t="s">
        <v>32</v>
      </c>
      <c r="AX147" s="13" t="s">
        <v>81</v>
      </c>
      <c r="AY147" s="156" t="s">
        <v>144</v>
      </c>
    </row>
    <row r="148" spans="1:65" s="2" customFormat="1" ht="24.2" customHeight="1">
      <c r="A148" s="33"/>
      <c r="B148" s="140"/>
      <c r="C148" s="141" t="s">
        <v>177</v>
      </c>
      <c r="D148" s="141" t="s">
        <v>146</v>
      </c>
      <c r="E148" s="142" t="s">
        <v>178</v>
      </c>
      <c r="F148" s="143" t="s">
        <v>179</v>
      </c>
      <c r="G148" s="144" t="s">
        <v>171</v>
      </c>
      <c r="H148" s="145">
        <v>35</v>
      </c>
      <c r="I148" s="146"/>
      <c r="J148" s="147">
        <f>ROUND(I148*H148,2)</f>
        <v>0</v>
      </c>
      <c r="K148" s="143" t="s">
        <v>150</v>
      </c>
      <c r="L148" s="34"/>
      <c r="M148" s="148" t="s">
        <v>1</v>
      </c>
      <c r="N148" s="149" t="s">
        <v>41</v>
      </c>
      <c r="O148" s="59"/>
      <c r="P148" s="150">
        <f>O148*H148</f>
        <v>0</v>
      </c>
      <c r="Q148" s="150">
        <v>0.00014</v>
      </c>
      <c r="R148" s="150">
        <f>Q148*H148</f>
        <v>0.0049</v>
      </c>
      <c r="S148" s="150">
        <v>0</v>
      </c>
      <c r="T148" s="151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2" t="s">
        <v>92</v>
      </c>
      <c r="AT148" s="152" t="s">
        <v>146</v>
      </c>
      <c r="AU148" s="152" t="s">
        <v>85</v>
      </c>
      <c r="AY148" s="18" t="s">
        <v>144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81</v>
      </c>
      <c r="BK148" s="153">
        <f>ROUND(I148*H148,2)</f>
        <v>0</v>
      </c>
      <c r="BL148" s="18" t="s">
        <v>92</v>
      </c>
      <c r="BM148" s="152" t="s">
        <v>180</v>
      </c>
    </row>
    <row r="149" spans="2:51" s="13" customFormat="1" ht="12">
      <c r="B149" s="154"/>
      <c r="D149" s="155" t="s">
        <v>155</v>
      </c>
      <c r="E149" s="156" t="s">
        <v>1</v>
      </c>
      <c r="F149" s="157" t="s">
        <v>181</v>
      </c>
      <c r="H149" s="158">
        <v>35</v>
      </c>
      <c r="I149" s="159"/>
      <c r="L149" s="154"/>
      <c r="M149" s="160"/>
      <c r="N149" s="161"/>
      <c r="O149" s="161"/>
      <c r="P149" s="161"/>
      <c r="Q149" s="161"/>
      <c r="R149" s="161"/>
      <c r="S149" s="161"/>
      <c r="T149" s="162"/>
      <c r="AT149" s="156" t="s">
        <v>155</v>
      </c>
      <c r="AU149" s="156" t="s">
        <v>85</v>
      </c>
      <c r="AV149" s="13" t="s">
        <v>85</v>
      </c>
      <c r="AW149" s="13" t="s">
        <v>32</v>
      </c>
      <c r="AX149" s="13" t="s">
        <v>81</v>
      </c>
      <c r="AY149" s="156" t="s">
        <v>144</v>
      </c>
    </row>
    <row r="150" spans="1:65" s="2" customFormat="1" ht="24.2" customHeight="1">
      <c r="A150" s="33"/>
      <c r="B150" s="140"/>
      <c r="C150" s="141" t="s">
        <v>182</v>
      </c>
      <c r="D150" s="141" t="s">
        <v>146</v>
      </c>
      <c r="E150" s="142" t="s">
        <v>183</v>
      </c>
      <c r="F150" s="143" t="s">
        <v>184</v>
      </c>
      <c r="G150" s="144" t="s">
        <v>171</v>
      </c>
      <c r="H150" s="145">
        <v>35</v>
      </c>
      <c r="I150" s="146"/>
      <c r="J150" s="147">
        <f>ROUND(I150*H150,2)</f>
        <v>0</v>
      </c>
      <c r="K150" s="143" t="s">
        <v>150</v>
      </c>
      <c r="L150" s="34"/>
      <c r="M150" s="148" t="s">
        <v>1</v>
      </c>
      <c r="N150" s="149" t="s">
        <v>41</v>
      </c>
      <c r="O150" s="59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2" t="s">
        <v>92</v>
      </c>
      <c r="AT150" s="152" t="s">
        <v>146</v>
      </c>
      <c r="AU150" s="152" t="s">
        <v>85</v>
      </c>
      <c r="AY150" s="18" t="s">
        <v>144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81</v>
      </c>
      <c r="BK150" s="153">
        <f>ROUND(I150*H150,2)</f>
        <v>0</v>
      </c>
      <c r="BL150" s="18" t="s">
        <v>92</v>
      </c>
      <c r="BM150" s="152" t="s">
        <v>185</v>
      </c>
    </row>
    <row r="151" spans="1:65" s="2" customFormat="1" ht="24.2" customHeight="1">
      <c r="A151" s="33"/>
      <c r="B151" s="140"/>
      <c r="C151" s="141" t="s">
        <v>186</v>
      </c>
      <c r="D151" s="141" t="s">
        <v>146</v>
      </c>
      <c r="E151" s="142" t="s">
        <v>187</v>
      </c>
      <c r="F151" s="143" t="s">
        <v>188</v>
      </c>
      <c r="G151" s="144" t="s">
        <v>149</v>
      </c>
      <c r="H151" s="145">
        <v>90</v>
      </c>
      <c r="I151" s="146"/>
      <c r="J151" s="147">
        <f>ROUND(I151*H151,2)</f>
        <v>0</v>
      </c>
      <c r="K151" s="143" t="s">
        <v>150</v>
      </c>
      <c r="L151" s="34"/>
      <c r="M151" s="148" t="s">
        <v>1</v>
      </c>
      <c r="N151" s="149" t="s">
        <v>41</v>
      </c>
      <c r="O151" s="59"/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2" t="s">
        <v>92</v>
      </c>
      <c r="AT151" s="152" t="s">
        <v>146</v>
      </c>
      <c r="AU151" s="152" t="s">
        <v>85</v>
      </c>
      <c r="AY151" s="18" t="s">
        <v>144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81</v>
      </c>
      <c r="BK151" s="153">
        <f>ROUND(I151*H151,2)</f>
        <v>0</v>
      </c>
      <c r="BL151" s="18" t="s">
        <v>92</v>
      </c>
      <c r="BM151" s="152" t="s">
        <v>189</v>
      </c>
    </row>
    <row r="152" spans="2:51" s="13" customFormat="1" ht="12">
      <c r="B152" s="154"/>
      <c r="D152" s="155" t="s">
        <v>155</v>
      </c>
      <c r="E152" s="156" t="s">
        <v>1</v>
      </c>
      <c r="F152" s="157" t="s">
        <v>190</v>
      </c>
      <c r="H152" s="158">
        <v>10.44</v>
      </c>
      <c r="I152" s="159"/>
      <c r="L152" s="154"/>
      <c r="M152" s="160"/>
      <c r="N152" s="161"/>
      <c r="O152" s="161"/>
      <c r="P152" s="161"/>
      <c r="Q152" s="161"/>
      <c r="R152" s="161"/>
      <c r="S152" s="161"/>
      <c r="T152" s="162"/>
      <c r="AT152" s="156" t="s">
        <v>155</v>
      </c>
      <c r="AU152" s="156" t="s">
        <v>85</v>
      </c>
      <c r="AV152" s="13" t="s">
        <v>85</v>
      </c>
      <c r="AW152" s="13" t="s">
        <v>32</v>
      </c>
      <c r="AX152" s="13" t="s">
        <v>76</v>
      </c>
      <c r="AY152" s="156" t="s">
        <v>144</v>
      </c>
    </row>
    <row r="153" spans="2:51" s="13" customFormat="1" ht="12">
      <c r="B153" s="154"/>
      <c r="D153" s="155" t="s">
        <v>155</v>
      </c>
      <c r="E153" s="156" t="s">
        <v>1</v>
      </c>
      <c r="F153" s="157" t="s">
        <v>191</v>
      </c>
      <c r="H153" s="158">
        <v>39.225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155</v>
      </c>
      <c r="AU153" s="156" t="s">
        <v>85</v>
      </c>
      <c r="AV153" s="13" t="s">
        <v>85</v>
      </c>
      <c r="AW153" s="13" t="s">
        <v>32</v>
      </c>
      <c r="AX153" s="13" t="s">
        <v>76</v>
      </c>
      <c r="AY153" s="156" t="s">
        <v>144</v>
      </c>
    </row>
    <row r="154" spans="2:51" s="13" customFormat="1" ht="12">
      <c r="B154" s="154"/>
      <c r="D154" s="155" t="s">
        <v>155</v>
      </c>
      <c r="E154" s="156" t="s">
        <v>1</v>
      </c>
      <c r="F154" s="157" t="s">
        <v>192</v>
      </c>
      <c r="H154" s="158">
        <v>1.118</v>
      </c>
      <c r="I154" s="159"/>
      <c r="L154" s="154"/>
      <c r="M154" s="160"/>
      <c r="N154" s="161"/>
      <c r="O154" s="161"/>
      <c r="P154" s="161"/>
      <c r="Q154" s="161"/>
      <c r="R154" s="161"/>
      <c r="S154" s="161"/>
      <c r="T154" s="162"/>
      <c r="AT154" s="156" t="s">
        <v>155</v>
      </c>
      <c r="AU154" s="156" t="s">
        <v>85</v>
      </c>
      <c r="AV154" s="13" t="s">
        <v>85</v>
      </c>
      <c r="AW154" s="13" t="s">
        <v>32</v>
      </c>
      <c r="AX154" s="13" t="s">
        <v>76</v>
      </c>
      <c r="AY154" s="156" t="s">
        <v>144</v>
      </c>
    </row>
    <row r="155" spans="2:51" s="13" customFormat="1" ht="12">
      <c r="B155" s="154"/>
      <c r="D155" s="155" t="s">
        <v>155</v>
      </c>
      <c r="E155" s="156" t="s">
        <v>1</v>
      </c>
      <c r="F155" s="157" t="s">
        <v>193</v>
      </c>
      <c r="H155" s="158">
        <v>1.36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155</v>
      </c>
      <c r="AU155" s="156" t="s">
        <v>85</v>
      </c>
      <c r="AV155" s="13" t="s">
        <v>85</v>
      </c>
      <c r="AW155" s="13" t="s">
        <v>32</v>
      </c>
      <c r="AX155" s="13" t="s">
        <v>76</v>
      </c>
      <c r="AY155" s="156" t="s">
        <v>144</v>
      </c>
    </row>
    <row r="156" spans="2:51" s="13" customFormat="1" ht="12">
      <c r="B156" s="154"/>
      <c r="D156" s="155" t="s">
        <v>155</v>
      </c>
      <c r="E156" s="156" t="s">
        <v>1</v>
      </c>
      <c r="F156" s="157" t="s">
        <v>194</v>
      </c>
      <c r="H156" s="158">
        <v>37.481</v>
      </c>
      <c r="I156" s="159"/>
      <c r="L156" s="154"/>
      <c r="M156" s="160"/>
      <c r="N156" s="161"/>
      <c r="O156" s="161"/>
      <c r="P156" s="161"/>
      <c r="Q156" s="161"/>
      <c r="R156" s="161"/>
      <c r="S156" s="161"/>
      <c r="T156" s="162"/>
      <c r="AT156" s="156" t="s">
        <v>155</v>
      </c>
      <c r="AU156" s="156" t="s">
        <v>85</v>
      </c>
      <c r="AV156" s="13" t="s">
        <v>85</v>
      </c>
      <c r="AW156" s="13" t="s">
        <v>32</v>
      </c>
      <c r="AX156" s="13" t="s">
        <v>76</v>
      </c>
      <c r="AY156" s="156" t="s">
        <v>144</v>
      </c>
    </row>
    <row r="157" spans="2:51" s="15" customFormat="1" ht="12">
      <c r="B157" s="171"/>
      <c r="D157" s="155" t="s">
        <v>155</v>
      </c>
      <c r="E157" s="172" t="s">
        <v>1</v>
      </c>
      <c r="F157" s="173" t="s">
        <v>175</v>
      </c>
      <c r="H157" s="174">
        <v>89.624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155</v>
      </c>
      <c r="AU157" s="172" t="s">
        <v>85</v>
      </c>
      <c r="AV157" s="15" t="s">
        <v>157</v>
      </c>
      <c r="AW157" s="15" t="s">
        <v>32</v>
      </c>
      <c r="AX157" s="15" t="s">
        <v>76</v>
      </c>
      <c r="AY157" s="172" t="s">
        <v>144</v>
      </c>
    </row>
    <row r="158" spans="2:51" s="13" customFormat="1" ht="12">
      <c r="B158" s="154"/>
      <c r="D158" s="155" t="s">
        <v>155</v>
      </c>
      <c r="E158" s="156" t="s">
        <v>83</v>
      </c>
      <c r="F158" s="157" t="s">
        <v>84</v>
      </c>
      <c r="H158" s="158">
        <v>90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155</v>
      </c>
      <c r="AU158" s="156" t="s">
        <v>85</v>
      </c>
      <c r="AV158" s="13" t="s">
        <v>85</v>
      </c>
      <c r="AW158" s="13" t="s">
        <v>32</v>
      </c>
      <c r="AX158" s="13" t="s">
        <v>81</v>
      </c>
      <c r="AY158" s="156" t="s">
        <v>144</v>
      </c>
    </row>
    <row r="159" spans="1:65" s="2" customFormat="1" ht="37.9" customHeight="1">
      <c r="A159" s="33"/>
      <c r="B159" s="140"/>
      <c r="C159" s="141" t="s">
        <v>195</v>
      </c>
      <c r="D159" s="141" t="s">
        <v>146</v>
      </c>
      <c r="E159" s="142" t="s">
        <v>196</v>
      </c>
      <c r="F159" s="143" t="s">
        <v>197</v>
      </c>
      <c r="G159" s="144" t="s">
        <v>198</v>
      </c>
      <c r="H159" s="145">
        <v>13.5</v>
      </c>
      <c r="I159" s="146"/>
      <c r="J159" s="147">
        <f>ROUND(I159*H159,2)</f>
        <v>0</v>
      </c>
      <c r="K159" s="143" t="s">
        <v>150</v>
      </c>
      <c r="L159" s="34"/>
      <c r="M159" s="148" t="s">
        <v>1</v>
      </c>
      <c r="N159" s="149" t="s">
        <v>41</v>
      </c>
      <c r="O159" s="59"/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2" t="s">
        <v>92</v>
      </c>
      <c r="AT159" s="152" t="s">
        <v>146</v>
      </c>
      <c r="AU159" s="152" t="s">
        <v>85</v>
      </c>
      <c r="AY159" s="18" t="s">
        <v>144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8" t="s">
        <v>81</v>
      </c>
      <c r="BK159" s="153">
        <f>ROUND(I159*H159,2)</f>
        <v>0</v>
      </c>
      <c r="BL159" s="18" t="s">
        <v>92</v>
      </c>
      <c r="BM159" s="152" t="s">
        <v>199</v>
      </c>
    </row>
    <row r="160" spans="2:51" s="16" customFormat="1" ht="12">
      <c r="B160" s="179"/>
      <c r="D160" s="155" t="s">
        <v>155</v>
      </c>
      <c r="E160" s="180" t="s">
        <v>1</v>
      </c>
      <c r="F160" s="181" t="s">
        <v>200</v>
      </c>
      <c r="H160" s="180" t="s">
        <v>1</v>
      </c>
      <c r="I160" s="182"/>
      <c r="L160" s="179"/>
      <c r="M160" s="183"/>
      <c r="N160" s="184"/>
      <c r="O160" s="184"/>
      <c r="P160" s="184"/>
      <c r="Q160" s="184"/>
      <c r="R160" s="184"/>
      <c r="S160" s="184"/>
      <c r="T160" s="185"/>
      <c r="AT160" s="180" t="s">
        <v>155</v>
      </c>
      <c r="AU160" s="180" t="s">
        <v>85</v>
      </c>
      <c r="AV160" s="16" t="s">
        <v>81</v>
      </c>
      <c r="AW160" s="16" t="s">
        <v>32</v>
      </c>
      <c r="AX160" s="16" t="s">
        <v>76</v>
      </c>
      <c r="AY160" s="180" t="s">
        <v>144</v>
      </c>
    </row>
    <row r="161" spans="2:51" s="13" customFormat="1" ht="12">
      <c r="B161" s="154"/>
      <c r="D161" s="155" t="s">
        <v>155</v>
      </c>
      <c r="E161" s="156" t="s">
        <v>86</v>
      </c>
      <c r="F161" s="157" t="s">
        <v>201</v>
      </c>
      <c r="H161" s="158">
        <v>13.5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155</v>
      </c>
      <c r="AU161" s="156" t="s">
        <v>85</v>
      </c>
      <c r="AV161" s="13" t="s">
        <v>85</v>
      </c>
      <c r="AW161" s="13" t="s">
        <v>32</v>
      </c>
      <c r="AX161" s="13" t="s">
        <v>81</v>
      </c>
      <c r="AY161" s="156" t="s">
        <v>144</v>
      </c>
    </row>
    <row r="162" spans="1:65" s="2" customFormat="1" ht="24.2" customHeight="1">
      <c r="A162" s="33"/>
      <c r="B162" s="140"/>
      <c r="C162" s="141" t="s">
        <v>202</v>
      </c>
      <c r="D162" s="141" t="s">
        <v>146</v>
      </c>
      <c r="E162" s="142" t="s">
        <v>203</v>
      </c>
      <c r="F162" s="143" t="s">
        <v>204</v>
      </c>
      <c r="G162" s="144" t="s">
        <v>198</v>
      </c>
      <c r="H162" s="145">
        <v>4</v>
      </c>
      <c r="I162" s="146"/>
      <c r="J162" s="147">
        <f>ROUND(I162*H162,2)</f>
        <v>0</v>
      </c>
      <c r="K162" s="143" t="s">
        <v>150</v>
      </c>
      <c r="L162" s="34"/>
      <c r="M162" s="148" t="s">
        <v>1</v>
      </c>
      <c r="N162" s="149" t="s">
        <v>41</v>
      </c>
      <c r="O162" s="59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2" t="s">
        <v>92</v>
      </c>
      <c r="AT162" s="152" t="s">
        <v>146</v>
      </c>
      <c r="AU162" s="152" t="s">
        <v>85</v>
      </c>
      <c r="AY162" s="18" t="s">
        <v>144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8" t="s">
        <v>81</v>
      </c>
      <c r="BK162" s="153">
        <f>ROUND(I162*H162,2)</f>
        <v>0</v>
      </c>
      <c r="BL162" s="18" t="s">
        <v>92</v>
      </c>
      <c r="BM162" s="152" t="s">
        <v>205</v>
      </c>
    </row>
    <row r="163" spans="2:51" s="16" customFormat="1" ht="12">
      <c r="B163" s="179"/>
      <c r="D163" s="155" t="s">
        <v>155</v>
      </c>
      <c r="E163" s="180" t="s">
        <v>1</v>
      </c>
      <c r="F163" s="181" t="s">
        <v>206</v>
      </c>
      <c r="H163" s="180" t="s">
        <v>1</v>
      </c>
      <c r="I163" s="182"/>
      <c r="L163" s="179"/>
      <c r="M163" s="183"/>
      <c r="N163" s="184"/>
      <c r="O163" s="184"/>
      <c r="P163" s="184"/>
      <c r="Q163" s="184"/>
      <c r="R163" s="184"/>
      <c r="S163" s="184"/>
      <c r="T163" s="185"/>
      <c r="AT163" s="180" t="s">
        <v>155</v>
      </c>
      <c r="AU163" s="180" t="s">
        <v>85</v>
      </c>
      <c r="AV163" s="16" t="s">
        <v>81</v>
      </c>
      <c r="AW163" s="16" t="s">
        <v>32</v>
      </c>
      <c r="AX163" s="16" t="s">
        <v>76</v>
      </c>
      <c r="AY163" s="180" t="s">
        <v>144</v>
      </c>
    </row>
    <row r="164" spans="2:51" s="13" customFormat="1" ht="12">
      <c r="B164" s="154"/>
      <c r="D164" s="155" t="s">
        <v>155</v>
      </c>
      <c r="E164" s="156" t="s">
        <v>91</v>
      </c>
      <c r="F164" s="157" t="s">
        <v>207</v>
      </c>
      <c r="H164" s="158">
        <v>4</v>
      </c>
      <c r="I164" s="159"/>
      <c r="L164" s="154"/>
      <c r="M164" s="160"/>
      <c r="N164" s="161"/>
      <c r="O164" s="161"/>
      <c r="P164" s="161"/>
      <c r="Q164" s="161"/>
      <c r="R164" s="161"/>
      <c r="S164" s="161"/>
      <c r="T164" s="162"/>
      <c r="AT164" s="156" t="s">
        <v>155</v>
      </c>
      <c r="AU164" s="156" t="s">
        <v>85</v>
      </c>
      <c r="AV164" s="13" t="s">
        <v>85</v>
      </c>
      <c r="AW164" s="13" t="s">
        <v>32</v>
      </c>
      <c r="AX164" s="13" t="s">
        <v>81</v>
      </c>
      <c r="AY164" s="156" t="s">
        <v>144</v>
      </c>
    </row>
    <row r="165" spans="1:65" s="2" customFormat="1" ht="24.2" customHeight="1">
      <c r="A165" s="33"/>
      <c r="B165" s="140"/>
      <c r="C165" s="141" t="s">
        <v>208</v>
      </c>
      <c r="D165" s="141" t="s">
        <v>146</v>
      </c>
      <c r="E165" s="142" t="s">
        <v>209</v>
      </c>
      <c r="F165" s="143" t="s">
        <v>210</v>
      </c>
      <c r="G165" s="144" t="s">
        <v>198</v>
      </c>
      <c r="H165" s="145">
        <v>16.752</v>
      </c>
      <c r="I165" s="146"/>
      <c r="J165" s="147">
        <f>ROUND(I165*H165,2)</f>
        <v>0</v>
      </c>
      <c r="K165" s="143" t="s">
        <v>150</v>
      </c>
      <c r="L165" s="34"/>
      <c r="M165" s="148" t="s">
        <v>1</v>
      </c>
      <c r="N165" s="149" t="s">
        <v>41</v>
      </c>
      <c r="O165" s="59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2" t="s">
        <v>92</v>
      </c>
      <c r="AT165" s="152" t="s">
        <v>146</v>
      </c>
      <c r="AU165" s="152" t="s">
        <v>85</v>
      </c>
      <c r="AY165" s="18" t="s">
        <v>144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81</v>
      </c>
      <c r="BK165" s="153">
        <f>ROUND(I165*H165,2)</f>
        <v>0</v>
      </c>
      <c r="BL165" s="18" t="s">
        <v>92</v>
      </c>
      <c r="BM165" s="152" t="s">
        <v>211</v>
      </c>
    </row>
    <row r="166" spans="2:51" s="16" customFormat="1" ht="12">
      <c r="B166" s="179"/>
      <c r="D166" s="155" t="s">
        <v>155</v>
      </c>
      <c r="E166" s="180" t="s">
        <v>1</v>
      </c>
      <c r="F166" s="181" t="s">
        <v>212</v>
      </c>
      <c r="H166" s="180" t="s">
        <v>1</v>
      </c>
      <c r="I166" s="182"/>
      <c r="L166" s="179"/>
      <c r="M166" s="183"/>
      <c r="N166" s="184"/>
      <c r="O166" s="184"/>
      <c r="P166" s="184"/>
      <c r="Q166" s="184"/>
      <c r="R166" s="184"/>
      <c r="S166" s="184"/>
      <c r="T166" s="185"/>
      <c r="AT166" s="180" t="s">
        <v>155</v>
      </c>
      <c r="AU166" s="180" t="s">
        <v>85</v>
      </c>
      <c r="AV166" s="16" t="s">
        <v>81</v>
      </c>
      <c r="AW166" s="16" t="s">
        <v>32</v>
      </c>
      <c r="AX166" s="16" t="s">
        <v>76</v>
      </c>
      <c r="AY166" s="180" t="s">
        <v>144</v>
      </c>
    </row>
    <row r="167" spans="2:51" s="13" customFormat="1" ht="12">
      <c r="B167" s="154"/>
      <c r="D167" s="155" t="s">
        <v>155</v>
      </c>
      <c r="E167" s="156" t="s">
        <v>1</v>
      </c>
      <c r="F167" s="157" t="s">
        <v>213</v>
      </c>
      <c r="H167" s="158">
        <v>12</v>
      </c>
      <c r="I167" s="159"/>
      <c r="L167" s="154"/>
      <c r="M167" s="160"/>
      <c r="N167" s="161"/>
      <c r="O167" s="161"/>
      <c r="P167" s="161"/>
      <c r="Q167" s="161"/>
      <c r="R167" s="161"/>
      <c r="S167" s="161"/>
      <c r="T167" s="162"/>
      <c r="AT167" s="156" t="s">
        <v>155</v>
      </c>
      <c r="AU167" s="156" t="s">
        <v>85</v>
      </c>
      <c r="AV167" s="13" t="s">
        <v>85</v>
      </c>
      <c r="AW167" s="13" t="s">
        <v>32</v>
      </c>
      <c r="AX167" s="13" t="s">
        <v>76</v>
      </c>
      <c r="AY167" s="156" t="s">
        <v>144</v>
      </c>
    </row>
    <row r="168" spans="2:51" s="16" customFormat="1" ht="12">
      <c r="B168" s="179"/>
      <c r="D168" s="155" t="s">
        <v>155</v>
      </c>
      <c r="E168" s="180" t="s">
        <v>1</v>
      </c>
      <c r="F168" s="181" t="s">
        <v>214</v>
      </c>
      <c r="H168" s="180" t="s">
        <v>1</v>
      </c>
      <c r="I168" s="182"/>
      <c r="L168" s="179"/>
      <c r="M168" s="183"/>
      <c r="N168" s="184"/>
      <c r="O168" s="184"/>
      <c r="P168" s="184"/>
      <c r="Q168" s="184"/>
      <c r="R168" s="184"/>
      <c r="S168" s="184"/>
      <c r="T168" s="185"/>
      <c r="AT168" s="180" t="s">
        <v>155</v>
      </c>
      <c r="AU168" s="180" t="s">
        <v>85</v>
      </c>
      <c r="AV168" s="16" t="s">
        <v>81</v>
      </c>
      <c r="AW168" s="16" t="s">
        <v>32</v>
      </c>
      <c r="AX168" s="16" t="s">
        <v>76</v>
      </c>
      <c r="AY168" s="180" t="s">
        <v>144</v>
      </c>
    </row>
    <row r="169" spans="2:51" s="13" customFormat="1" ht="12">
      <c r="B169" s="154"/>
      <c r="D169" s="155" t="s">
        <v>155</v>
      </c>
      <c r="E169" s="156" t="s">
        <v>1</v>
      </c>
      <c r="F169" s="157" t="s">
        <v>215</v>
      </c>
      <c r="H169" s="158">
        <v>4.752</v>
      </c>
      <c r="I169" s="159"/>
      <c r="L169" s="154"/>
      <c r="M169" s="160"/>
      <c r="N169" s="161"/>
      <c r="O169" s="161"/>
      <c r="P169" s="161"/>
      <c r="Q169" s="161"/>
      <c r="R169" s="161"/>
      <c r="S169" s="161"/>
      <c r="T169" s="162"/>
      <c r="AT169" s="156" t="s">
        <v>155</v>
      </c>
      <c r="AU169" s="156" t="s">
        <v>85</v>
      </c>
      <c r="AV169" s="13" t="s">
        <v>85</v>
      </c>
      <c r="AW169" s="13" t="s">
        <v>32</v>
      </c>
      <c r="AX169" s="13" t="s">
        <v>76</v>
      </c>
      <c r="AY169" s="156" t="s">
        <v>144</v>
      </c>
    </row>
    <row r="170" spans="2:51" s="14" customFormat="1" ht="12">
      <c r="B170" s="163"/>
      <c r="D170" s="155" t="s">
        <v>155</v>
      </c>
      <c r="E170" s="164" t="s">
        <v>89</v>
      </c>
      <c r="F170" s="165" t="s">
        <v>164</v>
      </c>
      <c r="H170" s="166">
        <v>16.752</v>
      </c>
      <c r="I170" s="167"/>
      <c r="L170" s="163"/>
      <c r="M170" s="168"/>
      <c r="N170" s="169"/>
      <c r="O170" s="169"/>
      <c r="P170" s="169"/>
      <c r="Q170" s="169"/>
      <c r="R170" s="169"/>
      <c r="S170" s="169"/>
      <c r="T170" s="170"/>
      <c r="AT170" s="164" t="s">
        <v>155</v>
      </c>
      <c r="AU170" s="164" t="s">
        <v>85</v>
      </c>
      <c r="AV170" s="14" t="s">
        <v>92</v>
      </c>
      <c r="AW170" s="14" t="s">
        <v>32</v>
      </c>
      <c r="AX170" s="14" t="s">
        <v>81</v>
      </c>
      <c r="AY170" s="164" t="s">
        <v>144</v>
      </c>
    </row>
    <row r="171" spans="1:65" s="2" customFormat="1" ht="24.2" customHeight="1">
      <c r="A171" s="33"/>
      <c r="B171" s="140"/>
      <c r="C171" s="141" t="s">
        <v>216</v>
      </c>
      <c r="D171" s="141" t="s">
        <v>146</v>
      </c>
      <c r="E171" s="142" t="s">
        <v>217</v>
      </c>
      <c r="F171" s="143" t="s">
        <v>218</v>
      </c>
      <c r="G171" s="144" t="s">
        <v>149</v>
      </c>
      <c r="H171" s="145">
        <v>40</v>
      </c>
      <c r="I171" s="146"/>
      <c r="J171" s="147">
        <f>ROUND(I171*H171,2)</f>
        <v>0</v>
      </c>
      <c r="K171" s="143" t="s">
        <v>150</v>
      </c>
      <c r="L171" s="34"/>
      <c r="M171" s="148" t="s">
        <v>1</v>
      </c>
      <c r="N171" s="149" t="s">
        <v>41</v>
      </c>
      <c r="O171" s="59"/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2" t="s">
        <v>92</v>
      </c>
      <c r="AT171" s="152" t="s">
        <v>146</v>
      </c>
      <c r="AU171" s="152" t="s">
        <v>85</v>
      </c>
      <c r="AY171" s="18" t="s">
        <v>144</v>
      </c>
      <c r="BE171" s="153">
        <f>IF(N171="základní",J171,0)</f>
        <v>0</v>
      </c>
      <c r="BF171" s="153">
        <f>IF(N171="snížená",J171,0)</f>
        <v>0</v>
      </c>
      <c r="BG171" s="153">
        <f>IF(N171="zákl. přenesená",J171,0)</f>
        <v>0</v>
      </c>
      <c r="BH171" s="153">
        <f>IF(N171="sníž. přenesená",J171,0)</f>
        <v>0</v>
      </c>
      <c r="BI171" s="153">
        <f>IF(N171="nulová",J171,0)</f>
        <v>0</v>
      </c>
      <c r="BJ171" s="18" t="s">
        <v>81</v>
      </c>
      <c r="BK171" s="153">
        <f>ROUND(I171*H171,2)</f>
        <v>0</v>
      </c>
      <c r="BL171" s="18" t="s">
        <v>92</v>
      </c>
      <c r="BM171" s="152" t="s">
        <v>219</v>
      </c>
    </row>
    <row r="172" spans="1:65" s="2" customFormat="1" ht="37.9" customHeight="1">
      <c r="A172" s="33"/>
      <c r="B172" s="140"/>
      <c r="C172" s="141" t="s">
        <v>220</v>
      </c>
      <c r="D172" s="141" t="s">
        <v>146</v>
      </c>
      <c r="E172" s="142" t="s">
        <v>221</v>
      </c>
      <c r="F172" s="143" t="s">
        <v>222</v>
      </c>
      <c r="G172" s="144" t="s">
        <v>198</v>
      </c>
      <c r="H172" s="145">
        <v>37.796</v>
      </c>
      <c r="I172" s="146"/>
      <c r="J172" s="147">
        <f>ROUND(I172*H172,2)</f>
        <v>0</v>
      </c>
      <c r="K172" s="143" t="s">
        <v>150</v>
      </c>
      <c r="L172" s="34"/>
      <c r="M172" s="148" t="s">
        <v>1</v>
      </c>
      <c r="N172" s="149" t="s">
        <v>41</v>
      </c>
      <c r="O172" s="59"/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2" t="s">
        <v>92</v>
      </c>
      <c r="AT172" s="152" t="s">
        <v>146</v>
      </c>
      <c r="AU172" s="152" t="s">
        <v>85</v>
      </c>
      <c r="AY172" s="18" t="s">
        <v>144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8" t="s">
        <v>81</v>
      </c>
      <c r="BK172" s="153">
        <f>ROUND(I172*H172,2)</f>
        <v>0</v>
      </c>
      <c r="BL172" s="18" t="s">
        <v>92</v>
      </c>
      <c r="BM172" s="152" t="s">
        <v>223</v>
      </c>
    </row>
    <row r="173" spans="2:51" s="16" customFormat="1" ht="12">
      <c r="B173" s="179"/>
      <c r="D173" s="155" t="s">
        <v>155</v>
      </c>
      <c r="E173" s="180" t="s">
        <v>1</v>
      </c>
      <c r="F173" s="181" t="s">
        <v>224</v>
      </c>
      <c r="H173" s="180" t="s">
        <v>1</v>
      </c>
      <c r="I173" s="182"/>
      <c r="L173" s="179"/>
      <c r="M173" s="183"/>
      <c r="N173" s="184"/>
      <c r="O173" s="184"/>
      <c r="P173" s="184"/>
      <c r="Q173" s="184"/>
      <c r="R173" s="184"/>
      <c r="S173" s="184"/>
      <c r="T173" s="185"/>
      <c r="AT173" s="180" t="s">
        <v>155</v>
      </c>
      <c r="AU173" s="180" t="s">
        <v>85</v>
      </c>
      <c r="AV173" s="16" t="s">
        <v>81</v>
      </c>
      <c r="AW173" s="16" t="s">
        <v>32</v>
      </c>
      <c r="AX173" s="16" t="s">
        <v>76</v>
      </c>
      <c r="AY173" s="180" t="s">
        <v>144</v>
      </c>
    </row>
    <row r="174" spans="2:51" s="13" customFormat="1" ht="12">
      <c r="B174" s="154"/>
      <c r="D174" s="155" t="s">
        <v>155</v>
      </c>
      <c r="E174" s="156" t="s">
        <v>1</v>
      </c>
      <c r="F174" s="157" t="s">
        <v>225</v>
      </c>
      <c r="H174" s="158">
        <v>10.5</v>
      </c>
      <c r="I174" s="159"/>
      <c r="L174" s="154"/>
      <c r="M174" s="160"/>
      <c r="N174" s="161"/>
      <c r="O174" s="161"/>
      <c r="P174" s="161"/>
      <c r="Q174" s="161"/>
      <c r="R174" s="161"/>
      <c r="S174" s="161"/>
      <c r="T174" s="162"/>
      <c r="AT174" s="156" t="s">
        <v>155</v>
      </c>
      <c r="AU174" s="156" t="s">
        <v>85</v>
      </c>
      <c r="AV174" s="13" t="s">
        <v>85</v>
      </c>
      <c r="AW174" s="13" t="s">
        <v>32</v>
      </c>
      <c r="AX174" s="13" t="s">
        <v>76</v>
      </c>
      <c r="AY174" s="156" t="s">
        <v>144</v>
      </c>
    </row>
    <row r="175" spans="2:51" s="16" customFormat="1" ht="12">
      <c r="B175" s="179"/>
      <c r="D175" s="155" t="s">
        <v>155</v>
      </c>
      <c r="E175" s="180" t="s">
        <v>1</v>
      </c>
      <c r="F175" s="181" t="s">
        <v>226</v>
      </c>
      <c r="H175" s="180" t="s">
        <v>1</v>
      </c>
      <c r="I175" s="182"/>
      <c r="L175" s="179"/>
      <c r="M175" s="183"/>
      <c r="N175" s="184"/>
      <c r="O175" s="184"/>
      <c r="P175" s="184"/>
      <c r="Q175" s="184"/>
      <c r="R175" s="184"/>
      <c r="S175" s="184"/>
      <c r="T175" s="185"/>
      <c r="AT175" s="180" t="s">
        <v>155</v>
      </c>
      <c r="AU175" s="180" t="s">
        <v>85</v>
      </c>
      <c r="AV175" s="16" t="s">
        <v>81</v>
      </c>
      <c r="AW175" s="16" t="s">
        <v>32</v>
      </c>
      <c r="AX175" s="16" t="s">
        <v>76</v>
      </c>
      <c r="AY175" s="180" t="s">
        <v>144</v>
      </c>
    </row>
    <row r="176" spans="2:51" s="13" customFormat="1" ht="12">
      <c r="B176" s="154"/>
      <c r="D176" s="155" t="s">
        <v>155</v>
      </c>
      <c r="E176" s="156" t="s">
        <v>1</v>
      </c>
      <c r="F176" s="157" t="s">
        <v>227</v>
      </c>
      <c r="H176" s="158">
        <v>27.296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155</v>
      </c>
      <c r="AU176" s="156" t="s">
        <v>85</v>
      </c>
      <c r="AV176" s="13" t="s">
        <v>85</v>
      </c>
      <c r="AW176" s="13" t="s">
        <v>32</v>
      </c>
      <c r="AX176" s="13" t="s">
        <v>76</v>
      </c>
      <c r="AY176" s="156" t="s">
        <v>144</v>
      </c>
    </row>
    <row r="177" spans="2:51" s="14" customFormat="1" ht="12">
      <c r="B177" s="163"/>
      <c r="D177" s="155" t="s">
        <v>155</v>
      </c>
      <c r="E177" s="164" t="s">
        <v>1</v>
      </c>
      <c r="F177" s="165" t="s">
        <v>164</v>
      </c>
      <c r="H177" s="166">
        <v>37.796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4" t="s">
        <v>155</v>
      </c>
      <c r="AU177" s="164" t="s">
        <v>85</v>
      </c>
      <c r="AV177" s="14" t="s">
        <v>92</v>
      </c>
      <c r="AW177" s="14" t="s">
        <v>32</v>
      </c>
      <c r="AX177" s="14" t="s">
        <v>81</v>
      </c>
      <c r="AY177" s="164" t="s">
        <v>144</v>
      </c>
    </row>
    <row r="178" spans="1:65" s="2" customFormat="1" ht="37.9" customHeight="1">
      <c r="A178" s="33"/>
      <c r="B178" s="140"/>
      <c r="C178" s="141" t="s">
        <v>228</v>
      </c>
      <c r="D178" s="141" t="s">
        <v>146</v>
      </c>
      <c r="E178" s="142" t="s">
        <v>229</v>
      </c>
      <c r="F178" s="143" t="s">
        <v>230</v>
      </c>
      <c r="G178" s="144" t="s">
        <v>198</v>
      </c>
      <c r="H178" s="145">
        <v>20.604</v>
      </c>
      <c r="I178" s="146"/>
      <c r="J178" s="147">
        <f>ROUND(I178*H178,2)</f>
        <v>0</v>
      </c>
      <c r="K178" s="143" t="s">
        <v>150</v>
      </c>
      <c r="L178" s="34"/>
      <c r="M178" s="148" t="s">
        <v>1</v>
      </c>
      <c r="N178" s="149" t="s">
        <v>41</v>
      </c>
      <c r="O178" s="59"/>
      <c r="P178" s="150">
        <f>O178*H178</f>
        <v>0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2" t="s">
        <v>92</v>
      </c>
      <c r="AT178" s="152" t="s">
        <v>146</v>
      </c>
      <c r="AU178" s="152" t="s">
        <v>85</v>
      </c>
      <c r="AY178" s="18" t="s">
        <v>144</v>
      </c>
      <c r="BE178" s="153">
        <f>IF(N178="základní",J178,0)</f>
        <v>0</v>
      </c>
      <c r="BF178" s="153">
        <f>IF(N178="snížená",J178,0)</f>
        <v>0</v>
      </c>
      <c r="BG178" s="153">
        <f>IF(N178="zákl. přenesená",J178,0)</f>
        <v>0</v>
      </c>
      <c r="BH178" s="153">
        <f>IF(N178="sníž. přenesená",J178,0)</f>
        <v>0</v>
      </c>
      <c r="BI178" s="153">
        <f>IF(N178="nulová",J178,0)</f>
        <v>0</v>
      </c>
      <c r="BJ178" s="18" t="s">
        <v>81</v>
      </c>
      <c r="BK178" s="153">
        <f>ROUND(I178*H178,2)</f>
        <v>0</v>
      </c>
      <c r="BL178" s="18" t="s">
        <v>92</v>
      </c>
      <c r="BM178" s="152" t="s">
        <v>231</v>
      </c>
    </row>
    <row r="179" spans="2:51" s="13" customFormat="1" ht="12">
      <c r="B179" s="154"/>
      <c r="D179" s="155" t="s">
        <v>155</v>
      </c>
      <c r="E179" s="156" t="s">
        <v>1</v>
      </c>
      <c r="F179" s="157" t="s">
        <v>232</v>
      </c>
      <c r="H179" s="158">
        <v>34.252</v>
      </c>
      <c r="I179" s="159"/>
      <c r="L179" s="154"/>
      <c r="M179" s="160"/>
      <c r="N179" s="161"/>
      <c r="O179" s="161"/>
      <c r="P179" s="161"/>
      <c r="Q179" s="161"/>
      <c r="R179" s="161"/>
      <c r="S179" s="161"/>
      <c r="T179" s="162"/>
      <c r="AT179" s="156" t="s">
        <v>155</v>
      </c>
      <c r="AU179" s="156" t="s">
        <v>85</v>
      </c>
      <c r="AV179" s="13" t="s">
        <v>85</v>
      </c>
      <c r="AW179" s="13" t="s">
        <v>32</v>
      </c>
      <c r="AX179" s="13" t="s">
        <v>76</v>
      </c>
      <c r="AY179" s="156" t="s">
        <v>144</v>
      </c>
    </row>
    <row r="180" spans="2:51" s="13" customFormat="1" ht="12">
      <c r="B180" s="154"/>
      <c r="D180" s="155" t="s">
        <v>155</v>
      </c>
      <c r="E180" s="156" t="s">
        <v>1</v>
      </c>
      <c r="F180" s="157" t="s">
        <v>233</v>
      </c>
      <c r="H180" s="158">
        <v>-13.648</v>
      </c>
      <c r="I180" s="159"/>
      <c r="L180" s="154"/>
      <c r="M180" s="160"/>
      <c r="N180" s="161"/>
      <c r="O180" s="161"/>
      <c r="P180" s="161"/>
      <c r="Q180" s="161"/>
      <c r="R180" s="161"/>
      <c r="S180" s="161"/>
      <c r="T180" s="162"/>
      <c r="AT180" s="156" t="s">
        <v>155</v>
      </c>
      <c r="AU180" s="156" t="s">
        <v>85</v>
      </c>
      <c r="AV180" s="13" t="s">
        <v>85</v>
      </c>
      <c r="AW180" s="13" t="s">
        <v>32</v>
      </c>
      <c r="AX180" s="13" t="s">
        <v>76</v>
      </c>
      <c r="AY180" s="156" t="s">
        <v>144</v>
      </c>
    </row>
    <row r="181" spans="2:51" s="14" customFormat="1" ht="12">
      <c r="B181" s="163"/>
      <c r="D181" s="155" t="s">
        <v>155</v>
      </c>
      <c r="E181" s="164" t="s">
        <v>97</v>
      </c>
      <c r="F181" s="165" t="s">
        <v>164</v>
      </c>
      <c r="H181" s="166">
        <v>20.604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4" t="s">
        <v>155</v>
      </c>
      <c r="AU181" s="164" t="s">
        <v>85</v>
      </c>
      <c r="AV181" s="14" t="s">
        <v>92</v>
      </c>
      <c r="AW181" s="14" t="s">
        <v>32</v>
      </c>
      <c r="AX181" s="14" t="s">
        <v>81</v>
      </c>
      <c r="AY181" s="164" t="s">
        <v>144</v>
      </c>
    </row>
    <row r="182" spans="1:65" s="2" customFormat="1" ht="37.9" customHeight="1">
      <c r="A182" s="33"/>
      <c r="B182" s="140"/>
      <c r="C182" s="141" t="s">
        <v>8</v>
      </c>
      <c r="D182" s="141" t="s">
        <v>146</v>
      </c>
      <c r="E182" s="142" t="s">
        <v>229</v>
      </c>
      <c r="F182" s="143" t="s">
        <v>230</v>
      </c>
      <c r="G182" s="144" t="s">
        <v>198</v>
      </c>
      <c r="H182" s="145">
        <v>8.25</v>
      </c>
      <c r="I182" s="146"/>
      <c r="J182" s="147">
        <f>ROUND(I182*H182,2)</f>
        <v>0</v>
      </c>
      <c r="K182" s="143" t="s">
        <v>150</v>
      </c>
      <c r="L182" s="34"/>
      <c r="M182" s="148" t="s">
        <v>1</v>
      </c>
      <c r="N182" s="149" t="s">
        <v>41</v>
      </c>
      <c r="O182" s="59"/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2" t="s">
        <v>92</v>
      </c>
      <c r="AT182" s="152" t="s">
        <v>146</v>
      </c>
      <c r="AU182" s="152" t="s">
        <v>85</v>
      </c>
      <c r="AY182" s="18" t="s">
        <v>144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8" t="s">
        <v>81</v>
      </c>
      <c r="BK182" s="153">
        <f>ROUND(I182*H182,2)</f>
        <v>0</v>
      </c>
      <c r="BL182" s="18" t="s">
        <v>92</v>
      </c>
      <c r="BM182" s="152" t="s">
        <v>234</v>
      </c>
    </row>
    <row r="183" spans="2:51" s="16" customFormat="1" ht="12">
      <c r="B183" s="179"/>
      <c r="D183" s="155" t="s">
        <v>155</v>
      </c>
      <c r="E183" s="180" t="s">
        <v>1</v>
      </c>
      <c r="F183" s="181" t="s">
        <v>235</v>
      </c>
      <c r="H183" s="180" t="s">
        <v>1</v>
      </c>
      <c r="I183" s="182"/>
      <c r="L183" s="179"/>
      <c r="M183" s="183"/>
      <c r="N183" s="184"/>
      <c r="O183" s="184"/>
      <c r="P183" s="184"/>
      <c r="Q183" s="184"/>
      <c r="R183" s="184"/>
      <c r="S183" s="184"/>
      <c r="T183" s="185"/>
      <c r="AT183" s="180" t="s">
        <v>155</v>
      </c>
      <c r="AU183" s="180" t="s">
        <v>85</v>
      </c>
      <c r="AV183" s="16" t="s">
        <v>81</v>
      </c>
      <c r="AW183" s="16" t="s">
        <v>32</v>
      </c>
      <c r="AX183" s="16" t="s">
        <v>76</v>
      </c>
      <c r="AY183" s="180" t="s">
        <v>144</v>
      </c>
    </row>
    <row r="184" spans="2:51" s="13" customFormat="1" ht="12">
      <c r="B184" s="154"/>
      <c r="D184" s="155" t="s">
        <v>155</v>
      </c>
      <c r="E184" s="156" t="s">
        <v>1</v>
      </c>
      <c r="F184" s="157" t="s">
        <v>236</v>
      </c>
      <c r="H184" s="158">
        <v>13.5</v>
      </c>
      <c r="I184" s="159"/>
      <c r="L184" s="154"/>
      <c r="M184" s="160"/>
      <c r="N184" s="161"/>
      <c r="O184" s="161"/>
      <c r="P184" s="161"/>
      <c r="Q184" s="161"/>
      <c r="R184" s="161"/>
      <c r="S184" s="161"/>
      <c r="T184" s="162"/>
      <c r="AT184" s="156" t="s">
        <v>155</v>
      </c>
      <c r="AU184" s="156" t="s">
        <v>85</v>
      </c>
      <c r="AV184" s="13" t="s">
        <v>85</v>
      </c>
      <c r="AW184" s="13" t="s">
        <v>32</v>
      </c>
      <c r="AX184" s="13" t="s">
        <v>76</v>
      </c>
      <c r="AY184" s="156" t="s">
        <v>144</v>
      </c>
    </row>
    <row r="185" spans="2:51" s="13" customFormat="1" ht="12">
      <c r="B185" s="154"/>
      <c r="D185" s="155" t="s">
        <v>155</v>
      </c>
      <c r="E185" s="156" t="s">
        <v>1</v>
      </c>
      <c r="F185" s="157" t="s">
        <v>237</v>
      </c>
      <c r="H185" s="158">
        <v>-5.25</v>
      </c>
      <c r="I185" s="159"/>
      <c r="L185" s="154"/>
      <c r="M185" s="160"/>
      <c r="N185" s="161"/>
      <c r="O185" s="161"/>
      <c r="P185" s="161"/>
      <c r="Q185" s="161"/>
      <c r="R185" s="161"/>
      <c r="S185" s="161"/>
      <c r="T185" s="162"/>
      <c r="AT185" s="156" t="s">
        <v>155</v>
      </c>
      <c r="AU185" s="156" t="s">
        <v>85</v>
      </c>
      <c r="AV185" s="13" t="s">
        <v>85</v>
      </c>
      <c r="AW185" s="13" t="s">
        <v>32</v>
      </c>
      <c r="AX185" s="13" t="s">
        <v>76</v>
      </c>
      <c r="AY185" s="156" t="s">
        <v>144</v>
      </c>
    </row>
    <row r="186" spans="2:51" s="14" customFormat="1" ht="12">
      <c r="B186" s="163"/>
      <c r="D186" s="155" t="s">
        <v>155</v>
      </c>
      <c r="E186" s="164" t="s">
        <v>1</v>
      </c>
      <c r="F186" s="165" t="s">
        <v>164</v>
      </c>
      <c r="H186" s="166">
        <v>8.25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4" t="s">
        <v>155</v>
      </c>
      <c r="AU186" s="164" t="s">
        <v>85</v>
      </c>
      <c r="AV186" s="14" t="s">
        <v>92</v>
      </c>
      <c r="AW186" s="14" t="s">
        <v>32</v>
      </c>
      <c r="AX186" s="14" t="s">
        <v>81</v>
      </c>
      <c r="AY186" s="164" t="s">
        <v>144</v>
      </c>
    </row>
    <row r="187" spans="1:65" s="2" customFormat="1" ht="37.9" customHeight="1">
      <c r="A187" s="33"/>
      <c r="B187" s="140"/>
      <c r="C187" s="141" t="s">
        <v>238</v>
      </c>
      <c r="D187" s="141" t="s">
        <v>146</v>
      </c>
      <c r="E187" s="142" t="s">
        <v>239</v>
      </c>
      <c r="F187" s="143" t="s">
        <v>240</v>
      </c>
      <c r="G187" s="144" t="s">
        <v>198</v>
      </c>
      <c r="H187" s="145">
        <v>206.04</v>
      </c>
      <c r="I187" s="146"/>
      <c r="J187" s="147">
        <f>ROUND(I187*H187,2)</f>
        <v>0</v>
      </c>
      <c r="K187" s="143" t="s">
        <v>150</v>
      </c>
      <c r="L187" s="34"/>
      <c r="M187" s="148" t="s">
        <v>1</v>
      </c>
      <c r="N187" s="149" t="s">
        <v>41</v>
      </c>
      <c r="O187" s="59"/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2" t="s">
        <v>92</v>
      </c>
      <c r="AT187" s="152" t="s">
        <v>146</v>
      </c>
      <c r="AU187" s="152" t="s">
        <v>85</v>
      </c>
      <c r="AY187" s="18" t="s">
        <v>144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81</v>
      </c>
      <c r="BK187" s="153">
        <f>ROUND(I187*H187,2)</f>
        <v>0</v>
      </c>
      <c r="BL187" s="18" t="s">
        <v>92</v>
      </c>
      <c r="BM187" s="152" t="s">
        <v>241</v>
      </c>
    </row>
    <row r="188" spans="2:51" s="13" customFormat="1" ht="12">
      <c r="B188" s="154"/>
      <c r="D188" s="155" t="s">
        <v>155</v>
      </c>
      <c r="E188" s="156" t="s">
        <v>1</v>
      </c>
      <c r="F188" s="157" t="s">
        <v>242</v>
      </c>
      <c r="H188" s="158">
        <v>206.04</v>
      </c>
      <c r="I188" s="159"/>
      <c r="L188" s="154"/>
      <c r="M188" s="160"/>
      <c r="N188" s="161"/>
      <c r="O188" s="161"/>
      <c r="P188" s="161"/>
      <c r="Q188" s="161"/>
      <c r="R188" s="161"/>
      <c r="S188" s="161"/>
      <c r="T188" s="162"/>
      <c r="AT188" s="156" t="s">
        <v>155</v>
      </c>
      <c r="AU188" s="156" t="s">
        <v>85</v>
      </c>
      <c r="AV188" s="13" t="s">
        <v>85</v>
      </c>
      <c r="AW188" s="13" t="s">
        <v>32</v>
      </c>
      <c r="AX188" s="13" t="s">
        <v>81</v>
      </c>
      <c r="AY188" s="156" t="s">
        <v>144</v>
      </c>
    </row>
    <row r="189" spans="1:65" s="2" customFormat="1" ht="24.2" customHeight="1">
      <c r="A189" s="33"/>
      <c r="B189" s="140"/>
      <c r="C189" s="141" t="s">
        <v>243</v>
      </c>
      <c r="D189" s="141" t="s">
        <v>146</v>
      </c>
      <c r="E189" s="142" t="s">
        <v>244</v>
      </c>
      <c r="F189" s="143" t="s">
        <v>245</v>
      </c>
      <c r="G189" s="144" t="s">
        <v>198</v>
      </c>
      <c r="H189" s="145">
        <v>18.898</v>
      </c>
      <c r="I189" s="146"/>
      <c r="J189" s="147">
        <f>ROUND(I189*H189,2)</f>
        <v>0</v>
      </c>
      <c r="K189" s="143" t="s">
        <v>150</v>
      </c>
      <c r="L189" s="34"/>
      <c r="M189" s="148" t="s">
        <v>1</v>
      </c>
      <c r="N189" s="149" t="s">
        <v>41</v>
      </c>
      <c r="O189" s="59"/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2" t="s">
        <v>92</v>
      </c>
      <c r="AT189" s="152" t="s">
        <v>146</v>
      </c>
      <c r="AU189" s="152" t="s">
        <v>85</v>
      </c>
      <c r="AY189" s="18" t="s">
        <v>144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81</v>
      </c>
      <c r="BK189" s="153">
        <f>ROUND(I189*H189,2)</f>
        <v>0</v>
      </c>
      <c r="BL189" s="18" t="s">
        <v>92</v>
      </c>
      <c r="BM189" s="152" t="s">
        <v>246</v>
      </c>
    </row>
    <row r="190" spans="2:51" s="13" customFormat="1" ht="12">
      <c r="B190" s="154"/>
      <c r="D190" s="155" t="s">
        <v>155</v>
      </c>
      <c r="E190" s="156" t="s">
        <v>1</v>
      </c>
      <c r="F190" s="157" t="s">
        <v>247</v>
      </c>
      <c r="H190" s="158">
        <v>5.25</v>
      </c>
      <c r="I190" s="159"/>
      <c r="L190" s="154"/>
      <c r="M190" s="160"/>
      <c r="N190" s="161"/>
      <c r="O190" s="161"/>
      <c r="P190" s="161"/>
      <c r="Q190" s="161"/>
      <c r="R190" s="161"/>
      <c r="S190" s="161"/>
      <c r="T190" s="162"/>
      <c r="AT190" s="156" t="s">
        <v>155</v>
      </c>
      <c r="AU190" s="156" t="s">
        <v>85</v>
      </c>
      <c r="AV190" s="13" t="s">
        <v>85</v>
      </c>
      <c r="AW190" s="13" t="s">
        <v>32</v>
      </c>
      <c r="AX190" s="13" t="s">
        <v>76</v>
      </c>
      <c r="AY190" s="156" t="s">
        <v>144</v>
      </c>
    </row>
    <row r="191" spans="2:51" s="13" customFormat="1" ht="12">
      <c r="B191" s="154"/>
      <c r="D191" s="155" t="s">
        <v>155</v>
      </c>
      <c r="E191" s="156" t="s">
        <v>1</v>
      </c>
      <c r="F191" s="157" t="s">
        <v>95</v>
      </c>
      <c r="H191" s="158">
        <v>13.648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155</v>
      </c>
      <c r="AU191" s="156" t="s">
        <v>85</v>
      </c>
      <c r="AV191" s="13" t="s">
        <v>85</v>
      </c>
      <c r="AW191" s="13" t="s">
        <v>32</v>
      </c>
      <c r="AX191" s="13" t="s">
        <v>76</v>
      </c>
      <c r="AY191" s="156" t="s">
        <v>144</v>
      </c>
    </row>
    <row r="192" spans="2:51" s="14" customFormat="1" ht="12">
      <c r="B192" s="163"/>
      <c r="D192" s="155" t="s">
        <v>155</v>
      </c>
      <c r="E192" s="164" t="s">
        <v>1</v>
      </c>
      <c r="F192" s="165" t="s">
        <v>164</v>
      </c>
      <c r="H192" s="166">
        <v>18.898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4" t="s">
        <v>155</v>
      </c>
      <c r="AU192" s="164" t="s">
        <v>85</v>
      </c>
      <c r="AV192" s="14" t="s">
        <v>92</v>
      </c>
      <c r="AW192" s="14" t="s">
        <v>32</v>
      </c>
      <c r="AX192" s="14" t="s">
        <v>81</v>
      </c>
      <c r="AY192" s="164" t="s">
        <v>144</v>
      </c>
    </row>
    <row r="193" spans="1:65" s="2" customFormat="1" ht="33" customHeight="1">
      <c r="A193" s="33"/>
      <c r="B193" s="140"/>
      <c r="C193" s="141" t="s">
        <v>248</v>
      </c>
      <c r="D193" s="141" t="s">
        <v>146</v>
      </c>
      <c r="E193" s="142" t="s">
        <v>249</v>
      </c>
      <c r="F193" s="143" t="s">
        <v>250</v>
      </c>
      <c r="G193" s="144" t="s">
        <v>251</v>
      </c>
      <c r="H193" s="145">
        <v>41.208</v>
      </c>
      <c r="I193" s="146"/>
      <c r="J193" s="147">
        <f>ROUND(I193*H193,2)</f>
        <v>0</v>
      </c>
      <c r="K193" s="143" t="s">
        <v>150</v>
      </c>
      <c r="L193" s="34"/>
      <c r="M193" s="148" t="s">
        <v>1</v>
      </c>
      <c r="N193" s="149" t="s">
        <v>41</v>
      </c>
      <c r="O193" s="59"/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2" t="s">
        <v>92</v>
      </c>
      <c r="AT193" s="152" t="s">
        <v>146</v>
      </c>
      <c r="AU193" s="152" t="s">
        <v>85</v>
      </c>
      <c r="AY193" s="18" t="s">
        <v>144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18" t="s">
        <v>81</v>
      </c>
      <c r="BK193" s="153">
        <f>ROUND(I193*H193,2)</f>
        <v>0</v>
      </c>
      <c r="BL193" s="18" t="s">
        <v>92</v>
      </c>
      <c r="BM193" s="152" t="s">
        <v>252</v>
      </c>
    </row>
    <row r="194" spans="2:51" s="13" customFormat="1" ht="12">
      <c r="B194" s="154"/>
      <c r="D194" s="155" t="s">
        <v>155</v>
      </c>
      <c r="E194" s="156" t="s">
        <v>1</v>
      </c>
      <c r="F194" s="157" t="s">
        <v>253</v>
      </c>
      <c r="H194" s="158">
        <v>41.208</v>
      </c>
      <c r="I194" s="159"/>
      <c r="L194" s="154"/>
      <c r="M194" s="160"/>
      <c r="N194" s="161"/>
      <c r="O194" s="161"/>
      <c r="P194" s="161"/>
      <c r="Q194" s="161"/>
      <c r="R194" s="161"/>
      <c r="S194" s="161"/>
      <c r="T194" s="162"/>
      <c r="AT194" s="156" t="s">
        <v>155</v>
      </c>
      <c r="AU194" s="156" t="s">
        <v>85</v>
      </c>
      <c r="AV194" s="13" t="s">
        <v>85</v>
      </c>
      <c r="AW194" s="13" t="s">
        <v>32</v>
      </c>
      <c r="AX194" s="13" t="s">
        <v>81</v>
      </c>
      <c r="AY194" s="156" t="s">
        <v>144</v>
      </c>
    </row>
    <row r="195" spans="1:65" s="2" customFormat="1" ht="16.5" customHeight="1">
      <c r="A195" s="33"/>
      <c r="B195" s="140"/>
      <c r="C195" s="141" t="s">
        <v>254</v>
      </c>
      <c r="D195" s="141" t="s">
        <v>146</v>
      </c>
      <c r="E195" s="142" t="s">
        <v>255</v>
      </c>
      <c r="F195" s="143" t="s">
        <v>256</v>
      </c>
      <c r="G195" s="144" t="s">
        <v>198</v>
      </c>
      <c r="H195" s="145">
        <v>20.604</v>
      </c>
      <c r="I195" s="146"/>
      <c r="J195" s="147">
        <f>ROUND(I195*H195,2)</f>
        <v>0</v>
      </c>
      <c r="K195" s="143" t="s">
        <v>150</v>
      </c>
      <c r="L195" s="34"/>
      <c r="M195" s="148" t="s">
        <v>1</v>
      </c>
      <c r="N195" s="149" t="s">
        <v>41</v>
      </c>
      <c r="O195" s="59"/>
      <c r="P195" s="150">
        <f>O195*H195</f>
        <v>0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2" t="s">
        <v>92</v>
      </c>
      <c r="AT195" s="152" t="s">
        <v>146</v>
      </c>
      <c r="AU195" s="152" t="s">
        <v>85</v>
      </c>
      <c r="AY195" s="18" t="s">
        <v>144</v>
      </c>
      <c r="BE195" s="153">
        <f>IF(N195="základní",J195,0)</f>
        <v>0</v>
      </c>
      <c r="BF195" s="153">
        <f>IF(N195="snížená",J195,0)</f>
        <v>0</v>
      </c>
      <c r="BG195" s="153">
        <f>IF(N195="zákl. přenesená",J195,0)</f>
        <v>0</v>
      </c>
      <c r="BH195" s="153">
        <f>IF(N195="sníž. přenesená",J195,0)</f>
        <v>0</v>
      </c>
      <c r="BI195" s="153">
        <f>IF(N195="nulová",J195,0)</f>
        <v>0</v>
      </c>
      <c r="BJ195" s="18" t="s">
        <v>81</v>
      </c>
      <c r="BK195" s="153">
        <f>ROUND(I195*H195,2)</f>
        <v>0</v>
      </c>
      <c r="BL195" s="18" t="s">
        <v>92</v>
      </c>
      <c r="BM195" s="152" t="s">
        <v>257</v>
      </c>
    </row>
    <row r="196" spans="2:51" s="13" customFormat="1" ht="12">
      <c r="B196" s="154"/>
      <c r="D196" s="155" t="s">
        <v>155</v>
      </c>
      <c r="E196" s="156" t="s">
        <v>1</v>
      </c>
      <c r="F196" s="157" t="s">
        <v>97</v>
      </c>
      <c r="H196" s="158">
        <v>20.604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155</v>
      </c>
      <c r="AU196" s="156" t="s">
        <v>85</v>
      </c>
      <c r="AV196" s="13" t="s">
        <v>85</v>
      </c>
      <c r="AW196" s="13" t="s">
        <v>32</v>
      </c>
      <c r="AX196" s="13" t="s">
        <v>81</v>
      </c>
      <c r="AY196" s="156" t="s">
        <v>144</v>
      </c>
    </row>
    <row r="197" spans="1:65" s="2" customFormat="1" ht="24.2" customHeight="1">
      <c r="A197" s="33"/>
      <c r="B197" s="140"/>
      <c r="C197" s="141" t="s">
        <v>258</v>
      </c>
      <c r="D197" s="141" t="s">
        <v>146</v>
      </c>
      <c r="E197" s="142" t="s">
        <v>259</v>
      </c>
      <c r="F197" s="143" t="s">
        <v>260</v>
      </c>
      <c r="G197" s="144" t="s">
        <v>198</v>
      </c>
      <c r="H197" s="145">
        <v>13.648</v>
      </c>
      <c r="I197" s="146"/>
      <c r="J197" s="147">
        <f>ROUND(I197*H197,2)</f>
        <v>0</v>
      </c>
      <c r="K197" s="143" t="s">
        <v>150</v>
      </c>
      <c r="L197" s="34"/>
      <c r="M197" s="148" t="s">
        <v>1</v>
      </c>
      <c r="N197" s="149" t="s">
        <v>41</v>
      </c>
      <c r="O197" s="59"/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2" t="s">
        <v>92</v>
      </c>
      <c r="AT197" s="152" t="s">
        <v>146</v>
      </c>
      <c r="AU197" s="152" t="s">
        <v>85</v>
      </c>
      <c r="AY197" s="18" t="s">
        <v>144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81</v>
      </c>
      <c r="BK197" s="153">
        <f>ROUND(I197*H197,2)</f>
        <v>0</v>
      </c>
      <c r="BL197" s="18" t="s">
        <v>92</v>
      </c>
      <c r="BM197" s="152" t="s">
        <v>261</v>
      </c>
    </row>
    <row r="198" spans="2:51" s="13" customFormat="1" ht="12">
      <c r="B198" s="154"/>
      <c r="D198" s="155" t="s">
        <v>155</v>
      </c>
      <c r="E198" s="156" t="s">
        <v>1</v>
      </c>
      <c r="F198" s="157" t="s">
        <v>262</v>
      </c>
      <c r="H198" s="158">
        <v>20.752</v>
      </c>
      <c r="I198" s="159"/>
      <c r="L198" s="154"/>
      <c r="M198" s="160"/>
      <c r="N198" s="161"/>
      <c r="O198" s="161"/>
      <c r="P198" s="161"/>
      <c r="Q198" s="161"/>
      <c r="R198" s="161"/>
      <c r="S198" s="161"/>
      <c r="T198" s="162"/>
      <c r="AT198" s="156" t="s">
        <v>155</v>
      </c>
      <c r="AU198" s="156" t="s">
        <v>85</v>
      </c>
      <c r="AV198" s="13" t="s">
        <v>85</v>
      </c>
      <c r="AW198" s="13" t="s">
        <v>32</v>
      </c>
      <c r="AX198" s="13" t="s">
        <v>76</v>
      </c>
      <c r="AY198" s="156" t="s">
        <v>144</v>
      </c>
    </row>
    <row r="199" spans="2:51" s="13" customFormat="1" ht="12">
      <c r="B199" s="154"/>
      <c r="D199" s="155" t="s">
        <v>155</v>
      </c>
      <c r="E199" s="156" t="s">
        <v>1</v>
      </c>
      <c r="F199" s="157" t="s">
        <v>263</v>
      </c>
      <c r="H199" s="158">
        <v>-5.184</v>
      </c>
      <c r="I199" s="159"/>
      <c r="L199" s="154"/>
      <c r="M199" s="160"/>
      <c r="N199" s="161"/>
      <c r="O199" s="161"/>
      <c r="P199" s="161"/>
      <c r="Q199" s="161"/>
      <c r="R199" s="161"/>
      <c r="S199" s="161"/>
      <c r="T199" s="162"/>
      <c r="AT199" s="156" t="s">
        <v>155</v>
      </c>
      <c r="AU199" s="156" t="s">
        <v>85</v>
      </c>
      <c r="AV199" s="13" t="s">
        <v>85</v>
      </c>
      <c r="AW199" s="13" t="s">
        <v>32</v>
      </c>
      <c r="AX199" s="13" t="s">
        <v>76</v>
      </c>
      <c r="AY199" s="156" t="s">
        <v>144</v>
      </c>
    </row>
    <row r="200" spans="2:51" s="13" customFormat="1" ht="12">
      <c r="B200" s="154"/>
      <c r="D200" s="155" t="s">
        <v>155</v>
      </c>
      <c r="E200" s="156" t="s">
        <v>1</v>
      </c>
      <c r="F200" s="157" t="s">
        <v>264</v>
      </c>
      <c r="H200" s="158">
        <v>-1.92</v>
      </c>
      <c r="I200" s="159"/>
      <c r="L200" s="154"/>
      <c r="M200" s="160"/>
      <c r="N200" s="161"/>
      <c r="O200" s="161"/>
      <c r="P200" s="161"/>
      <c r="Q200" s="161"/>
      <c r="R200" s="161"/>
      <c r="S200" s="161"/>
      <c r="T200" s="162"/>
      <c r="AT200" s="156" t="s">
        <v>155</v>
      </c>
      <c r="AU200" s="156" t="s">
        <v>85</v>
      </c>
      <c r="AV200" s="13" t="s">
        <v>85</v>
      </c>
      <c r="AW200" s="13" t="s">
        <v>32</v>
      </c>
      <c r="AX200" s="13" t="s">
        <v>76</v>
      </c>
      <c r="AY200" s="156" t="s">
        <v>144</v>
      </c>
    </row>
    <row r="201" spans="2:51" s="14" customFormat="1" ht="12">
      <c r="B201" s="163"/>
      <c r="D201" s="155" t="s">
        <v>155</v>
      </c>
      <c r="E201" s="164" t="s">
        <v>95</v>
      </c>
      <c r="F201" s="165" t="s">
        <v>164</v>
      </c>
      <c r="H201" s="166">
        <v>13.648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4" t="s">
        <v>155</v>
      </c>
      <c r="AU201" s="164" t="s">
        <v>85</v>
      </c>
      <c r="AV201" s="14" t="s">
        <v>92</v>
      </c>
      <c r="AW201" s="14" t="s">
        <v>32</v>
      </c>
      <c r="AX201" s="14" t="s">
        <v>81</v>
      </c>
      <c r="AY201" s="164" t="s">
        <v>144</v>
      </c>
    </row>
    <row r="202" spans="1:65" s="2" customFormat="1" ht="24.2" customHeight="1">
      <c r="A202" s="33"/>
      <c r="B202" s="140"/>
      <c r="C202" s="141" t="s">
        <v>7</v>
      </c>
      <c r="D202" s="141" t="s">
        <v>146</v>
      </c>
      <c r="E202" s="142" t="s">
        <v>265</v>
      </c>
      <c r="F202" s="143" t="s">
        <v>266</v>
      </c>
      <c r="G202" s="144" t="s">
        <v>149</v>
      </c>
      <c r="H202" s="145">
        <v>35</v>
      </c>
      <c r="I202" s="146"/>
      <c r="J202" s="147">
        <f>ROUND(I202*H202,2)</f>
        <v>0</v>
      </c>
      <c r="K202" s="143" t="s">
        <v>150</v>
      </c>
      <c r="L202" s="34"/>
      <c r="M202" s="148" t="s">
        <v>1</v>
      </c>
      <c r="N202" s="149" t="s">
        <v>41</v>
      </c>
      <c r="O202" s="59"/>
      <c r="P202" s="150">
        <f>O202*H202</f>
        <v>0</v>
      </c>
      <c r="Q202" s="150">
        <v>0</v>
      </c>
      <c r="R202" s="150">
        <f>Q202*H202</f>
        <v>0</v>
      </c>
      <c r="S202" s="150">
        <v>0</v>
      </c>
      <c r="T202" s="151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2" t="s">
        <v>92</v>
      </c>
      <c r="AT202" s="152" t="s">
        <v>146</v>
      </c>
      <c r="AU202" s="152" t="s">
        <v>85</v>
      </c>
      <c r="AY202" s="18" t="s">
        <v>144</v>
      </c>
      <c r="BE202" s="153">
        <f>IF(N202="základní",J202,0)</f>
        <v>0</v>
      </c>
      <c r="BF202" s="153">
        <f>IF(N202="snížená",J202,0)</f>
        <v>0</v>
      </c>
      <c r="BG202" s="153">
        <f>IF(N202="zákl. přenesená",J202,0)</f>
        <v>0</v>
      </c>
      <c r="BH202" s="153">
        <f>IF(N202="sníž. přenesená",J202,0)</f>
        <v>0</v>
      </c>
      <c r="BI202" s="153">
        <f>IF(N202="nulová",J202,0)</f>
        <v>0</v>
      </c>
      <c r="BJ202" s="18" t="s">
        <v>81</v>
      </c>
      <c r="BK202" s="153">
        <f>ROUND(I202*H202,2)</f>
        <v>0</v>
      </c>
      <c r="BL202" s="18" t="s">
        <v>92</v>
      </c>
      <c r="BM202" s="152" t="s">
        <v>267</v>
      </c>
    </row>
    <row r="203" spans="2:51" s="13" customFormat="1" ht="12">
      <c r="B203" s="154"/>
      <c r="D203" s="155" t="s">
        <v>155</v>
      </c>
      <c r="E203" s="156" t="s">
        <v>1</v>
      </c>
      <c r="F203" s="157" t="s">
        <v>190</v>
      </c>
      <c r="H203" s="158">
        <v>10.44</v>
      </c>
      <c r="I203" s="159"/>
      <c r="L203" s="154"/>
      <c r="M203" s="160"/>
      <c r="N203" s="161"/>
      <c r="O203" s="161"/>
      <c r="P203" s="161"/>
      <c r="Q203" s="161"/>
      <c r="R203" s="161"/>
      <c r="S203" s="161"/>
      <c r="T203" s="162"/>
      <c r="AT203" s="156" t="s">
        <v>155</v>
      </c>
      <c r="AU203" s="156" t="s">
        <v>85</v>
      </c>
      <c r="AV203" s="13" t="s">
        <v>85</v>
      </c>
      <c r="AW203" s="13" t="s">
        <v>32</v>
      </c>
      <c r="AX203" s="13" t="s">
        <v>76</v>
      </c>
      <c r="AY203" s="156" t="s">
        <v>144</v>
      </c>
    </row>
    <row r="204" spans="2:51" s="13" customFormat="1" ht="12">
      <c r="B204" s="154"/>
      <c r="D204" s="155" t="s">
        <v>155</v>
      </c>
      <c r="E204" s="156" t="s">
        <v>1</v>
      </c>
      <c r="F204" s="157" t="s">
        <v>268</v>
      </c>
      <c r="H204" s="158">
        <v>22</v>
      </c>
      <c r="I204" s="159"/>
      <c r="L204" s="154"/>
      <c r="M204" s="160"/>
      <c r="N204" s="161"/>
      <c r="O204" s="161"/>
      <c r="P204" s="161"/>
      <c r="Q204" s="161"/>
      <c r="R204" s="161"/>
      <c r="S204" s="161"/>
      <c r="T204" s="162"/>
      <c r="AT204" s="156" t="s">
        <v>155</v>
      </c>
      <c r="AU204" s="156" t="s">
        <v>85</v>
      </c>
      <c r="AV204" s="13" t="s">
        <v>85</v>
      </c>
      <c r="AW204" s="13" t="s">
        <v>32</v>
      </c>
      <c r="AX204" s="13" t="s">
        <v>76</v>
      </c>
      <c r="AY204" s="156" t="s">
        <v>144</v>
      </c>
    </row>
    <row r="205" spans="2:51" s="15" customFormat="1" ht="12">
      <c r="B205" s="171"/>
      <c r="D205" s="155" t="s">
        <v>155</v>
      </c>
      <c r="E205" s="172" t="s">
        <v>1</v>
      </c>
      <c r="F205" s="173" t="s">
        <v>175</v>
      </c>
      <c r="H205" s="174">
        <v>32.44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155</v>
      </c>
      <c r="AU205" s="172" t="s">
        <v>85</v>
      </c>
      <c r="AV205" s="15" t="s">
        <v>157</v>
      </c>
      <c r="AW205" s="15" t="s">
        <v>32</v>
      </c>
      <c r="AX205" s="15" t="s">
        <v>76</v>
      </c>
      <c r="AY205" s="172" t="s">
        <v>144</v>
      </c>
    </row>
    <row r="206" spans="2:51" s="13" customFormat="1" ht="12">
      <c r="B206" s="154"/>
      <c r="D206" s="155" t="s">
        <v>155</v>
      </c>
      <c r="E206" s="156" t="s">
        <v>101</v>
      </c>
      <c r="F206" s="157" t="s">
        <v>102</v>
      </c>
      <c r="H206" s="158">
        <v>35</v>
      </c>
      <c r="I206" s="159"/>
      <c r="L206" s="154"/>
      <c r="M206" s="160"/>
      <c r="N206" s="161"/>
      <c r="O206" s="161"/>
      <c r="P206" s="161"/>
      <c r="Q206" s="161"/>
      <c r="R206" s="161"/>
      <c r="S206" s="161"/>
      <c r="T206" s="162"/>
      <c r="AT206" s="156" t="s">
        <v>155</v>
      </c>
      <c r="AU206" s="156" t="s">
        <v>85</v>
      </c>
      <c r="AV206" s="13" t="s">
        <v>85</v>
      </c>
      <c r="AW206" s="13" t="s">
        <v>32</v>
      </c>
      <c r="AX206" s="13" t="s">
        <v>81</v>
      </c>
      <c r="AY206" s="156" t="s">
        <v>144</v>
      </c>
    </row>
    <row r="207" spans="1:65" s="2" customFormat="1" ht="24.2" customHeight="1">
      <c r="A207" s="33"/>
      <c r="B207" s="140"/>
      <c r="C207" s="141" t="s">
        <v>269</v>
      </c>
      <c r="D207" s="141" t="s">
        <v>146</v>
      </c>
      <c r="E207" s="142" t="s">
        <v>270</v>
      </c>
      <c r="F207" s="143" t="s">
        <v>271</v>
      </c>
      <c r="G207" s="144" t="s">
        <v>149</v>
      </c>
      <c r="H207" s="145">
        <v>35</v>
      </c>
      <c r="I207" s="146"/>
      <c r="J207" s="147">
        <f>ROUND(I207*H207,2)</f>
        <v>0</v>
      </c>
      <c r="K207" s="143" t="s">
        <v>150</v>
      </c>
      <c r="L207" s="34"/>
      <c r="M207" s="148" t="s">
        <v>1</v>
      </c>
      <c r="N207" s="149" t="s">
        <v>41</v>
      </c>
      <c r="O207" s="59"/>
      <c r="P207" s="150">
        <f>O207*H207</f>
        <v>0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2" t="s">
        <v>92</v>
      </c>
      <c r="AT207" s="152" t="s">
        <v>146</v>
      </c>
      <c r="AU207" s="152" t="s">
        <v>85</v>
      </c>
      <c r="AY207" s="18" t="s">
        <v>144</v>
      </c>
      <c r="BE207" s="153">
        <f>IF(N207="základní",J207,0)</f>
        <v>0</v>
      </c>
      <c r="BF207" s="153">
        <f>IF(N207="snížená",J207,0)</f>
        <v>0</v>
      </c>
      <c r="BG207" s="153">
        <f>IF(N207="zákl. přenesená",J207,0)</f>
        <v>0</v>
      </c>
      <c r="BH207" s="153">
        <f>IF(N207="sníž. přenesená",J207,0)</f>
        <v>0</v>
      </c>
      <c r="BI207" s="153">
        <f>IF(N207="nulová",J207,0)</f>
        <v>0</v>
      </c>
      <c r="BJ207" s="18" t="s">
        <v>81</v>
      </c>
      <c r="BK207" s="153">
        <f>ROUND(I207*H207,2)</f>
        <v>0</v>
      </c>
      <c r="BL207" s="18" t="s">
        <v>92</v>
      </c>
      <c r="BM207" s="152" t="s">
        <v>272</v>
      </c>
    </row>
    <row r="208" spans="2:51" s="13" customFormat="1" ht="12">
      <c r="B208" s="154"/>
      <c r="D208" s="155" t="s">
        <v>155</v>
      </c>
      <c r="E208" s="156" t="s">
        <v>1</v>
      </c>
      <c r="F208" s="157" t="s">
        <v>101</v>
      </c>
      <c r="H208" s="158">
        <v>35</v>
      </c>
      <c r="I208" s="159"/>
      <c r="L208" s="154"/>
      <c r="M208" s="160"/>
      <c r="N208" s="161"/>
      <c r="O208" s="161"/>
      <c r="P208" s="161"/>
      <c r="Q208" s="161"/>
      <c r="R208" s="161"/>
      <c r="S208" s="161"/>
      <c r="T208" s="162"/>
      <c r="AT208" s="156" t="s">
        <v>155</v>
      </c>
      <c r="AU208" s="156" t="s">
        <v>85</v>
      </c>
      <c r="AV208" s="13" t="s">
        <v>85</v>
      </c>
      <c r="AW208" s="13" t="s">
        <v>32</v>
      </c>
      <c r="AX208" s="13" t="s">
        <v>81</v>
      </c>
      <c r="AY208" s="156" t="s">
        <v>144</v>
      </c>
    </row>
    <row r="209" spans="1:65" s="2" customFormat="1" ht="16.5" customHeight="1">
      <c r="A209" s="33"/>
      <c r="B209" s="140"/>
      <c r="C209" s="186" t="s">
        <v>273</v>
      </c>
      <c r="D209" s="186" t="s">
        <v>274</v>
      </c>
      <c r="E209" s="187" t="s">
        <v>275</v>
      </c>
      <c r="F209" s="188" t="s">
        <v>276</v>
      </c>
      <c r="G209" s="189" t="s">
        <v>277</v>
      </c>
      <c r="H209" s="190">
        <v>0.7</v>
      </c>
      <c r="I209" s="191"/>
      <c r="J209" s="192">
        <f>ROUND(I209*H209,2)</f>
        <v>0</v>
      </c>
      <c r="K209" s="188" t="s">
        <v>150</v>
      </c>
      <c r="L209" s="193"/>
      <c r="M209" s="194" t="s">
        <v>1</v>
      </c>
      <c r="N209" s="195" t="s">
        <v>41</v>
      </c>
      <c r="O209" s="59"/>
      <c r="P209" s="150">
        <f>O209*H209</f>
        <v>0</v>
      </c>
      <c r="Q209" s="150">
        <v>0.001</v>
      </c>
      <c r="R209" s="150">
        <f>Q209*H209</f>
        <v>0.0007</v>
      </c>
      <c r="S209" s="150">
        <v>0</v>
      </c>
      <c r="T209" s="151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2" t="s">
        <v>186</v>
      </c>
      <c r="AT209" s="152" t="s">
        <v>274</v>
      </c>
      <c r="AU209" s="152" t="s">
        <v>85</v>
      </c>
      <c r="AY209" s="18" t="s">
        <v>144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8" t="s">
        <v>81</v>
      </c>
      <c r="BK209" s="153">
        <f>ROUND(I209*H209,2)</f>
        <v>0</v>
      </c>
      <c r="BL209" s="18" t="s">
        <v>92</v>
      </c>
      <c r="BM209" s="152" t="s">
        <v>278</v>
      </c>
    </row>
    <row r="210" spans="2:51" s="13" customFormat="1" ht="12">
      <c r="B210" s="154"/>
      <c r="D210" s="155" t="s">
        <v>155</v>
      </c>
      <c r="F210" s="157" t="s">
        <v>279</v>
      </c>
      <c r="H210" s="158">
        <v>0.7</v>
      </c>
      <c r="I210" s="159"/>
      <c r="L210" s="154"/>
      <c r="M210" s="160"/>
      <c r="N210" s="161"/>
      <c r="O210" s="161"/>
      <c r="P210" s="161"/>
      <c r="Q210" s="161"/>
      <c r="R210" s="161"/>
      <c r="S210" s="161"/>
      <c r="T210" s="162"/>
      <c r="AT210" s="156" t="s">
        <v>155</v>
      </c>
      <c r="AU210" s="156" t="s">
        <v>85</v>
      </c>
      <c r="AV210" s="13" t="s">
        <v>85</v>
      </c>
      <c r="AW210" s="13" t="s">
        <v>3</v>
      </c>
      <c r="AX210" s="13" t="s">
        <v>81</v>
      </c>
      <c r="AY210" s="156" t="s">
        <v>144</v>
      </c>
    </row>
    <row r="211" spans="1:65" s="2" customFormat="1" ht="24.2" customHeight="1">
      <c r="A211" s="33"/>
      <c r="B211" s="140"/>
      <c r="C211" s="141" t="s">
        <v>176</v>
      </c>
      <c r="D211" s="141" t="s">
        <v>146</v>
      </c>
      <c r="E211" s="142" t="s">
        <v>280</v>
      </c>
      <c r="F211" s="143" t="s">
        <v>281</v>
      </c>
      <c r="G211" s="144" t="s">
        <v>149</v>
      </c>
      <c r="H211" s="145">
        <v>180</v>
      </c>
      <c r="I211" s="146"/>
      <c r="J211" s="147">
        <f>ROUND(I211*H211,2)</f>
        <v>0</v>
      </c>
      <c r="K211" s="143" t="s">
        <v>150</v>
      </c>
      <c r="L211" s="34"/>
      <c r="M211" s="148" t="s">
        <v>1</v>
      </c>
      <c r="N211" s="149" t="s">
        <v>41</v>
      </c>
      <c r="O211" s="59"/>
      <c r="P211" s="150">
        <f>O211*H211</f>
        <v>0</v>
      </c>
      <c r="Q211" s="150">
        <v>0</v>
      </c>
      <c r="R211" s="150">
        <f>Q211*H211</f>
        <v>0</v>
      </c>
      <c r="S211" s="150">
        <v>0</v>
      </c>
      <c r="T211" s="151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2" t="s">
        <v>92</v>
      </c>
      <c r="AT211" s="152" t="s">
        <v>146</v>
      </c>
      <c r="AU211" s="152" t="s">
        <v>85</v>
      </c>
      <c r="AY211" s="18" t="s">
        <v>144</v>
      </c>
      <c r="BE211" s="153">
        <f>IF(N211="základní",J211,0)</f>
        <v>0</v>
      </c>
      <c r="BF211" s="153">
        <f>IF(N211="snížená",J211,0)</f>
        <v>0</v>
      </c>
      <c r="BG211" s="153">
        <f>IF(N211="zákl. přenesená",J211,0)</f>
        <v>0</v>
      </c>
      <c r="BH211" s="153">
        <f>IF(N211="sníž. přenesená",J211,0)</f>
        <v>0</v>
      </c>
      <c r="BI211" s="153">
        <f>IF(N211="nulová",J211,0)</f>
        <v>0</v>
      </c>
      <c r="BJ211" s="18" t="s">
        <v>81</v>
      </c>
      <c r="BK211" s="153">
        <f>ROUND(I211*H211,2)</f>
        <v>0</v>
      </c>
      <c r="BL211" s="18" t="s">
        <v>92</v>
      </c>
      <c r="BM211" s="152" t="s">
        <v>282</v>
      </c>
    </row>
    <row r="212" spans="1:65" s="2" customFormat="1" ht="21.75" customHeight="1">
      <c r="A212" s="33"/>
      <c r="B212" s="140"/>
      <c r="C212" s="141" t="s">
        <v>283</v>
      </c>
      <c r="D212" s="141" t="s">
        <v>146</v>
      </c>
      <c r="E212" s="142" t="s">
        <v>284</v>
      </c>
      <c r="F212" s="143" t="s">
        <v>285</v>
      </c>
      <c r="G212" s="144" t="s">
        <v>149</v>
      </c>
      <c r="H212" s="145">
        <v>35</v>
      </c>
      <c r="I212" s="146"/>
      <c r="J212" s="147">
        <f>ROUND(I212*H212,2)</f>
        <v>0</v>
      </c>
      <c r="K212" s="143" t="s">
        <v>150</v>
      </c>
      <c r="L212" s="34"/>
      <c r="M212" s="148" t="s">
        <v>1</v>
      </c>
      <c r="N212" s="149" t="s">
        <v>41</v>
      </c>
      <c r="O212" s="59"/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52" t="s">
        <v>92</v>
      </c>
      <c r="AT212" s="152" t="s">
        <v>146</v>
      </c>
      <c r="AU212" s="152" t="s">
        <v>85</v>
      </c>
      <c r="AY212" s="18" t="s">
        <v>144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81</v>
      </c>
      <c r="BK212" s="153">
        <f>ROUND(I212*H212,2)</f>
        <v>0</v>
      </c>
      <c r="BL212" s="18" t="s">
        <v>92</v>
      </c>
      <c r="BM212" s="152" t="s">
        <v>286</v>
      </c>
    </row>
    <row r="213" spans="2:51" s="13" customFormat="1" ht="12">
      <c r="B213" s="154"/>
      <c r="D213" s="155" t="s">
        <v>155</v>
      </c>
      <c r="E213" s="156" t="s">
        <v>1</v>
      </c>
      <c r="F213" s="157" t="s">
        <v>101</v>
      </c>
      <c r="H213" s="158">
        <v>35</v>
      </c>
      <c r="I213" s="159"/>
      <c r="L213" s="154"/>
      <c r="M213" s="160"/>
      <c r="N213" s="161"/>
      <c r="O213" s="161"/>
      <c r="P213" s="161"/>
      <c r="Q213" s="161"/>
      <c r="R213" s="161"/>
      <c r="S213" s="161"/>
      <c r="T213" s="162"/>
      <c r="AT213" s="156" t="s">
        <v>155</v>
      </c>
      <c r="AU213" s="156" t="s">
        <v>85</v>
      </c>
      <c r="AV213" s="13" t="s">
        <v>85</v>
      </c>
      <c r="AW213" s="13" t="s">
        <v>32</v>
      </c>
      <c r="AX213" s="13" t="s">
        <v>81</v>
      </c>
      <c r="AY213" s="156" t="s">
        <v>144</v>
      </c>
    </row>
    <row r="214" spans="1:65" s="2" customFormat="1" ht="16.5" customHeight="1">
      <c r="A214" s="33"/>
      <c r="B214" s="140"/>
      <c r="C214" s="141" t="s">
        <v>287</v>
      </c>
      <c r="D214" s="141" t="s">
        <v>146</v>
      </c>
      <c r="E214" s="142" t="s">
        <v>288</v>
      </c>
      <c r="F214" s="143" t="s">
        <v>289</v>
      </c>
      <c r="G214" s="144" t="s">
        <v>149</v>
      </c>
      <c r="H214" s="145">
        <v>35</v>
      </c>
      <c r="I214" s="146"/>
      <c r="J214" s="147">
        <f>ROUND(I214*H214,2)</f>
        <v>0</v>
      </c>
      <c r="K214" s="143" t="s">
        <v>150</v>
      </c>
      <c r="L214" s="34"/>
      <c r="M214" s="148" t="s">
        <v>1</v>
      </c>
      <c r="N214" s="149" t="s">
        <v>41</v>
      </c>
      <c r="O214" s="59"/>
      <c r="P214" s="150">
        <f>O214*H214</f>
        <v>0</v>
      </c>
      <c r="Q214" s="150">
        <v>0</v>
      </c>
      <c r="R214" s="150">
        <f>Q214*H214</f>
        <v>0</v>
      </c>
      <c r="S214" s="150">
        <v>0</v>
      </c>
      <c r="T214" s="151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2" t="s">
        <v>92</v>
      </c>
      <c r="AT214" s="152" t="s">
        <v>146</v>
      </c>
      <c r="AU214" s="152" t="s">
        <v>85</v>
      </c>
      <c r="AY214" s="18" t="s">
        <v>144</v>
      </c>
      <c r="BE214" s="153">
        <f>IF(N214="základní",J214,0)</f>
        <v>0</v>
      </c>
      <c r="BF214" s="153">
        <f>IF(N214="snížená",J214,0)</f>
        <v>0</v>
      </c>
      <c r="BG214" s="153">
        <f>IF(N214="zákl. přenesená",J214,0)</f>
        <v>0</v>
      </c>
      <c r="BH214" s="153">
        <f>IF(N214="sníž. přenesená",J214,0)</f>
        <v>0</v>
      </c>
      <c r="BI214" s="153">
        <f>IF(N214="nulová",J214,0)</f>
        <v>0</v>
      </c>
      <c r="BJ214" s="18" t="s">
        <v>81</v>
      </c>
      <c r="BK214" s="153">
        <f>ROUND(I214*H214,2)</f>
        <v>0</v>
      </c>
      <c r="BL214" s="18" t="s">
        <v>92</v>
      </c>
      <c r="BM214" s="152" t="s">
        <v>290</v>
      </c>
    </row>
    <row r="215" spans="2:51" s="13" customFormat="1" ht="12">
      <c r="B215" s="154"/>
      <c r="D215" s="155" t="s">
        <v>155</v>
      </c>
      <c r="E215" s="156" t="s">
        <v>1</v>
      </c>
      <c r="F215" s="157" t="s">
        <v>101</v>
      </c>
      <c r="H215" s="158">
        <v>35</v>
      </c>
      <c r="I215" s="159"/>
      <c r="L215" s="154"/>
      <c r="M215" s="160"/>
      <c r="N215" s="161"/>
      <c r="O215" s="161"/>
      <c r="P215" s="161"/>
      <c r="Q215" s="161"/>
      <c r="R215" s="161"/>
      <c r="S215" s="161"/>
      <c r="T215" s="162"/>
      <c r="AT215" s="156" t="s">
        <v>155</v>
      </c>
      <c r="AU215" s="156" t="s">
        <v>85</v>
      </c>
      <c r="AV215" s="13" t="s">
        <v>85</v>
      </c>
      <c r="AW215" s="13" t="s">
        <v>32</v>
      </c>
      <c r="AX215" s="13" t="s">
        <v>81</v>
      </c>
      <c r="AY215" s="156" t="s">
        <v>144</v>
      </c>
    </row>
    <row r="216" spans="2:63" s="12" customFormat="1" ht="22.9" customHeight="1">
      <c r="B216" s="127"/>
      <c r="D216" s="128" t="s">
        <v>75</v>
      </c>
      <c r="E216" s="138" t="s">
        <v>85</v>
      </c>
      <c r="F216" s="138" t="s">
        <v>291</v>
      </c>
      <c r="I216" s="130"/>
      <c r="J216" s="139">
        <f>BK216</f>
        <v>0</v>
      </c>
      <c r="L216" s="127"/>
      <c r="M216" s="132"/>
      <c r="N216" s="133"/>
      <c r="O216" s="133"/>
      <c r="P216" s="134">
        <f>SUM(P217:P236)</f>
        <v>0</v>
      </c>
      <c r="Q216" s="133"/>
      <c r="R216" s="134">
        <f>SUM(R217:R236)</f>
        <v>17.555945219999998</v>
      </c>
      <c r="S216" s="133"/>
      <c r="T216" s="135">
        <f>SUM(T217:T236)</f>
        <v>0</v>
      </c>
      <c r="AR216" s="128" t="s">
        <v>81</v>
      </c>
      <c r="AT216" s="136" t="s">
        <v>75</v>
      </c>
      <c r="AU216" s="136" t="s">
        <v>81</v>
      </c>
      <c r="AY216" s="128" t="s">
        <v>144</v>
      </c>
      <c r="BK216" s="137">
        <f>SUM(BK217:BK236)</f>
        <v>0</v>
      </c>
    </row>
    <row r="217" spans="1:65" s="2" customFormat="1" ht="24.2" customHeight="1">
      <c r="A217" s="33"/>
      <c r="B217" s="140"/>
      <c r="C217" s="141" t="s">
        <v>292</v>
      </c>
      <c r="D217" s="141" t="s">
        <v>146</v>
      </c>
      <c r="E217" s="142" t="s">
        <v>293</v>
      </c>
      <c r="F217" s="143" t="s">
        <v>294</v>
      </c>
      <c r="G217" s="144" t="s">
        <v>198</v>
      </c>
      <c r="H217" s="145">
        <v>0.768</v>
      </c>
      <c r="I217" s="146"/>
      <c r="J217" s="147">
        <f>ROUND(I217*H217,2)</f>
        <v>0</v>
      </c>
      <c r="K217" s="143" t="s">
        <v>150</v>
      </c>
      <c r="L217" s="34"/>
      <c r="M217" s="148" t="s">
        <v>1</v>
      </c>
      <c r="N217" s="149" t="s">
        <v>41</v>
      </c>
      <c r="O217" s="59"/>
      <c r="P217" s="150">
        <f>O217*H217</f>
        <v>0</v>
      </c>
      <c r="Q217" s="150">
        <v>1.98</v>
      </c>
      <c r="R217" s="150">
        <f>Q217*H217</f>
        <v>1.52064</v>
      </c>
      <c r="S217" s="150">
        <v>0</v>
      </c>
      <c r="T217" s="151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52" t="s">
        <v>92</v>
      </c>
      <c r="AT217" s="152" t="s">
        <v>146</v>
      </c>
      <c r="AU217" s="152" t="s">
        <v>85</v>
      </c>
      <c r="AY217" s="18" t="s">
        <v>144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8" t="s">
        <v>81</v>
      </c>
      <c r="BK217" s="153">
        <f>ROUND(I217*H217,2)</f>
        <v>0</v>
      </c>
      <c r="BL217" s="18" t="s">
        <v>92</v>
      </c>
      <c r="BM217" s="152" t="s">
        <v>295</v>
      </c>
    </row>
    <row r="218" spans="2:51" s="16" customFormat="1" ht="12">
      <c r="B218" s="179"/>
      <c r="D218" s="155" t="s">
        <v>155</v>
      </c>
      <c r="E218" s="180" t="s">
        <v>1</v>
      </c>
      <c r="F218" s="181" t="s">
        <v>296</v>
      </c>
      <c r="H218" s="180" t="s">
        <v>1</v>
      </c>
      <c r="I218" s="182"/>
      <c r="L218" s="179"/>
      <c r="M218" s="183"/>
      <c r="N218" s="184"/>
      <c r="O218" s="184"/>
      <c r="P218" s="184"/>
      <c r="Q218" s="184"/>
      <c r="R218" s="184"/>
      <c r="S218" s="184"/>
      <c r="T218" s="185"/>
      <c r="AT218" s="180" t="s">
        <v>155</v>
      </c>
      <c r="AU218" s="180" t="s">
        <v>85</v>
      </c>
      <c r="AV218" s="16" t="s">
        <v>81</v>
      </c>
      <c r="AW218" s="16" t="s">
        <v>32</v>
      </c>
      <c r="AX218" s="16" t="s">
        <v>76</v>
      </c>
      <c r="AY218" s="180" t="s">
        <v>144</v>
      </c>
    </row>
    <row r="219" spans="2:51" s="13" customFormat="1" ht="12">
      <c r="B219" s="154"/>
      <c r="D219" s="155" t="s">
        <v>155</v>
      </c>
      <c r="E219" s="156" t="s">
        <v>1</v>
      </c>
      <c r="F219" s="157" t="s">
        <v>297</v>
      </c>
      <c r="H219" s="158">
        <v>0.576</v>
      </c>
      <c r="I219" s="159"/>
      <c r="L219" s="154"/>
      <c r="M219" s="160"/>
      <c r="N219" s="161"/>
      <c r="O219" s="161"/>
      <c r="P219" s="161"/>
      <c r="Q219" s="161"/>
      <c r="R219" s="161"/>
      <c r="S219" s="161"/>
      <c r="T219" s="162"/>
      <c r="AT219" s="156" t="s">
        <v>155</v>
      </c>
      <c r="AU219" s="156" t="s">
        <v>85</v>
      </c>
      <c r="AV219" s="13" t="s">
        <v>85</v>
      </c>
      <c r="AW219" s="13" t="s">
        <v>32</v>
      </c>
      <c r="AX219" s="13" t="s">
        <v>76</v>
      </c>
      <c r="AY219" s="156" t="s">
        <v>144</v>
      </c>
    </row>
    <row r="220" spans="2:51" s="13" customFormat="1" ht="12">
      <c r="B220" s="154"/>
      <c r="D220" s="155" t="s">
        <v>155</v>
      </c>
      <c r="E220" s="156" t="s">
        <v>1</v>
      </c>
      <c r="F220" s="157" t="s">
        <v>298</v>
      </c>
      <c r="H220" s="158">
        <v>0.192</v>
      </c>
      <c r="I220" s="159"/>
      <c r="L220" s="154"/>
      <c r="M220" s="160"/>
      <c r="N220" s="161"/>
      <c r="O220" s="161"/>
      <c r="P220" s="161"/>
      <c r="Q220" s="161"/>
      <c r="R220" s="161"/>
      <c r="S220" s="161"/>
      <c r="T220" s="162"/>
      <c r="AT220" s="156" t="s">
        <v>155</v>
      </c>
      <c r="AU220" s="156" t="s">
        <v>85</v>
      </c>
      <c r="AV220" s="13" t="s">
        <v>85</v>
      </c>
      <c r="AW220" s="13" t="s">
        <v>32</v>
      </c>
      <c r="AX220" s="13" t="s">
        <v>76</v>
      </c>
      <c r="AY220" s="156" t="s">
        <v>144</v>
      </c>
    </row>
    <row r="221" spans="2:51" s="14" customFormat="1" ht="12">
      <c r="B221" s="163"/>
      <c r="D221" s="155" t="s">
        <v>155</v>
      </c>
      <c r="E221" s="164" t="s">
        <v>1</v>
      </c>
      <c r="F221" s="165" t="s">
        <v>164</v>
      </c>
      <c r="H221" s="166">
        <v>0.768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4" t="s">
        <v>155</v>
      </c>
      <c r="AU221" s="164" t="s">
        <v>85</v>
      </c>
      <c r="AV221" s="14" t="s">
        <v>92</v>
      </c>
      <c r="AW221" s="14" t="s">
        <v>32</v>
      </c>
      <c r="AX221" s="14" t="s">
        <v>81</v>
      </c>
      <c r="AY221" s="164" t="s">
        <v>144</v>
      </c>
    </row>
    <row r="222" spans="1:65" s="2" customFormat="1" ht="24.2" customHeight="1">
      <c r="A222" s="33"/>
      <c r="B222" s="140"/>
      <c r="C222" s="141" t="s">
        <v>299</v>
      </c>
      <c r="D222" s="141" t="s">
        <v>146</v>
      </c>
      <c r="E222" s="142" t="s">
        <v>300</v>
      </c>
      <c r="F222" s="143" t="s">
        <v>301</v>
      </c>
      <c r="G222" s="144" t="s">
        <v>198</v>
      </c>
      <c r="H222" s="145">
        <v>6.336</v>
      </c>
      <c r="I222" s="146"/>
      <c r="J222" s="147">
        <f>ROUND(I222*H222,2)</f>
        <v>0</v>
      </c>
      <c r="K222" s="143" t="s">
        <v>150</v>
      </c>
      <c r="L222" s="34"/>
      <c r="M222" s="148" t="s">
        <v>1</v>
      </c>
      <c r="N222" s="149" t="s">
        <v>41</v>
      </c>
      <c r="O222" s="59"/>
      <c r="P222" s="150">
        <f>O222*H222</f>
        <v>0</v>
      </c>
      <c r="Q222" s="150">
        <v>2.50187</v>
      </c>
      <c r="R222" s="150">
        <f>Q222*H222</f>
        <v>15.85184832</v>
      </c>
      <c r="S222" s="150">
        <v>0</v>
      </c>
      <c r="T222" s="151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2" t="s">
        <v>92</v>
      </c>
      <c r="AT222" s="152" t="s">
        <v>146</v>
      </c>
      <c r="AU222" s="152" t="s">
        <v>85</v>
      </c>
      <c r="AY222" s="18" t="s">
        <v>144</v>
      </c>
      <c r="BE222" s="153">
        <f>IF(N222="základní",J222,0)</f>
        <v>0</v>
      </c>
      <c r="BF222" s="153">
        <f>IF(N222="snížená",J222,0)</f>
        <v>0</v>
      </c>
      <c r="BG222" s="153">
        <f>IF(N222="zákl. přenesená",J222,0)</f>
        <v>0</v>
      </c>
      <c r="BH222" s="153">
        <f>IF(N222="sníž. přenesená",J222,0)</f>
        <v>0</v>
      </c>
      <c r="BI222" s="153">
        <f>IF(N222="nulová",J222,0)</f>
        <v>0</v>
      </c>
      <c r="BJ222" s="18" t="s">
        <v>81</v>
      </c>
      <c r="BK222" s="153">
        <f>ROUND(I222*H222,2)</f>
        <v>0</v>
      </c>
      <c r="BL222" s="18" t="s">
        <v>92</v>
      </c>
      <c r="BM222" s="152" t="s">
        <v>302</v>
      </c>
    </row>
    <row r="223" spans="2:51" s="16" customFormat="1" ht="12">
      <c r="B223" s="179"/>
      <c r="D223" s="155" t="s">
        <v>155</v>
      </c>
      <c r="E223" s="180" t="s">
        <v>1</v>
      </c>
      <c r="F223" s="181" t="s">
        <v>303</v>
      </c>
      <c r="H223" s="180" t="s">
        <v>1</v>
      </c>
      <c r="I223" s="182"/>
      <c r="L223" s="179"/>
      <c r="M223" s="183"/>
      <c r="N223" s="184"/>
      <c r="O223" s="184"/>
      <c r="P223" s="184"/>
      <c r="Q223" s="184"/>
      <c r="R223" s="184"/>
      <c r="S223" s="184"/>
      <c r="T223" s="185"/>
      <c r="AT223" s="180" t="s">
        <v>155</v>
      </c>
      <c r="AU223" s="180" t="s">
        <v>85</v>
      </c>
      <c r="AV223" s="16" t="s">
        <v>81</v>
      </c>
      <c r="AW223" s="16" t="s">
        <v>32</v>
      </c>
      <c r="AX223" s="16" t="s">
        <v>76</v>
      </c>
      <c r="AY223" s="180" t="s">
        <v>144</v>
      </c>
    </row>
    <row r="224" spans="2:51" s="13" customFormat="1" ht="12">
      <c r="B224" s="154"/>
      <c r="D224" s="155" t="s">
        <v>155</v>
      </c>
      <c r="E224" s="156" t="s">
        <v>1</v>
      </c>
      <c r="F224" s="157" t="s">
        <v>304</v>
      </c>
      <c r="H224" s="158">
        <v>4.608</v>
      </c>
      <c r="I224" s="159"/>
      <c r="L224" s="154"/>
      <c r="M224" s="160"/>
      <c r="N224" s="161"/>
      <c r="O224" s="161"/>
      <c r="P224" s="161"/>
      <c r="Q224" s="161"/>
      <c r="R224" s="161"/>
      <c r="S224" s="161"/>
      <c r="T224" s="162"/>
      <c r="AT224" s="156" t="s">
        <v>155</v>
      </c>
      <c r="AU224" s="156" t="s">
        <v>85</v>
      </c>
      <c r="AV224" s="13" t="s">
        <v>85</v>
      </c>
      <c r="AW224" s="13" t="s">
        <v>32</v>
      </c>
      <c r="AX224" s="13" t="s">
        <v>76</v>
      </c>
      <c r="AY224" s="156" t="s">
        <v>144</v>
      </c>
    </row>
    <row r="225" spans="2:51" s="16" customFormat="1" ht="12">
      <c r="B225" s="179"/>
      <c r="D225" s="155" t="s">
        <v>155</v>
      </c>
      <c r="E225" s="180" t="s">
        <v>1</v>
      </c>
      <c r="F225" s="181" t="s">
        <v>305</v>
      </c>
      <c r="H225" s="180" t="s">
        <v>1</v>
      </c>
      <c r="I225" s="182"/>
      <c r="L225" s="179"/>
      <c r="M225" s="183"/>
      <c r="N225" s="184"/>
      <c r="O225" s="184"/>
      <c r="P225" s="184"/>
      <c r="Q225" s="184"/>
      <c r="R225" s="184"/>
      <c r="S225" s="184"/>
      <c r="T225" s="185"/>
      <c r="AT225" s="180" t="s">
        <v>155</v>
      </c>
      <c r="AU225" s="180" t="s">
        <v>85</v>
      </c>
      <c r="AV225" s="16" t="s">
        <v>81</v>
      </c>
      <c r="AW225" s="16" t="s">
        <v>32</v>
      </c>
      <c r="AX225" s="16" t="s">
        <v>76</v>
      </c>
      <c r="AY225" s="180" t="s">
        <v>144</v>
      </c>
    </row>
    <row r="226" spans="2:51" s="13" customFormat="1" ht="12">
      <c r="B226" s="154"/>
      <c r="D226" s="155" t="s">
        <v>155</v>
      </c>
      <c r="E226" s="156" t="s">
        <v>1</v>
      </c>
      <c r="F226" s="157" t="s">
        <v>306</v>
      </c>
      <c r="H226" s="158">
        <v>1.728</v>
      </c>
      <c r="I226" s="159"/>
      <c r="L226" s="154"/>
      <c r="M226" s="160"/>
      <c r="N226" s="161"/>
      <c r="O226" s="161"/>
      <c r="P226" s="161"/>
      <c r="Q226" s="161"/>
      <c r="R226" s="161"/>
      <c r="S226" s="161"/>
      <c r="T226" s="162"/>
      <c r="AT226" s="156" t="s">
        <v>155</v>
      </c>
      <c r="AU226" s="156" t="s">
        <v>85</v>
      </c>
      <c r="AV226" s="13" t="s">
        <v>85</v>
      </c>
      <c r="AW226" s="13" t="s">
        <v>32</v>
      </c>
      <c r="AX226" s="13" t="s">
        <v>76</v>
      </c>
      <c r="AY226" s="156" t="s">
        <v>144</v>
      </c>
    </row>
    <row r="227" spans="2:51" s="14" customFormat="1" ht="12">
      <c r="B227" s="163"/>
      <c r="D227" s="155" t="s">
        <v>155</v>
      </c>
      <c r="E227" s="164" t="s">
        <v>1</v>
      </c>
      <c r="F227" s="165" t="s">
        <v>164</v>
      </c>
      <c r="H227" s="166">
        <v>6.336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4" t="s">
        <v>155</v>
      </c>
      <c r="AU227" s="164" t="s">
        <v>85</v>
      </c>
      <c r="AV227" s="14" t="s">
        <v>92</v>
      </c>
      <c r="AW227" s="14" t="s">
        <v>32</v>
      </c>
      <c r="AX227" s="14" t="s">
        <v>81</v>
      </c>
      <c r="AY227" s="164" t="s">
        <v>144</v>
      </c>
    </row>
    <row r="228" spans="1:65" s="2" customFormat="1" ht="16.5" customHeight="1">
      <c r="A228" s="33"/>
      <c r="B228" s="140"/>
      <c r="C228" s="141" t="s">
        <v>307</v>
      </c>
      <c r="D228" s="141" t="s">
        <v>146</v>
      </c>
      <c r="E228" s="142" t="s">
        <v>308</v>
      </c>
      <c r="F228" s="143" t="s">
        <v>309</v>
      </c>
      <c r="G228" s="144" t="s">
        <v>149</v>
      </c>
      <c r="H228" s="145">
        <v>39.36</v>
      </c>
      <c r="I228" s="146"/>
      <c r="J228" s="147">
        <f>ROUND(I228*H228,2)</f>
        <v>0</v>
      </c>
      <c r="K228" s="143" t="s">
        <v>150</v>
      </c>
      <c r="L228" s="34"/>
      <c r="M228" s="148" t="s">
        <v>1</v>
      </c>
      <c r="N228" s="149" t="s">
        <v>41</v>
      </c>
      <c r="O228" s="59"/>
      <c r="P228" s="150">
        <f>O228*H228</f>
        <v>0</v>
      </c>
      <c r="Q228" s="150">
        <v>0.00264</v>
      </c>
      <c r="R228" s="150">
        <f>Q228*H228</f>
        <v>0.1039104</v>
      </c>
      <c r="S228" s="150">
        <v>0</v>
      </c>
      <c r="T228" s="151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2" t="s">
        <v>92</v>
      </c>
      <c r="AT228" s="152" t="s">
        <v>146</v>
      </c>
      <c r="AU228" s="152" t="s">
        <v>85</v>
      </c>
      <c r="AY228" s="18" t="s">
        <v>144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8" t="s">
        <v>81</v>
      </c>
      <c r="BK228" s="153">
        <f>ROUND(I228*H228,2)</f>
        <v>0</v>
      </c>
      <c r="BL228" s="18" t="s">
        <v>92</v>
      </c>
      <c r="BM228" s="152" t="s">
        <v>310</v>
      </c>
    </row>
    <row r="229" spans="2:51" s="16" customFormat="1" ht="12">
      <c r="B229" s="179"/>
      <c r="D229" s="155" t="s">
        <v>155</v>
      </c>
      <c r="E229" s="180" t="s">
        <v>1</v>
      </c>
      <c r="F229" s="181" t="s">
        <v>303</v>
      </c>
      <c r="H229" s="180" t="s">
        <v>1</v>
      </c>
      <c r="I229" s="182"/>
      <c r="L229" s="179"/>
      <c r="M229" s="183"/>
      <c r="N229" s="184"/>
      <c r="O229" s="184"/>
      <c r="P229" s="184"/>
      <c r="Q229" s="184"/>
      <c r="R229" s="184"/>
      <c r="S229" s="184"/>
      <c r="T229" s="185"/>
      <c r="AT229" s="180" t="s">
        <v>155</v>
      </c>
      <c r="AU229" s="180" t="s">
        <v>85</v>
      </c>
      <c r="AV229" s="16" t="s">
        <v>81</v>
      </c>
      <c r="AW229" s="16" t="s">
        <v>32</v>
      </c>
      <c r="AX229" s="16" t="s">
        <v>76</v>
      </c>
      <c r="AY229" s="180" t="s">
        <v>144</v>
      </c>
    </row>
    <row r="230" spans="2:51" s="13" customFormat="1" ht="12">
      <c r="B230" s="154"/>
      <c r="D230" s="155" t="s">
        <v>155</v>
      </c>
      <c r="E230" s="156" t="s">
        <v>1</v>
      </c>
      <c r="F230" s="157" t="s">
        <v>311</v>
      </c>
      <c r="H230" s="158">
        <v>30.72</v>
      </c>
      <c r="I230" s="159"/>
      <c r="L230" s="154"/>
      <c r="M230" s="160"/>
      <c r="N230" s="161"/>
      <c r="O230" s="161"/>
      <c r="P230" s="161"/>
      <c r="Q230" s="161"/>
      <c r="R230" s="161"/>
      <c r="S230" s="161"/>
      <c r="T230" s="162"/>
      <c r="AT230" s="156" t="s">
        <v>155</v>
      </c>
      <c r="AU230" s="156" t="s">
        <v>85</v>
      </c>
      <c r="AV230" s="13" t="s">
        <v>85</v>
      </c>
      <c r="AW230" s="13" t="s">
        <v>32</v>
      </c>
      <c r="AX230" s="13" t="s">
        <v>76</v>
      </c>
      <c r="AY230" s="156" t="s">
        <v>144</v>
      </c>
    </row>
    <row r="231" spans="2:51" s="16" customFormat="1" ht="12">
      <c r="B231" s="179"/>
      <c r="D231" s="155" t="s">
        <v>155</v>
      </c>
      <c r="E231" s="180" t="s">
        <v>1</v>
      </c>
      <c r="F231" s="181" t="s">
        <v>305</v>
      </c>
      <c r="H231" s="180" t="s">
        <v>1</v>
      </c>
      <c r="I231" s="182"/>
      <c r="L231" s="179"/>
      <c r="M231" s="183"/>
      <c r="N231" s="184"/>
      <c r="O231" s="184"/>
      <c r="P231" s="184"/>
      <c r="Q231" s="184"/>
      <c r="R231" s="184"/>
      <c r="S231" s="184"/>
      <c r="T231" s="185"/>
      <c r="AT231" s="180" t="s">
        <v>155</v>
      </c>
      <c r="AU231" s="180" t="s">
        <v>85</v>
      </c>
      <c r="AV231" s="16" t="s">
        <v>81</v>
      </c>
      <c r="AW231" s="16" t="s">
        <v>32</v>
      </c>
      <c r="AX231" s="16" t="s">
        <v>76</v>
      </c>
      <c r="AY231" s="180" t="s">
        <v>144</v>
      </c>
    </row>
    <row r="232" spans="2:51" s="13" customFormat="1" ht="12">
      <c r="B232" s="154"/>
      <c r="D232" s="155" t="s">
        <v>155</v>
      </c>
      <c r="E232" s="156" t="s">
        <v>1</v>
      </c>
      <c r="F232" s="157" t="s">
        <v>312</v>
      </c>
      <c r="H232" s="158">
        <v>8.64</v>
      </c>
      <c r="I232" s="159"/>
      <c r="L232" s="154"/>
      <c r="M232" s="160"/>
      <c r="N232" s="161"/>
      <c r="O232" s="161"/>
      <c r="P232" s="161"/>
      <c r="Q232" s="161"/>
      <c r="R232" s="161"/>
      <c r="S232" s="161"/>
      <c r="T232" s="162"/>
      <c r="AT232" s="156" t="s">
        <v>155</v>
      </c>
      <c r="AU232" s="156" t="s">
        <v>85</v>
      </c>
      <c r="AV232" s="13" t="s">
        <v>85</v>
      </c>
      <c r="AW232" s="13" t="s">
        <v>32</v>
      </c>
      <c r="AX232" s="13" t="s">
        <v>76</v>
      </c>
      <c r="AY232" s="156" t="s">
        <v>144</v>
      </c>
    </row>
    <row r="233" spans="2:51" s="14" customFormat="1" ht="12">
      <c r="B233" s="163"/>
      <c r="D233" s="155" t="s">
        <v>155</v>
      </c>
      <c r="E233" s="164" t="s">
        <v>1</v>
      </c>
      <c r="F233" s="165" t="s">
        <v>164</v>
      </c>
      <c r="H233" s="166">
        <v>39.36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4" t="s">
        <v>155</v>
      </c>
      <c r="AU233" s="164" t="s">
        <v>85</v>
      </c>
      <c r="AV233" s="14" t="s">
        <v>92</v>
      </c>
      <c r="AW233" s="14" t="s">
        <v>32</v>
      </c>
      <c r="AX233" s="14" t="s">
        <v>81</v>
      </c>
      <c r="AY233" s="164" t="s">
        <v>144</v>
      </c>
    </row>
    <row r="234" spans="1:65" s="2" customFormat="1" ht="16.5" customHeight="1">
      <c r="A234" s="33"/>
      <c r="B234" s="140"/>
      <c r="C234" s="141" t="s">
        <v>313</v>
      </c>
      <c r="D234" s="141" t="s">
        <v>146</v>
      </c>
      <c r="E234" s="142" t="s">
        <v>314</v>
      </c>
      <c r="F234" s="143" t="s">
        <v>315</v>
      </c>
      <c r="G234" s="144" t="s">
        <v>149</v>
      </c>
      <c r="H234" s="145">
        <v>39.36</v>
      </c>
      <c r="I234" s="146"/>
      <c r="J234" s="147">
        <f>ROUND(I234*H234,2)</f>
        <v>0</v>
      </c>
      <c r="K234" s="143" t="s">
        <v>150</v>
      </c>
      <c r="L234" s="34"/>
      <c r="M234" s="148" t="s">
        <v>1</v>
      </c>
      <c r="N234" s="149" t="s">
        <v>41</v>
      </c>
      <c r="O234" s="59"/>
      <c r="P234" s="150">
        <f>O234*H234</f>
        <v>0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2" t="s">
        <v>92</v>
      </c>
      <c r="AT234" s="152" t="s">
        <v>146</v>
      </c>
      <c r="AU234" s="152" t="s">
        <v>85</v>
      </c>
      <c r="AY234" s="18" t="s">
        <v>144</v>
      </c>
      <c r="BE234" s="153">
        <f>IF(N234="základní",J234,0)</f>
        <v>0</v>
      </c>
      <c r="BF234" s="153">
        <f>IF(N234="snížená",J234,0)</f>
        <v>0</v>
      </c>
      <c r="BG234" s="153">
        <f>IF(N234="zákl. přenesená",J234,0)</f>
        <v>0</v>
      </c>
      <c r="BH234" s="153">
        <f>IF(N234="sníž. přenesená",J234,0)</f>
        <v>0</v>
      </c>
      <c r="BI234" s="153">
        <f>IF(N234="nulová",J234,0)</f>
        <v>0</v>
      </c>
      <c r="BJ234" s="18" t="s">
        <v>81</v>
      </c>
      <c r="BK234" s="153">
        <f>ROUND(I234*H234,2)</f>
        <v>0</v>
      </c>
      <c r="BL234" s="18" t="s">
        <v>92</v>
      </c>
      <c r="BM234" s="152" t="s">
        <v>316</v>
      </c>
    </row>
    <row r="235" spans="1:65" s="2" customFormat="1" ht="21.75" customHeight="1">
      <c r="A235" s="33"/>
      <c r="B235" s="140"/>
      <c r="C235" s="141" t="s">
        <v>317</v>
      </c>
      <c r="D235" s="141" t="s">
        <v>146</v>
      </c>
      <c r="E235" s="142" t="s">
        <v>318</v>
      </c>
      <c r="F235" s="143" t="s">
        <v>319</v>
      </c>
      <c r="G235" s="144" t="s">
        <v>251</v>
      </c>
      <c r="H235" s="145">
        <v>0.075</v>
      </c>
      <c r="I235" s="146"/>
      <c r="J235" s="147">
        <f>ROUND(I235*H235,2)</f>
        <v>0</v>
      </c>
      <c r="K235" s="143" t="s">
        <v>150</v>
      </c>
      <c r="L235" s="34"/>
      <c r="M235" s="148" t="s">
        <v>1</v>
      </c>
      <c r="N235" s="149" t="s">
        <v>41</v>
      </c>
      <c r="O235" s="59"/>
      <c r="P235" s="150">
        <f>O235*H235</f>
        <v>0</v>
      </c>
      <c r="Q235" s="150">
        <v>1.06062</v>
      </c>
      <c r="R235" s="150">
        <f>Q235*H235</f>
        <v>0.07954649999999999</v>
      </c>
      <c r="S235" s="150">
        <v>0</v>
      </c>
      <c r="T235" s="151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52" t="s">
        <v>92</v>
      </c>
      <c r="AT235" s="152" t="s">
        <v>146</v>
      </c>
      <c r="AU235" s="152" t="s">
        <v>85</v>
      </c>
      <c r="AY235" s="18" t="s">
        <v>144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8" t="s">
        <v>81</v>
      </c>
      <c r="BK235" s="153">
        <f>ROUND(I235*H235,2)</f>
        <v>0</v>
      </c>
      <c r="BL235" s="18" t="s">
        <v>92</v>
      </c>
      <c r="BM235" s="152" t="s">
        <v>320</v>
      </c>
    </row>
    <row r="236" spans="2:51" s="13" customFormat="1" ht="12">
      <c r="B236" s="154"/>
      <c r="D236" s="155" t="s">
        <v>155</v>
      </c>
      <c r="E236" s="156" t="s">
        <v>1</v>
      </c>
      <c r="F236" s="157" t="s">
        <v>321</v>
      </c>
      <c r="H236" s="158">
        <v>0.075</v>
      </c>
      <c r="I236" s="159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155</v>
      </c>
      <c r="AU236" s="156" t="s">
        <v>85</v>
      </c>
      <c r="AV236" s="13" t="s">
        <v>85</v>
      </c>
      <c r="AW236" s="13" t="s">
        <v>32</v>
      </c>
      <c r="AX236" s="13" t="s">
        <v>81</v>
      </c>
      <c r="AY236" s="156" t="s">
        <v>144</v>
      </c>
    </row>
    <row r="237" spans="2:63" s="12" customFormat="1" ht="22.9" customHeight="1">
      <c r="B237" s="127"/>
      <c r="D237" s="128" t="s">
        <v>75</v>
      </c>
      <c r="E237" s="138" t="s">
        <v>92</v>
      </c>
      <c r="F237" s="138" t="s">
        <v>322</v>
      </c>
      <c r="I237" s="130"/>
      <c r="J237" s="139">
        <f>BK237</f>
        <v>0</v>
      </c>
      <c r="L237" s="127"/>
      <c r="M237" s="132"/>
      <c r="N237" s="133"/>
      <c r="O237" s="133"/>
      <c r="P237" s="134">
        <f>SUM(P238:P242)</f>
        <v>0</v>
      </c>
      <c r="Q237" s="133"/>
      <c r="R237" s="134">
        <f>SUM(R238:R242)</f>
        <v>1.27264149</v>
      </c>
      <c r="S237" s="133"/>
      <c r="T237" s="135">
        <f>SUM(T238:T242)</f>
        <v>0</v>
      </c>
      <c r="AR237" s="128" t="s">
        <v>81</v>
      </c>
      <c r="AT237" s="136" t="s">
        <v>75</v>
      </c>
      <c r="AU237" s="136" t="s">
        <v>81</v>
      </c>
      <c r="AY237" s="128" t="s">
        <v>144</v>
      </c>
      <c r="BK237" s="137">
        <f>SUM(BK238:BK242)</f>
        <v>0</v>
      </c>
    </row>
    <row r="238" spans="1:65" s="2" customFormat="1" ht="24.2" customHeight="1">
      <c r="A238" s="33"/>
      <c r="B238" s="140"/>
      <c r="C238" s="141" t="s">
        <v>323</v>
      </c>
      <c r="D238" s="141" t="s">
        <v>146</v>
      </c>
      <c r="E238" s="142" t="s">
        <v>324</v>
      </c>
      <c r="F238" s="143" t="s">
        <v>325</v>
      </c>
      <c r="G238" s="144" t="s">
        <v>149</v>
      </c>
      <c r="H238" s="145">
        <v>114.5</v>
      </c>
      <c r="I238" s="146"/>
      <c r="J238" s="147">
        <f>ROUND(I238*H238,2)</f>
        <v>0</v>
      </c>
      <c r="K238" s="143" t="s">
        <v>150</v>
      </c>
      <c r="L238" s="34"/>
      <c r="M238" s="148" t="s">
        <v>1</v>
      </c>
      <c r="N238" s="149" t="s">
        <v>41</v>
      </c>
      <c r="O238" s="59"/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2" t="s">
        <v>92</v>
      </c>
      <c r="AT238" s="152" t="s">
        <v>146</v>
      </c>
      <c r="AU238" s="152" t="s">
        <v>85</v>
      </c>
      <c r="AY238" s="18" t="s">
        <v>144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8" t="s">
        <v>81</v>
      </c>
      <c r="BK238" s="153">
        <f>ROUND(I238*H238,2)</f>
        <v>0</v>
      </c>
      <c r="BL238" s="18" t="s">
        <v>92</v>
      </c>
      <c r="BM238" s="152" t="s">
        <v>326</v>
      </c>
    </row>
    <row r="239" spans="2:51" s="16" customFormat="1" ht="12">
      <c r="B239" s="179"/>
      <c r="D239" s="155" t="s">
        <v>155</v>
      </c>
      <c r="E239" s="180" t="s">
        <v>1</v>
      </c>
      <c r="F239" s="181" t="s">
        <v>327</v>
      </c>
      <c r="H239" s="180" t="s">
        <v>1</v>
      </c>
      <c r="I239" s="182"/>
      <c r="L239" s="179"/>
      <c r="M239" s="183"/>
      <c r="N239" s="184"/>
      <c r="O239" s="184"/>
      <c r="P239" s="184"/>
      <c r="Q239" s="184"/>
      <c r="R239" s="184"/>
      <c r="S239" s="184"/>
      <c r="T239" s="185"/>
      <c r="AT239" s="180" t="s">
        <v>155</v>
      </c>
      <c r="AU239" s="180" t="s">
        <v>85</v>
      </c>
      <c r="AV239" s="16" t="s">
        <v>81</v>
      </c>
      <c r="AW239" s="16" t="s">
        <v>32</v>
      </c>
      <c r="AX239" s="16" t="s">
        <v>76</v>
      </c>
      <c r="AY239" s="180" t="s">
        <v>144</v>
      </c>
    </row>
    <row r="240" spans="2:51" s="13" customFormat="1" ht="12">
      <c r="B240" s="154"/>
      <c r="D240" s="155" t="s">
        <v>155</v>
      </c>
      <c r="E240" s="156" t="s">
        <v>1</v>
      </c>
      <c r="F240" s="157" t="s">
        <v>328</v>
      </c>
      <c r="H240" s="158">
        <v>114.5</v>
      </c>
      <c r="I240" s="159"/>
      <c r="L240" s="154"/>
      <c r="M240" s="160"/>
      <c r="N240" s="161"/>
      <c r="O240" s="161"/>
      <c r="P240" s="161"/>
      <c r="Q240" s="161"/>
      <c r="R240" s="161"/>
      <c r="S240" s="161"/>
      <c r="T240" s="162"/>
      <c r="AT240" s="156" t="s">
        <v>155</v>
      </c>
      <c r="AU240" s="156" t="s">
        <v>85</v>
      </c>
      <c r="AV240" s="13" t="s">
        <v>85</v>
      </c>
      <c r="AW240" s="13" t="s">
        <v>32</v>
      </c>
      <c r="AX240" s="13" t="s">
        <v>81</v>
      </c>
      <c r="AY240" s="156" t="s">
        <v>144</v>
      </c>
    </row>
    <row r="241" spans="1:65" s="2" customFormat="1" ht="24.2" customHeight="1">
      <c r="A241" s="33"/>
      <c r="B241" s="140"/>
      <c r="C241" s="186" t="s">
        <v>329</v>
      </c>
      <c r="D241" s="186" t="s">
        <v>274</v>
      </c>
      <c r="E241" s="187" t="s">
        <v>330</v>
      </c>
      <c r="F241" s="188" t="s">
        <v>331</v>
      </c>
      <c r="G241" s="189" t="s">
        <v>149</v>
      </c>
      <c r="H241" s="190">
        <v>129.729</v>
      </c>
      <c r="I241" s="191"/>
      <c r="J241" s="192">
        <f>ROUND(I241*H241,2)</f>
        <v>0</v>
      </c>
      <c r="K241" s="188" t="s">
        <v>1</v>
      </c>
      <c r="L241" s="193"/>
      <c r="M241" s="194" t="s">
        <v>1</v>
      </c>
      <c r="N241" s="195" t="s">
        <v>41</v>
      </c>
      <c r="O241" s="59"/>
      <c r="P241" s="150">
        <f>O241*H241</f>
        <v>0</v>
      </c>
      <c r="Q241" s="150">
        <v>0.00981</v>
      </c>
      <c r="R241" s="150">
        <f>Q241*H241</f>
        <v>1.27264149</v>
      </c>
      <c r="S241" s="150">
        <v>0</v>
      </c>
      <c r="T241" s="151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52" t="s">
        <v>186</v>
      </c>
      <c r="AT241" s="152" t="s">
        <v>274</v>
      </c>
      <c r="AU241" s="152" t="s">
        <v>85</v>
      </c>
      <c r="AY241" s="18" t="s">
        <v>144</v>
      </c>
      <c r="BE241" s="153">
        <f>IF(N241="základní",J241,0)</f>
        <v>0</v>
      </c>
      <c r="BF241" s="153">
        <f>IF(N241="snížená",J241,0)</f>
        <v>0</v>
      </c>
      <c r="BG241" s="153">
        <f>IF(N241="zákl. přenesená",J241,0)</f>
        <v>0</v>
      </c>
      <c r="BH241" s="153">
        <f>IF(N241="sníž. přenesená",J241,0)</f>
        <v>0</v>
      </c>
      <c r="BI241" s="153">
        <f>IF(N241="nulová",J241,0)</f>
        <v>0</v>
      </c>
      <c r="BJ241" s="18" t="s">
        <v>81</v>
      </c>
      <c r="BK241" s="153">
        <f>ROUND(I241*H241,2)</f>
        <v>0</v>
      </c>
      <c r="BL241" s="18" t="s">
        <v>92</v>
      </c>
      <c r="BM241" s="152" t="s">
        <v>332</v>
      </c>
    </row>
    <row r="242" spans="2:51" s="13" customFormat="1" ht="12">
      <c r="B242" s="154"/>
      <c r="D242" s="155" t="s">
        <v>155</v>
      </c>
      <c r="F242" s="157" t="s">
        <v>333</v>
      </c>
      <c r="H242" s="158">
        <v>129.729</v>
      </c>
      <c r="I242" s="159"/>
      <c r="L242" s="154"/>
      <c r="M242" s="160"/>
      <c r="N242" s="161"/>
      <c r="O242" s="161"/>
      <c r="P242" s="161"/>
      <c r="Q242" s="161"/>
      <c r="R242" s="161"/>
      <c r="S242" s="161"/>
      <c r="T242" s="162"/>
      <c r="AT242" s="156" t="s">
        <v>155</v>
      </c>
      <c r="AU242" s="156" t="s">
        <v>85</v>
      </c>
      <c r="AV242" s="13" t="s">
        <v>85</v>
      </c>
      <c r="AW242" s="13" t="s">
        <v>3</v>
      </c>
      <c r="AX242" s="13" t="s">
        <v>81</v>
      </c>
      <c r="AY242" s="156" t="s">
        <v>144</v>
      </c>
    </row>
    <row r="243" spans="2:63" s="12" customFormat="1" ht="22.9" customHeight="1">
      <c r="B243" s="127"/>
      <c r="D243" s="128" t="s">
        <v>75</v>
      </c>
      <c r="E243" s="138" t="s">
        <v>168</v>
      </c>
      <c r="F243" s="138" t="s">
        <v>334</v>
      </c>
      <c r="I243" s="130"/>
      <c r="J243" s="139">
        <f>BK243</f>
        <v>0</v>
      </c>
      <c r="L243" s="127"/>
      <c r="M243" s="132"/>
      <c r="N243" s="133"/>
      <c r="O243" s="133"/>
      <c r="P243" s="134">
        <f>SUM(P244:P258)</f>
        <v>0</v>
      </c>
      <c r="Q243" s="133"/>
      <c r="R243" s="134">
        <f>SUM(R244:R258)</f>
        <v>95.94568100000001</v>
      </c>
      <c r="S243" s="133"/>
      <c r="T243" s="135">
        <f>SUM(T244:T258)</f>
        <v>0</v>
      </c>
      <c r="AR243" s="128" t="s">
        <v>81</v>
      </c>
      <c r="AT243" s="136" t="s">
        <v>75</v>
      </c>
      <c r="AU243" s="136" t="s">
        <v>81</v>
      </c>
      <c r="AY243" s="128" t="s">
        <v>144</v>
      </c>
      <c r="BK243" s="137">
        <f>SUM(BK244:BK258)</f>
        <v>0</v>
      </c>
    </row>
    <row r="244" spans="1:65" s="2" customFormat="1" ht="21.75" customHeight="1">
      <c r="A244" s="33"/>
      <c r="B244" s="140"/>
      <c r="C244" s="141" t="s">
        <v>335</v>
      </c>
      <c r="D244" s="141" t="s">
        <v>146</v>
      </c>
      <c r="E244" s="142" t="s">
        <v>336</v>
      </c>
      <c r="F244" s="143" t="s">
        <v>337</v>
      </c>
      <c r="G244" s="144" t="s">
        <v>149</v>
      </c>
      <c r="H244" s="145">
        <v>6.6</v>
      </c>
      <c r="I244" s="146"/>
      <c r="J244" s="147">
        <f>ROUND(I244*H244,2)</f>
        <v>0</v>
      </c>
      <c r="K244" s="143" t="s">
        <v>150</v>
      </c>
      <c r="L244" s="34"/>
      <c r="M244" s="148" t="s">
        <v>1</v>
      </c>
      <c r="N244" s="149" t="s">
        <v>41</v>
      </c>
      <c r="O244" s="59"/>
      <c r="P244" s="150">
        <f>O244*H244</f>
        <v>0</v>
      </c>
      <c r="Q244" s="150">
        <v>0.23</v>
      </c>
      <c r="R244" s="150">
        <f>Q244*H244</f>
        <v>1.518</v>
      </c>
      <c r="S244" s="150">
        <v>0</v>
      </c>
      <c r="T244" s="151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2" t="s">
        <v>92</v>
      </c>
      <c r="AT244" s="152" t="s">
        <v>146</v>
      </c>
      <c r="AU244" s="152" t="s">
        <v>85</v>
      </c>
      <c r="AY244" s="18" t="s">
        <v>144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81</v>
      </c>
      <c r="BK244" s="153">
        <f>ROUND(I244*H244,2)</f>
        <v>0</v>
      </c>
      <c r="BL244" s="18" t="s">
        <v>92</v>
      </c>
      <c r="BM244" s="152" t="s">
        <v>338</v>
      </c>
    </row>
    <row r="245" spans="2:51" s="16" customFormat="1" ht="12">
      <c r="B245" s="179"/>
      <c r="D245" s="155" t="s">
        <v>155</v>
      </c>
      <c r="E245" s="180" t="s">
        <v>1</v>
      </c>
      <c r="F245" s="181" t="s">
        <v>339</v>
      </c>
      <c r="H245" s="180" t="s">
        <v>1</v>
      </c>
      <c r="I245" s="182"/>
      <c r="L245" s="179"/>
      <c r="M245" s="183"/>
      <c r="N245" s="184"/>
      <c r="O245" s="184"/>
      <c r="P245" s="184"/>
      <c r="Q245" s="184"/>
      <c r="R245" s="184"/>
      <c r="S245" s="184"/>
      <c r="T245" s="185"/>
      <c r="AT245" s="180" t="s">
        <v>155</v>
      </c>
      <c r="AU245" s="180" t="s">
        <v>85</v>
      </c>
      <c r="AV245" s="16" t="s">
        <v>81</v>
      </c>
      <c r="AW245" s="16" t="s">
        <v>32</v>
      </c>
      <c r="AX245" s="16" t="s">
        <v>76</v>
      </c>
      <c r="AY245" s="180" t="s">
        <v>144</v>
      </c>
    </row>
    <row r="246" spans="2:51" s="13" customFormat="1" ht="12">
      <c r="B246" s="154"/>
      <c r="D246" s="155" t="s">
        <v>155</v>
      </c>
      <c r="E246" s="156" t="s">
        <v>1</v>
      </c>
      <c r="F246" s="157" t="s">
        <v>340</v>
      </c>
      <c r="H246" s="158">
        <v>6.6</v>
      </c>
      <c r="I246" s="159"/>
      <c r="L246" s="154"/>
      <c r="M246" s="160"/>
      <c r="N246" s="161"/>
      <c r="O246" s="161"/>
      <c r="P246" s="161"/>
      <c r="Q246" s="161"/>
      <c r="R246" s="161"/>
      <c r="S246" s="161"/>
      <c r="T246" s="162"/>
      <c r="AT246" s="156" t="s">
        <v>155</v>
      </c>
      <c r="AU246" s="156" t="s">
        <v>85</v>
      </c>
      <c r="AV246" s="13" t="s">
        <v>85</v>
      </c>
      <c r="AW246" s="13" t="s">
        <v>32</v>
      </c>
      <c r="AX246" s="13" t="s">
        <v>81</v>
      </c>
      <c r="AY246" s="156" t="s">
        <v>144</v>
      </c>
    </row>
    <row r="247" spans="1:65" s="2" customFormat="1" ht="24.2" customHeight="1">
      <c r="A247" s="33"/>
      <c r="B247" s="140"/>
      <c r="C247" s="141" t="s">
        <v>102</v>
      </c>
      <c r="D247" s="141" t="s">
        <v>146</v>
      </c>
      <c r="E247" s="142" t="s">
        <v>341</v>
      </c>
      <c r="F247" s="143" t="s">
        <v>342</v>
      </c>
      <c r="G247" s="144" t="s">
        <v>149</v>
      </c>
      <c r="H247" s="145">
        <v>191</v>
      </c>
      <c r="I247" s="146"/>
      <c r="J247" s="147">
        <f>ROUND(I247*H247,2)</f>
        <v>0</v>
      </c>
      <c r="K247" s="143" t="s">
        <v>150</v>
      </c>
      <c r="L247" s="34"/>
      <c r="M247" s="148" t="s">
        <v>1</v>
      </c>
      <c r="N247" s="149" t="s">
        <v>41</v>
      </c>
      <c r="O247" s="59"/>
      <c r="P247" s="150">
        <f>O247*H247</f>
        <v>0</v>
      </c>
      <c r="Q247" s="150">
        <v>0.345</v>
      </c>
      <c r="R247" s="150">
        <f>Q247*H247</f>
        <v>65.895</v>
      </c>
      <c r="S247" s="150">
        <v>0</v>
      </c>
      <c r="T247" s="151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2" t="s">
        <v>92</v>
      </c>
      <c r="AT247" s="152" t="s">
        <v>146</v>
      </c>
      <c r="AU247" s="152" t="s">
        <v>85</v>
      </c>
      <c r="AY247" s="18" t="s">
        <v>144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8" t="s">
        <v>81</v>
      </c>
      <c r="BK247" s="153">
        <f>ROUND(I247*H247,2)</f>
        <v>0</v>
      </c>
      <c r="BL247" s="18" t="s">
        <v>92</v>
      </c>
      <c r="BM247" s="152" t="s">
        <v>343</v>
      </c>
    </row>
    <row r="248" spans="1:65" s="2" customFormat="1" ht="33" customHeight="1">
      <c r="A248" s="33"/>
      <c r="B248" s="140"/>
      <c r="C248" s="141" t="s">
        <v>344</v>
      </c>
      <c r="D248" s="141" t="s">
        <v>146</v>
      </c>
      <c r="E248" s="142" t="s">
        <v>345</v>
      </c>
      <c r="F248" s="143" t="s">
        <v>346</v>
      </c>
      <c r="G248" s="144" t="s">
        <v>149</v>
      </c>
      <c r="H248" s="145">
        <v>191</v>
      </c>
      <c r="I248" s="146"/>
      <c r="J248" s="147">
        <f>ROUND(I248*H248,2)</f>
        <v>0</v>
      </c>
      <c r="K248" s="143" t="s">
        <v>150</v>
      </c>
      <c r="L248" s="34"/>
      <c r="M248" s="148" t="s">
        <v>1</v>
      </c>
      <c r="N248" s="149" t="s">
        <v>41</v>
      </c>
      <c r="O248" s="59"/>
      <c r="P248" s="150">
        <f>O248*H248</f>
        <v>0</v>
      </c>
      <c r="Q248" s="150">
        <v>0.08922</v>
      </c>
      <c r="R248" s="150">
        <f>Q248*H248</f>
        <v>17.04102</v>
      </c>
      <c r="S248" s="150">
        <v>0</v>
      </c>
      <c r="T248" s="151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2" t="s">
        <v>92</v>
      </c>
      <c r="AT248" s="152" t="s">
        <v>146</v>
      </c>
      <c r="AU248" s="152" t="s">
        <v>85</v>
      </c>
      <c r="AY248" s="18" t="s">
        <v>144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81</v>
      </c>
      <c r="BK248" s="153">
        <f>ROUND(I248*H248,2)</f>
        <v>0</v>
      </c>
      <c r="BL248" s="18" t="s">
        <v>92</v>
      </c>
      <c r="BM248" s="152" t="s">
        <v>347</v>
      </c>
    </row>
    <row r="249" spans="2:51" s="13" customFormat="1" ht="12">
      <c r="B249" s="154"/>
      <c r="D249" s="155" t="s">
        <v>155</v>
      </c>
      <c r="E249" s="156" t="s">
        <v>1</v>
      </c>
      <c r="F249" s="157" t="s">
        <v>348</v>
      </c>
      <c r="H249" s="158">
        <v>191</v>
      </c>
      <c r="I249" s="159"/>
      <c r="L249" s="154"/>
      <c r="M249" s="160"/>
      <c r="N249" s="161"/>
      <c r="O249" s="161"/>
      <c r="P249" s="161"/>
      <c r="Q249" s="161"/>
      <c r="R249" s="161"/>
      <c r="S249" s="161"/>
      <c r="T249" s="162"/>
      <c r="AT249" s="156" t="s">
        <v>155</v>
      </c>
      <c r="AU249" s="156" t="s">
        <v>85</v>
      </c>
      <c r="AV249" s="13" t="s">
        <v>85</v>
      </c>
      <c r="AW249" s="13" t="s">
        <v>32</v>
      </c>
      <c r="AX249" s="13" t="s">
        <v>81</v>
      </c>
      <c r="AY249" s="156" t="s">
        <v>144</v>
      </c>
    </row>
    <row r="250" spans="1:65" s="2" customFormat="1" ht="16.5" customHeight="1">
      <c r="A250" s="33"/>
      <c r="B250" s="140"/>
      <c r="C250" s="186" t="s">
        <v>349</v>
      </c>
      <c r="D250" s="186" t="s">
        <v>274</v>
      </c>
      <c r="E250" s="187" t="s">
        <v>350</v>
      </c>
      <c r="F250" s="188" t="s">
        <v>351</v>
      </c>
      <c r="G250" s="189" t="s">
        <v>149</v>
      </c>
      <c r="H250" s="190">
        <v>87.72</v>
      </c>
      <c r="I250" s="191"/>
      <c r="J250" s="192">
        <f>ROUND(I250*H250,2)</f>
        <v>0</v>
      </c>
      <c r="K250" s="188" t="s">
        <v>1</v>
      </c>
      <c r="L250" s="193"/>
      <c r="M250" s="194" t="s">
        <v>1</v>
      </c>
      <c r="N250" s="195" t="s">
        <v>41</v>
      </c>
      <c r="O250" s="59"/>
      <c r="P250" s="150">
        <f>O250*H250</f>
        <v>0</v>
      </c>
      <c r="Q250" s="150">
        <v>0.131</v>
      </c>
      <c r="R250" s="150">
        <f>Q250*H250</f>
        <v>11.49132</v>
      </c>
      <c r="S250" s="150">
        <v>0</v>
      </c>
      <c r="T250" s="151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2" t="s">
        <v>186</v>
      </c>
      <c r="AT250" s="152" t="s">
        <v>274</v>
      </c>
      <c r="AU250" s="152" t="s">
        <v>85</v>
      </c>
      <c r="AY250" s="18" t="s">
        <v>144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8" t="s">
        <v>81</v>
      </c>
      <c r="BK250" s="153">
        <f>ROUND(I250*H250,2)</f>
        <v>0</v>
      </c>
      <c r="BL250" s="18" t="s">
        <v>92</v>
      </c>
      <c r="BM250" s="152" t="s">
        <v>352</v>
      </c>
    </row>
    <row r="251" spans="2:51" s="13" customFormat="1" ht="12">
      <c r="B251" s="154"/>
      <c r="D251" s="155" t="s">
        <v>155</v>
      </c>
      <c r="E251" s="156" t="s">
        <v>1</v>
      </c>
      <c r="F251" s="157" t="s">
        <v>353</v>
      </c>
      <c r="H251" s="158">
        <v>74</v>
      </c>
      <c r="I251" s="159"/>
      <c r="L251" s="154"/>
      <c r="M251" s="160"/>
      <c r="N251" s="161"/>
      <c r="O251" s="161"/>
      <c r="P251" s="161"/>
      <c r="Q251" s="161"/>
      <c r="R251" s="161"/>
      <c r="S251" s="161"/>
      <c r="T251" s="162"/>
      <c r="AT251" s="156" t="s">
        <v>155</v>
      </c>
      <c r="AU251" s="156" t="s">
        <v>85</v>
      </c>
      <c r="AV251" s="13" t="s">
        <v>85</v>
      </c>
      <c r="AW251" s="13" t="s">
        <v>32</v>
      </c>
      <c r="AX251" s="13" t="s">
        <v>76</v>
      </c>
      <c r="AY251" s="156" t="s">
        <v>144</v>
      </c>
    </row>
    <row r="252" spans="2:51" s="16" customFormat="1" ht="12">
      <c r="B252" s="179"/>
      <c r="D252" s="155" t="s">
        <v>155</v>
      </c>
      <c r="E252" s="180" t="s">
        <v>1</v>
      </c>
      <c r="F252" s="181" t="s">
        <v>354</v>
      </c>
      <c r="H252" s="180" t="s">
        <v>1</v>
      </c>
      <c r="I252" s="182"/>
      <c r="L252" s="179"/>
      <c r="M252" s="183"/>
      <c r="N252" s="184"/>
      <c r="O252" s="184"/>
      <c r="P252" s="184"/>
      <c r="Q252" s="184"/>
      <c r="R252" s="184"/>
      <c r="S252" s="184"/>
      <c r="T252" s="185"/>
      <c r="AT252" s="180" t="s">
        <v>155</v>
      </c>
      <c r="AU252" s="180" t="s">
        <v>85</v>
      </c>
      <c r="AV252" s="16" t="s">
        <v>81</v>
      </c>
      <c r="AW252" s="16" t="s">
        <v>32</v>
      </c>
      <c r="AX252" s="16" t="s">
        <v>76</v>
      </c>
      <c r="AY252" s="180" t="s">
        <v>144</v>
      </c>
    </row>
    <row r="253" spans="2:51" s="13" customFormat="1" ht="12">
      <c r="B253" s="154"/>
      <c r="D253" s="155" t="s">
        <v>155</v>
      </c>
      <c r="E253" s="156" t="s">
        <v>1</v>
      </c>
      <c r="F253" s="157" t="s">
        <v>355</v>
      </c>
      <c r="H253" s="158">
        <v>11.703</v>
      </c>
      <c r="I253" s="159"/>
      <c r="L253" s="154"/>
      <c r="M253" s="160"/>
      <c r="N253" s="161"/>
      <c r="O253" s="161"/>
      <c r="P253" s="161"/>
      <c r="Q253" s="161"/>
      <c r="R253" s="161"/>
      <c r="S253" s="161"/>
      <c r="T253" s="162"/>
      <c r="AT253" s="156" t="s">
        <v>155</v>
      </c>
      <c r="AU253" s="156" t="s">
        <v>85</v>
      </c>
      <c r="AV253" s="13" t="s">
        <v>85</v>
      </c>
      <c r="AW253" s="13" t="s">
        <v>32</v>
      </c>
      <c r="AX253" s="13" t="s">
        <v>76</v>
      </c>
      <c r="AY253" s="156" t="s">
        <v>144</v>
      </c>
    </row>
    <row r="254" spans="2:51" s="15" customFormat="1" ht="12">
      <c r="B254" s="171"/>
      <c r="D254" s="155" t="s">
        <v>155</v>
      </c>
      <c r="E254" s="172" t="s">
        <v>1</v>
      </c>
      <c r="F254" s="173" t="s">
        <v>175</v>
      </c>
      <c r="H254" s="174">
        <v>85.703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155</v>
      </c>
      <c r="AU254" s="172" t="s">
        <v>85</v>
      </c>
      <c r="AV254" s="15" t="s">
        <v>157</v>
      </c>
      <c r="AW254" s="15" t="s">
        <v>32</v>
      </c>
      <c r="AX254" s="15" t="s">
        <v>76</v>
      </c>
      <c r="AY254" s="172" t="s">
        <v>144</v>
      </c>
    </row>
    <row r="255" spans="2:51" s="13" customFormat="1" ht="12">
      <c r="B255" s="154"/>
      <c r="D255" s="155" t="s">
        <v>155</v>
      </c>
      <c r="E255" s="156" t="s">
        <v>1</v>
      </c>
      <c r="F255" s="157" t="s">
        <v>356</v>
      </c>
      <c r="H255" s="158">
        <v>86</v>
      </c>
      <c r="I255" s="159"/>
      <c r="L255" s="154"/>
      <c r="M255" s="160"/>
      <c r="N255" s="161"/>
      <c r="O255" s="161"/>
      <c r="P255" s="161"/>
      <c r="Q255" s="161"/>
      <c r="R255" s="161"/>
      <c r="S255" s="161"/>
      <c r="T255" s="162"/>
      <c r="AT255" s="156" t="s">
        <v>155</v>
      </c>
      <c r="AU255" s="156" t="s">
        <v>85</v>
      </c>
      <c r="AV255" s="13" t="s">
        <v>85</v>
      </c>
      <c r="AW255" s="13" t="s">
        <v>32</v>
      </c>
      <c r="AX255" s="13" t="s">
        <v>81</v>
      </c>
      <c r="AY255" s="156" t="s">
        <v>144</v>
      </c>
    </row>
    <row r="256" spans="2:51" s="13" customFormat="1" ht="12">
      <c r="B256" s="154"/>
      <c r="D256" s="155" t="s">
        <v>155</v>
      </c>
      <c r="F256" s="157" t="s">
        <v>357</v>
      </c>
      <c r="H256" s="158">
        <v>87.72</v>
      </c>
      <c r="I256" s="159"/>
      <c r="L256" s="154"/>
      <c r="M256" s="160"/>
      <c r="N256" s="161"/>
      <c r="O256" s="161"/>
      <c r="P256" s="161"/>
      <c r="Q256" s="161"/>
      <c r="R256" s="161"/>
      <c r="S256" s="161"/>
      <c r="T256" s="162"/>
      <c r="AT256" s="156" t="s">
        <v>155</v>
      </c>
      <c r="AU256" s="156" t="s">
        <v>85</v>
      </c>
      <c r="AV256" s="13" t="s">
        <v>85</v>
      </c>
      <c r="AW256" s="13" t="s">
        <v>3</v>
      </c>
      <c r="AX256" s="13" t="s">
        <v>81</v>
      </c>
      <c r="AY256" s="156" t="s">
        <v>144</v>
      </c>
    </row>
    <row r="257" spans="1:65" s="2" customFormat="1" ht="24.2" customHeight="1">
      <c r="A257" s="33"/>
      <c r="B257" s="140"/>
      <c r="C257" s="141" t="s">
        <v>358</v>
      </c>
      <c r="D257" s="141" t="s">
        <v>146</v>
      </c>
      <c r="E257" s="142" t="s">
        <v>359</v>
      </c>
      <c r="F257" s="143" t="s">
        <v>360</v>
      </c>
      <c r="G257" s="144" t="s">
        <v>171</v>
      </c>
      <c r="H257" s="145">
        <v>34.1</v>
      </c>
      <c r="I257" s="146"/>
      <c r="J257" s="147">
        <f>ROUND(I257*H257,2)</f>
        <v>0</v>
      </c>
      <c r="K257" s="143" t="s">
        <v>1</v>
      </c>
      <c r="L257" s="34"/>
      <c r="M257" s="148" t="s">
        <v>1</v>
      </c>
      <c r="N257" s="149" t="s">
        <v>41</v>
      </c>
      <c r="O257" s="59"/>
      <c r="P257" s="150">
        <f>O257*H257</f>
        <v>0</v>
      </c>
      <c r="Q257" s="150">
        <v>1E-05</v>
      </c>
      <c r="R257" s="150">
        <f>Q257*H257</f>
        <v>0.00034100000000000005</v>
      </c>
      <c r="S257" s="150">
        <v>0</v>
      </c>
      <c r="T257" s="151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2" t="s">
        <v>92</v>
      </c>
      <c r="AT257" s="152" t="s">
        <v>146</v>
      </c>
      <c r="AU257" s="152" t="s">
        <v>85</v>
      </c>
      <c r="AY257" s="18" t="s">
        <v>144</v>
      </c>
      <c r="BE257" s="153">
        <f>IF(N257="základní",J257,0)</f>
        <v>0</v>
      </c>
      <c r="BF257" s="153">
        <f>IF(N257="snížená",J257,0)</f>
        <v>0</v>
      </c>
      <c r="BG257" s="153">
        <f>IF(N257="zákl. přenesená",J257,0)</f>
        <v>0</v>
      </c>
      <c r="BH257" s="153">
        <f>IF(N257="sníž. přenesená",J257,0)</f>
        <v>0</v>
      </c>
      <c r="BI257" s="153">
        <f>IF(N257="nulová",J257,0)</f>
        <v>0</v>
      </c>
      <c r="BJ257" s="18" t="s">
        <v>81</v>
      </c>
      <c r="BK257" s="153">
        <f>ROUND(I257*H257,2)</f>
        <v>0</v>
      </c>
      <c r="BL257" s="18" t="s">
        <v>92</v>
      </c>
      <c r="BM257" s="152" t="s">
        <v>361</v>
      </c>
    </row>
    <row r="258" spans="2:51" s="13" customFormat="1" ht="12">
      <c r="B258" s="154"/>
      <c r="D258" s="155" t="s">
        <v>155</v>
      </c>
      <c r="E258" s="156" t="s">
        <v>1</v>
      </c>
      <c r="F258" s="157" t="s">
        <v>362</v>
      </c>
      <c r="H258" s="158">
        <v>34.1</v>
      </c>
      <c r="I258" s="159"/>
      <c r="L258" s="154"/>
      <c r="M258" s="160"/>
      <c r="N258" s="161"/>
      <c r="O258" s="161"/>
      <c r="P258" s="161"/>
      <c r="Q258" s="161"/>
      <c r="R258" s="161"/>
      <c r="S258" s="161"/>
      <c r="T258" s="162"/>
      <c r="AT258" s="156" t="s">
        <v>155</v>
      </c>
      <c r="AU258" s="156" t="s">
        <v>85</v>
      </c>
      <c r="AV258" s="13" t="s">
        <v>85</v>
      </c>
      <c r="AW258" s="13" t="s">
        <v>32</v>
      </c>
      <c r="AX258" s="13" t="s">
        <v>81</v>
      </c>
      <c r="AY258" s="156" t="s">
        <v>144</v>
      </c>
    </row>
    <row r="259" spans="2:63" s="12" customFormat="1" ht="22.9" customHeight="1">
      <c r="B259" s="127"/>
      <c r="D259" s="128" t="s">
        <v>75</v>
      </c>
      <c r="E259" s="138" t="s">
        <v>186</v>
      </c>
      <c r="F259" s="138" t="s">
        <v>363</v>
      </c>
      <c r="I259" s="130"/>
      <c r="J259" s="139">
        <f>BK259</f>
        <v>0</v>
      </c>
      <c r="L259" s="127"/>
      <c r="M259" s="132"/>
      <c r="N259" s="133"/>
      <c r="O259" s="133"/>
      <c r="P259" s="134">
        <f>SUM(P260:P261)</f>
        <v>0</v>
      </c>
      <c r="Q259" s="133"/>
      <c r="R259" s="134">
        <f>SUM(R260:R261)</f>
        <v>2.5244299999999997</v>
      </c>
      <c r="S259" s="133"/>
      <c r="T259" s="135">
        <f>SUM(T260:T261)</f>
        <v>1.35</v>
      </c>
      <c r="AR259" s="128" t="s">
        <v>81</v>
      </c>
      <c r="AT259" s="136" t="s">
        <v>75</v>
      </c>
      <c r="AU259" s="136" t="s">
        <v>81</v>
      </c>
      <c r="AY259" s="128" t="s">
        <v>144</v>
      </c>
      <c r="BK259" s="137">
        <f>SUM(BK260:BK261)</f>
        <v>0</v>
      </c>
    </row>
    <row r="260" spans="1:65" s="2" customFormat="1" ht="21.75" customHeight="1">
      <c r="A260" s="33"/>
      <c r="B260" s="140"/>
      <c r="C260" s="141" t="s">
        <v>364</v>
      </c>
      <c r="D260" s="141" t="s">
        <v>146</v>
      </c>
      <c r="E260" s="142" t="s">
        <v>365</v>
      </c>
      <c r="F260" s="143" t="s">
        <v>366</v>
      </c>
      <c r="G260" s="144" t="s">
        <v>367</v>
      </c>
      <c r="H260" s="145">
        <v>3</v>
      </c>
      <c r="I260" s="146"/>
      <c r="J260" s="147">
        <f>ROUND(I260*H260,2)</f>
        <v>0</v>
      </c>
      <c r="K260" s="143" t="s">
        <v>1</v>
      </c>
      <c r="L260" s="34"/>
      <c r="M260" s="148" t="s">
        <v>1</v>
      </c>
      <c r="N260" s="149" t="s">
        <v>41</v>
      </c>
      <c r="O260" s="59"/>
      <c r="P260" s="150">
        <f>O260*H260</f>
        <v>0</v>
      </c>
      <c r="Q260" s="150">
        <v>0.70121</v>
      </c>
      <c r="R260" s="150">
        <f>Q260*H260</f>
        <v>2.10363</v>
      </c>
      <c r="S260" s="150">
        <v>0.45</v>
      </c>
      <c r="T260" s="151">
        <f>S260*H260</f>
        <v>1.35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2" t="s">
        <v>92</v>
      </c>
      <c r="AT260" s="152" t="s">
        <v>146</v>
      </c>
      <c r="AU260" s="152" t="s">
        <v>85</v>
      </c>
      <c r="AY260" s="18" t="s">
        <v>144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8" t="s">
        <v>81</v>
      </c>
      <c r="BK260" s="153">
        <f>ROUND(I260*H260,2)</f>
        <v>0</v>
      </c>
      <c r="BL260" s="18" t="s">
        <v>92</v>
      </c>
      <c r="BM260" s="152" t="s">
        <v>368</v>
      </c>
    </row>
    <row r="261" spans="1:65" s="2" customFormat="1" ht="24.2" customHeight="1">
      <c r="A261" s="33"/>
      <c r="B261" s="140"/>
      <c r="C261" s="141" t="s">
        <v>369</v>
      </c>
      <c r="D261" s="141" t="s">
        <v>146</v>
      </c>
      <c r="E261" s="142" t="s">
        <v>370</v>
      </c>
      <c r="F261" s="143" t="s">
        <v>371</v>
      </c>
      <c r="G261" s="144" t="s">
        <v>367</v>
      </c>
      <c r="H261" s="145">
        <v>1</v>
      </c>
      <c r="I261" s="146"/>
      <c r="J261" s="147">
        <f>ROUND(I261*H261,2)</f>
        <v>0</v>
      </c>
      <c r="K261" s="143" t="s">
        <v>150</v>
      </c>
      <c r="L261" s="34"/>
      <c r="M261" s="148" t="s">
        <v>1</v>
      </c>
      <c r="N261" s="149" t="s">
        <v>41</v>
      </c>
      <c r="O261" s="59"/>
      <c r="P261" s="150">
        <f>O261*H261</f>
        <v>0</v>
      </c>
      <c r="Q261" s="150">
        <v>0.4208</v>
      </c>
      <c r="R261" s="150">
        <f>Q261*H261</f>
        <v>0.4208</v>
      </c>
      <c r="S261" s="150">
        <v>0</v>
      </c>
      <c r="T261" s="151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2" t="s">
        <v>92</v>
      </c>
      <c r="AT261" s="152" t="s">
        <v>146</v>
      </c>
      <c r="AU261" s="152" t="s">
        <v>85</v>
      </c>
      <c r="AY261" s="18" t="s">
        <v>144</v>
      </c>
      <c r="BE261" s="153">
        <f>IF(N261="základní",J261,0)</f>
        <v>0</v>
      </c>
      <c r="BF261" s="153">
        <f>IF(N261="snížená",J261,0)</f>
        <v>0</v>
      </c>
      <c r="BG261" s="153">
        <f>IF(N261="zákl. přenesená",J261,0)</f>
        <v>0</v>
      </c>
      <c r="BH261" s="153">
        <f>IF(N261="sníž. přenesená",J261,0)</f>
        <v>0</v>
      </c>
      <c r="BI261" s="153">
        <f>IF(N261="nulová",J261,0)</f>
        <v>0</v>
      </c>
      <c r="BJ261" s="18" t="s">
        <v>81</v>
      </c>
      <c r="BK261" s="153">
        <f>ROUND(I261*H261,2)</f>
        <v>0</v>
      </c>
      <c r="BL261" s="18" t="s">
        <v>92</v>
      </c>
      <c r="BM261" s="152" t="s">
        <v>372</v>
      </c>
    </row>
    <row r="262" spans="2:63" s="12" customFormat="1" ht="22.9" customHeight="1">
      <c r="B262" s="127"/>
      <c r="D262" s="128" t="s">
        <v>75</v>
      </c>
      <c r="E262" s="138" t="s">
        <v>195</v>
      </c>
      <c r="F262" s="138" t="s">
        <v>373</v>
      </c>
      <c r="I262" s="130"/>
      <c r="J262" s="139">
        <f>BK262</f>
        <v>0</v>
      </c>
      <c r="L262" s="127"/>
      <c r="M262" s="132"/>
      <c r="N262" s="133"/>
      <c r="O262" s="133"/>
      <c r="P262" s="134">
        <f>SUM(P263:P295)</f>
        <v>0</v>
      </c>
      <c r="Q262" s="133"/>
      <c r="R262" s="134">
        <f>SUM(R263:R295)</f>
        <v>14.0934272</v>
      </c>
      <c r="S262" s="133"/>
      <c r="T262" s="135">
        <f>SUM(T263:T295)</f>
        <v>26.7804</v>
      </c>
      <c r="AR262" s="128" t="s">
        <v>81</v>
      </c>
      <c r="AT262" s="136" t="s">
        <v>75</v>
      </c>
      <c r="AU262" s="136" t="s">
        <v>81</v>
      </c>
      <c r="AY262" s="128" t="s">
        <v>144</v>
      </c>
      <c r="BK262" s="137">
        <f>SUM(BK263:BK295)</f>
        <v>0</v>
      </c>
    </row>
    <row r="263" spans="1:65" s="2" customFormat="1" ht="33" customHeight="1">
      <c r="A263" s="33"/>
      <c r="B263" s="140"/>
      <c r="C263" s="141" t="s">
        <v>374</v>
      </c>
      <c r="D263" s="141" t="s">
        <v>146</v>
      </c>
      <c r="E263" s="142" t="s">
        <v>375</v>
      </c>
      <c r="F263" s="143" t="s">
        <v>376</v>
      </c>
      <c r="G263" s="144" t="s">
        <v>171</v>
      </c>
      <c r="H263" s="145">
        <v>22</v>
      </c>
      <c r="I263" s="146"/>
      <c r="J263" s="147">
        <f>ROUND(I263*H263,2)</f>
        <v>0</v>
      </c>
      <c r="K263" s="143" t="s">
        <v>150</v>
      </c>
      <c r="L263" s="34"/>
      <c r="M263" s="148" t="s">
        <v>1</v>
      </c>
      <c r="N263" s="149" t="s">
        <v>41</v>
      </c>
      <c r="O263" s="59"/>
      <c r="P263" s="150">
        <f>O263*H263</f>
        <v>0</v>
      </c>
      <c r="Q263" s="150">
        <v>0.1295</v>
      </c>
      <c r="R263" s="150">
        <f>Q263*H263</f>
        <v>2.849</v>
      </c>
      <c r="S263" s="150">
        <v>0</v>
      </c>
      <c r="T263" s="151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2" t="s">
        <v>92</v>
      </c>
      <c r="AT263" s="152" t="s">
        <v>146</v>
      </c>
      <c r="AU263" s="152" t="s">
        <v>85</v>
      </c>
      <c r="AY263" s="18" t="s">
        <v>144</v>
      </c>
      <c r="BE263" s="153">
        <f>IF(N263="základní",J263,0)</f>
        <v>0</v>
      </c>
      <c r="BF263" s="153">
        <f>IF(N263="snížená",J263,0)</f>
        <v>0</v>
      </c>
      <c r="BG263" s="153">
        <f>IF(N263="zákl. přenesená",J263,0)</f>
        <v>0</v>
      </c>
      <c r="BH263" s="153">
        <f>IF(N263="sníž. přenesená",J263,0)</f>
        <v>0</v>
      </c>
      <c r="BI263" s="153">
        <f>IF(N263="nulová",J263,0)</f>
        <v>0</v>
      </c>
      <c r="BJ263" s="18" t="s">
        <v>81</v>
      </c>
      <c r="BK263" s="153">
        <f>ROUND(I263*H263,2)</f>
        <v>0</v>
      </c>
      <c r="BL263" s="18" t="s">
        <v>92</v>
      </c>
      <c r="BM263" s="152" t="s">
        <v>377</v>
      </c>
    </row>
    <row r="264" spans="2:51" s="13" customFormat="1" ht="12">
      <c r="B264" s="154"/>
      <c r="D264" s="155" t="s">
        <v>155</v>
      </c>
      <c r="E264" s="156" t="s">
        <v>1</v>
      </c>
      <c r="F264" s="157" t="s">
        <v>378</v>
      </c>
      <c r="H264" s="158">
        <v>22</v>
      </c>
      <c r="I264" s="159"/>
      <c r="L264" s="154"/>
      <c r="M264" s="160"/>
      <c r="N264" s="161"/>
      <c r="O264" s="161"/>
      <c r="P264" s="161"/>
      <c r="Q264" s="161"/>
      <c r="R264" s="161"/>
      <c r="S264" s="161"/>
      <c r="T264" s="162"/>
      <c r="AT264" s="156" t="s">
        <v>155</v>
      </c>
      <c r="AU264" s="156" t="s">
        <v>85</v>
      </c>
      <c r="AV264" s="13" t="s">
        <v>85</v>
      </c>
      <c r="AW264" s="13" t="s">
        <v>32</v>
      </c>
      <c r="AX264" s="13" t="s">
        <v>81</v>
      </c>
      <c r="AY264" s="156" t="s">
        <v>144</v>
      </c>
    </row>
    <row r="265" spans="1:65" s="2" customFormat="1" ht="16.5" customHeight="1">
      <c r="A265" s="33"/>
      <c r="B265" s="140"/>
      <c r="C265" s="186" t="s">
        <v>379</v>
      </c>
      <c r="D265" s="186" t="s">
        <v>274</v>
      </c>
      <c r="E265" s="187" t="s">
        <v>380</v>
      </c>
      <c r="F265" s="188" t="s">
        <v>381</v>
      </c>
      <c r="G265" s="189" t="s">
        <v>171</v>
      </c>
      <c r="H265" s="190">
        <v>22.44</v>
      </c>
      <c r="I265" s="191"/>
      <c r="J265" s="192">
        <f>ROUND(I265*H265,2)</f>
        <v>0</v>
      </c>
      <c r="K265" s="188" t="s">
        <v>150</v>
      </c>
      <c r="L265" s="193"/>
      <c r="M265" s="194" t="s">
        <v>1</v>
      </c>
      <c r="N265" s="195" t="s">
        <v>41</v>
      </c>
      <c r="O265" s="59"/>
      <c r="P265" s="150">
        <f>O265*H265</f>
        <v>0</v>
      </c>
      <c r="Q265" s="150">
        <v>0.05612</v>
      </c>
      <c r="R265" s="150">
        <f>Q265*H265</f>
        <v>1.2593328000000001</v>
      </c>
      <c r="S265" s="150">
        <v>0</v>
      </c>
      <c r="T265" s="151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2" t="s">
        <v>186</v>
      </c>
      <c r="AT265" s="152" t="s">
        <v>274</v>
      </c>
      <c r="AU265" s="152" t="s">
        <v>85</v>
      </c>
      <c r="AY265" s="18" t="s">
        <v>144</v>
      </c>
      <c r="BE265" s="153">
        <f>IF(N265="základní",J265,0)</f>
        <v>0</v>
      </c>
      <c r="BF265" s="153">
        <f>IF(N265="snížená",J265,0)</f>
        <v>0</v>
      </c>
      <c r="BG265" s="153">
        <f>IF(N265="zákl. přenesená",J265,0)</f>
        <v>0</v>
      </c>
      <c r="BH265" s="153">
        <f>IF(N265="sníž. přenesená",J265,0)</f>
        <v>0</v>
      </c>
      <c r="BI265" s="153">
        <f>IF(N265="nulová",J265,0)</f>
        <v>0</v>
      </c>
      <c r="BJ265" s="18" t="s">
        <v>81</v>
      </c>
      <c r="BK265" s="153">
        <f>ROUND(I265*H265,2)</f>
        <v>0</v>
      </c>
      <c r="BL265" s="18" t="s">
        <v>92</v>
      </c>
      <c r="BM265" s="152" t="s">
        <v>382</v>
      </c>
    </row>
    <row r="266" spans="2:51" s="13" customFormat="1" ht="12">
      <c r="B266" s="154"/>
      <c r="D266" s="155" t="s">
        <v>155</v>
      </c>
      <c r="F266" s="157" t="s">
        <v>383</v>
      </c>
      <c r="H266" s="158">
        <v>22.44</v>
      </c>
      <c r="I266" s="159"/>
      <c r="L266" s="154"/>
      <c r="M266" s="160"/>
      <c r="N266" s="161"/>
      <c r="O266" s="161"/>
      <c r="P266" s="161"/>
      <c r="Q266" s="161"/>
      <c r="R266" s="161"/>
      <c r="S266" s="161"/>
      <c r="T266" s="162"/>
      <c r="AT266" s="156" t="s">
        <v>155</v>
      </c>
      <c r="AU266" s="156" t="s">
        <v>85</v>
      </c>
      <c r="AV266" s="13" t="s">
        <v>85</v>
      </c>
      <c r="AW266" s="13" t="s">
        <v>3</v>
      </c>
      <c r="AX266" s="13" t="s">
        <v>81</v>
      </c>
      <c r="AY266" s="156" t="s">
        <v>144</v>
      </c>
    </row>
    <row r="267" spans="1:65" s="2" customFormat="1" ht="24.2" customHeight="1">
      <c r="A267" s="33"/>
      <c r="B267" s="140"/>
      <c r="C267" s="141" t="s">
        <v>384</v>
      </c>
      <c r="D267" s="141" t="s">
        <v>146</v>
      </c>
      <c r="E267" s="142" t="s">
        <v>385</v>
      </c>
      <c r="F267" s="143" t="s">
        <v>386</v>
      </c>
      <c r="G267" s="144" t="s">
        <v>198</v>
      </c>
      <c r="H267" s="145">
        <v>0.66</v>
      </c>
      <c r="I267" s="146"/>
      <c r="J267" s="147">
        <f>ROUND(I267*H267,2)</f>
        <v>0</v>
      </c>
      <c r="K267" s="143" t="s">
        <v>150</v>
      </c>
      <c r="L267" s="34"/>
      <c r="M267" s="148" t="s">
        <v>1</v>
      </c>
      <c r="N267" s="149" t="s">
        <v>41</v>
      </c>
      <c r="O267" s="59"/>
      <c r="P267" s="150">
        <f>O267*H267</f>
        <v>0</v>
      </c>
      <c r="Q267" s="150">
        <v>2.25634</v>
      </c>
      <c r="R267" s="150">
        <f>Q267*H267</f>
        <v>1.4891843999999999</v>
      </c>
      <c r="S267" s="150">
        <v>0</v>
      </c>
      <c r="T267" s="151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2" t="s">
        <v>92</v>
      </c>
      <c r="AT267" s="152" t="s">
        <v>146</v>
      </c>
      <c r="AU267" s="152" t="s">
        <v>85</v>
      </c>
      <c r="AY267" s="18" t="s">
        <v>144</v>
      </c>
      <c r="BE267" s="153">
        <f>IF(N267="základní",J267,0)</f>
        <v>0</v>
      </c>
      <c r="BF267" s="153">
        <f>IF(N267="snížená",J267,0)</f>
        <v>0</v>
      </c>
      <c r="BG267" s="153">
        <f>IF(N267="zákl. přenesená",J267,0)</f>
        <v>0</v>
      </c>
      <c r="BH267" s="153">
        <f>IF(N267="sníž. přenesená",J267,0)</f>
        <v>0</v>
      </c>
      <c r="BI267" s="153">
        <f>IF(N267="nulová",J267,0)</f>
        <v>0</v>
      </c>
      <c r="BJ267" s="18" t="s">
        <v>81</v>
      </c>
      <c r="BK267" s="153">
        <f>ROUND(I267*H267,2)</f>
        <v>0</v>
      </c>
      <c r="BL267" s="18" t="s">
        <v>92</v>
      </c>
      <c r="BM267" s="152" t="s">
        <v>387</v>
      </c>
    </row>
    <row r="268" spans="2:51" s="13" customFormat="1" ht="12">
      <c r="B268" s="154"/>
      <c r="D268" s="155" t="s">
        <v>155</v>
      </c>
      <c r="E268" s="156" t="s">
        <v>1</v>
      </c>
      <c r="F268" s="157" t="s">
        <v>388</v>
      </c>
      <c r="H268" s="158">
        <v>0.66</v>
      </c>
      <c r="I268" s="159"/>
      <c r="L268" s="154"/>
      <c r="M268" s="160"/>
      <c r="N268" s="161"/>
      <c r="O268" s="161"/>
      <c r="P268" s="161"/>
      <c r="Q268" s="161"/>
      <c r="R268" s="161"/>
      <c r="S268" s="161"/>
      <c r="T268" s="162"/>
      <c r="AT268" s="156" t="s">
        <v>155</v>
      </c>
      <c r="AU268" s="156" t="s">
        <v>85</v>
      </c>
      <c r="AV268" s="13" t="s">
        <v>85</v>
      </c>
      <c r="AW268" s="13" t="s">
        <v>32</v>
      </c>
      <c r="AX268" s="13" t="s">
        <v>81</v>
      </c>
      <c r="AY268" s="156" t="s">
        <v>144</v>
      </c>
    </row>
    <row r="269" spans="1:65" s="2" customFormat="1" ht="24.2" customHeight="1">
      <c r="A269" s="33"/>
      <c r="B269" s="140"/>
      <c r="C269" s="141" t="s">
        <v>389</v>
      </c>
      <c r="D269" s="141" t="s">
        <v>146</v>
      </c>
      <c r="E269" s="142" t="s">
        <v>390</v>
      </c>
      <c r="F269" s="143" t="s">
        <v>391</v>
      </c>
      <c r="G269" s="144" t="s">
        <v>367</v>
      </c>
      <c r="H269" s="145">
        <v>1</v>
      </c>
      <c r="I269" s="146"/>
      <c r="J269" s="147">
        <f aca="true" t="shared" si="0" ref="J269:J275">ROUND(I269*H269,2)</f>
        <v>0</v>
      </c>
      <c r="K269" s="143" t="s">
        <v>150</v>
      </c>
      <c r="L269" s="34"/>
      <c r="M269" s="148" t="s">
        <v>1</v>
      </c>
      <c r="N269" s="149" t="s">
        <v>41</v>
      </c>
      <c r="O269" s="59"/>
      <c r="P269" s="150">
        <f aca="true" t="shared" si="1" ref="P269:P275">O269*H269</f>
        <v>0</v>
      </c>
      <c r="Q269" s="150">
        <v>0.0008</v>
      </c>
      <c r="R269" s="150">
        <f aca="true" t="shared" si="2" ref="R269:R275">Q269*H269</f>
        <v>0.0008</v>
      </c>
      <c r="S269" s="150">
        <v>0</v>
      </c>
      <c r="T269" s="151">
        <f aca="true" t="shared" si="3" ref="T269:T275"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2" t="s">
        <v>92</v>
      </c>
      <c r="AT269" s="152" t="s">
        <v>146</v>
      </c>
      <c r="AU269" s="152" t="s">
        <v>85</v>
      </c>
      <c r="AY269" s="18" t="s">
        <v>144</v>
      </c>
      <c r="BE269" s="153">
        <f aca="true" t="shared" si="4" ref="BE269:BE275">IF(N269="základní",J269,0)</f>
        <v>0</v>
      </c>
      <c r="BF269" s="153">
        <f aca="true" t="shared" si="5" ref="BF269:BF275">IF(N269="snížená",J269,0)</f>
        <v>0</v>
      </c>
      <c r="BG269" s="153">
        <f aca="true" t="shared" si="6" ref="BG269:BG275">IF(N269="zákl. přenesená",J269,0)</f>
        <v>0</v>
      </c>
      <c r="BH269" s="153">
        <f aca="true" t="shared" si="7" ref="BH269:BH275">IF(N269="sníž. přenesená",J269,0)</f>
        <v>0</v>
      </c>
      <c r="BI269" s="153">
        <f aca="true" t="shared" si="8" ref="BI269:BI275">IF(N269="nulová",J269,0)</f>
        <v>0</v>
      </c>
      <c r="BJ269" s="18" t="s">
        <v>81</v>
      </c>
      <c r="BK269" s="153">
        <f aca="true" t="shared" si="9" ref="BK269:BK275">ROUND(I269*H269,2)</f>
        <v>0</v>
      </c>
      <c r="BL269" s="18" t="s">
        <v>92</v>
      </c>
      <c r="BM269" s="152" t="s">
        <v>392</v>
      </c>
    </row>
    <row r="270" spans="1:65" s="2" customFormat="1" ht="16.5" customHeight="1">
      <c r="A270" s="33"/>
      <c r="B270" s="140"/>
      <c r="C270" s="186" t="s">
        <v>393</v>
      </c>
      <c r="D270" s="186" t="s">
        <v>274</v>
      </c>
      <c r="E270" s="187" t="s">
        <v>394</v>
      </c>
      <c r="F270" s="188" t="s">
        <v>395</v>
      </c>
      <c r="G270" s="189" t="s">
        <v>367</v>
      </c>
      <c r="H270" s="190">
        <v>1</v>
      </c>
      <c r="I270" s="191"/>
      <c r="J270" s="192">
        <f t="shared" si="0"/>
        <v>0</v>
      </c>
      <c r="K270" s="188" t="s">
        <v>1</v>
      </c>
      <c r="L270" s="193"/>
      <c r="M270" s="194" t="s">
        <v>1</v>
      </c>
      <c r="N270" s="195" t="s">
        <v>41</v>
      </c>
      <c r="O270" s="59"/>
      <c r="P270" s="150">
        <f t="shared" si="1"/>
        <v>0</v>
      </c>
      <c r="Q270" s="150">
        <v>0</v>
      </c>
      <c r="R270" s="150">
        <f t="shared" si="2"/>
        <v>0</v>
      </c>
      <c r="S270" s="150">
        <v>0</v>
      </c>
      <c r="T270" s="151">
        <f t="shared" si="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52" t="s">
        <v>186</v>
      </c>
      <c r="AT270" s="152" t="s">
        <v>274</v>
      </c>
      <c r="AU270" s="152" t="s">
        <v>85</v>
      </c>
      <c r="AY270" s="18" t="s">
        <v>144</v>
      </c>
      <c r="BE270" s="153">
        <f t="shared" si="4"/>
        <v>0</v>
      </c>
      <c r="BF270" s="153">
        <f t="shared" si="5"/>
        <v>0</v>
      </c>
      <c r="BG270" s="153">
        <f t="shared" si="6"/>
        <v>0</v>
      </c>
      <c r="BH270" s="153">
        <f t="shared" si="7"/>
        <v>0</v>
      </c>
      <c r="BI270" s="153">
        <f t="shared" si="8"/>
        <v>0</v>
      </c>
      <c r="BJ270" s="18" t="s">
        <v>81</v>
      </c>
      <c r="BK270" s="153">
        <f t="shared" si="9"/>
        <v>0</v>
      </c>
      <c r="BL270" s="18" t="s">
        <v>92</v>
      </c>
      <c r="BM270" s="152" t="s">
        <v>396</v>
      </c>
    </row>
    <row r="271" spans="1:65" s="2" customFormat="1" ht="24.2" customHeight="1">
      <c r="A271" s="33"/>
      <c r="B271" s="140"/>
      <c r="C271" s="141" t="s">
        <v>397</v>
      </c>
      <c r="D271" s="141" t="s">
        <v>146</v>
      </c>
      <c r="E271" s="142" t="s">
        <v>398</v>
      </c>
      <c r="F271" s="143" t="s">
        <v>399</v>
      </c>
      <c r="G271" s="144" t="s">
        <v>367</v>
      </c>
      <c r="H271" s="145">
        <v>3</v>
      </c>
      <c r="I271" s="146"/>
      <c r="J271" s="147">
        <f t="shared" si="0"/>
        <v>0</v>
      </c>
      <c r="K271" s="143" t="s">
        <v>150</v>
      </c>
      <c r="L271" s="34"/>
      <c r="M271" s="148" t="s">
        <v>1</v>
      </c>
      <c r="N271" s="149" t="s">
        <v>41</v>
      </c>
      <c r="O271" s="59"/>
      <c r="P271" s="150">
        <f t="shared" si="1"/>
        <v>0</v>
      </c>
      <c r="Q271" s="150">
        <v>0.001</v>
      </c>
      <c r="R271" s="150">
        <f t="shared" si="2"/>
        <v>0.003</v>
      </c>
      <c r="S271" s="150">
        <v>0</v>
      </c>
      <c r="T271" s="151">
        <f t="shared" si="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2" t="s">
        <v>92</v>
      </c>
      <c r="AT271" s="152" t="s">
        <v>146</v>
      </c>
      <c r="AU271" s="152" t="s">
        <v>85</v>
      </c>
      <c r="AY271" s="18" t="s">
        <v>144</v>
      </c>
      <c r="BE271" s="153">
        <f t="shared" si="4"/>
        <v>0</v>
      </c>
      <c r="BF271" s="153">
        <f t="shared" si="5"/>
        <v>0</v>
      </c>
      <c r="BG271" s="153">
        <f t="shared" si="6"/>
        <v>0</v>
      </c>
      <c r="BH271" s="153">
        <f t="shared" si="7"/>
        <v>0</v>
      </c>
      <c r="BI271" s="153">
        <f t="shared" si="8"/>
        <v>0</v>
      </c>
      <c r="BJ271" s="18" t="s">
        <v>81</v>
      </c>
      <c r="BK271" s="153">
        <f t="shared" si="9"/>
        <v>0</v>
      </c>
      <c r="BL271" s="18" t="s">
        <v>92</v>
      </c>
      <c r="BM271" s="152" t="s">
        <v>400</v>
      </c>
    </row>
    <row r="272" spans="1:65" s="2" customFormat="1" ht="24.2" customHeight="1">
      <c r="A272" s="33"/>
      <c r="B272" s="140"/>
      <c r="C272" s="186" t="s">
        <v>401</v>
      </c>
      <c r="D272" s="186" t="s">
        <v>274</v>
      </c>
      <c r="E272" s="187" t="s">
        <v>402</v>
      </c>
      <c r="F272" s="188" t="s">
        <v>403</v>
      </c>
      <c r="G272" s="189" t="s">
        <v>367</v>
      </c>
      <c r="H272" s="190">
        <v>3</v>
      </c>
      <c r="I272" s="191"/>
      <c r="J272" s="192">
        <f t="shared" si="0"/>
        <v>0</v>
      </c>
      <c r="K272" s="188" t="s">
        <v>1</v>
      </c>
      <c r="L272" s="193"/>
      <c r="M272" s="194" t="s">
        <v>1</v>
      </c>
      <c r="N272" s="195" t="s">
        <v>41</v>
      </c>
      <c r="O272" s="59"/>
      <c r="P272" s="150">
        <f t="shared" si="1"/>
        <v>0</v>
      </c>
      <c r="Q272" s="150">
        <v>0.056</v>
      </c>
      <c r="R272" s="150">
        <f t="shared" si="2"/>
        <v>0.168</v>
      </c>
      <c r="S272" s="150">
        <v>0</v>
      </c>
      <c r="T272" s="151">
        <f t="shared" si="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52" t="s">
        <v>186</v>
      </c>
      <c r="AT272" s="152" t="s">
        <v>274</v>
      </c>
      <c r="AU272" s="152" t="s">
        <v>85</v>
      </c>
      <c r="AY272" s="18" t="s">
        <v>144</v>
      </c>
      <c r="BE272" s="153">
        <f t="shared" si="4"/>
        <v>0</v>
      </c>
      <c r="BF272" s="153">
        <f t="shared" si="5"/>
        <v>0</v>
      </c>
      <c r="BG272" s="153">
        <f t="shared" si="6"/>
        <v>0</v>
      </c>
      <c r="BH272" s="153">
        <f t="shared" si="7"/>
        <v>0</v>
      </c>
      <c r="BI272" s="153">
        <f t="shared" si="8"/>
        <v>0</v>
      </c>
      <c r="BJ272" s="18" t="s">
        <v>81</v>
      </c>
      <c r="BK272" s="153">
        <f t="shared" si="9"/>
        <v>0</v>
      </c>
      <c r="BL272" s="18" t="s">
        <v>92</v>
      </c>
      <c r="BM272" s="152" t="s">
        <v>404</v>
      </c>
    </row>
    <row r="273" spans="1:65" s="2" customFormat="1" ht="24.2" customHeight="1">
      <c r="A273" s="33"/>
      <c r="B273" s="140"/>
      <c r="C273" s="141" t="s">
        <v>405</v>
      </c>
      <c r="D273" s="141" t="s">
        <v>146</v>
      </c>
      <c r="E273" s="142" t="s">
        <v>406</v>
      </c>
      <c r="F273" s="143" t="s">
        <v>407</v>
      </c>
      <c r="G273" s="144" t="s">
        <v>367</v>
      </c>
      <c r="H273" s="145">
        <v>3</v>
      </c>
      <c r="I273" s="146"/>
      <c r="J273" s="147">
        <f t="shared" si="0"/>
        <v>0</v>
      </c>
      <c r="K273" s="143" t="s">
        <v>1</v>
      </c>
      <c r="L273" s="34"/>
      <c r="M273" s="148" t="s">
        <v>1</v>
      </c>
      <c r="N273" s="149" t="s">
        <v>41</v>
      </c>
      <c r="O273" s="59"/>
      <c r="P273" s="150">
        <f t="shared" si="1"/>
        <v>0</v>
      </c>
      <c r="Q273" s="150">
        <v>0.0008</v>
      </c>
      <c r="R273" s="150">
        <f t="shared" si="2"/>
        <v>0.0024000000000000002</v>
      </c>
      <c r="S273" s="150">
        <v>0</v>
      </c>
      <c r="T273" s="151">
        <f t="shared" si="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2" t="s">
        <v>92</v>
      </c>
      <c r="AT273" s="152" t="s">
        <v>146</v>
      </c>
      <c r="AU273" s="152" t="s">
        <v>85</v>
      </c>
      <c r="AY273" s="18" t="s">
        <v>144</v>
      </c>
      <c r="BE273" s="153">
        <f t="shared" si="4"/>
        <v>0</v>
      </c>
      <c r="BF273" s="153">
        <f t="shared" si="5"/>
        <v>0</v>
      </c>
      <c r="BG273" s="153">
        <f t="shared" si="6"/>
        <v>0</v>
      </c>
      <c r="BH273" s="153">
        <f t="shared" si="7"/>
        <v>0</v>
      </c>
      <c r="BI273" s="153">
        <f t="shared" si="8"/>
        <v>0</v>
      </c>
      <c r="BJ273" s="18" t="s">
        <v>81</v>
      </c>
      <c r="BK273" s="153">
        <f t="shared" si="9"/>
        <v>0</v>
      </c>
      <c r="BL273" s="18" t="s">
        <v>92</v>
      </c>
      <c r="BM273" s="152" t="s">
        <v>408</v>
      </c>
    </row>
    <row r="274" spans="1:65" s="2" customFormat="1" ht="16.5" customHeight="1">
      <c r="A274" s="33"/>
      <c r="B274" s="140"/>
      <c r="C274" s="186" t="s">
        <v>409</v>
      </c>
      <c r="D274" s="186" t="s">
        <v>274</v>
      </c>
      <c r="E274" s="187" t="s">
        <v>410</v>
      </c>
      <c r="F274" s="188" t="s">
        <v>411</v>
      </c>
      <c r="G274" s="189" t="s">
        <v>367</v>
      </c>
      <c r="H274" s="190">
        <v>3</v>
      </c>
      <c r="I274" s="191"/>
      <c r="J274" s="192">
        <f t="shared" si="0"/>
        <v>0</v>
      </c>
      <c r="K274" s="188" t="s">
        <v>1</v>
      </c>
      <c r="L274" s="193"/>
      <c r="M274" s="194" t="s">
        <v>1</v>
      </c>
      <c r="N274" s="195" t="s">
        <v>41</v>
      </c>
      <c r="O274" s="59"/>
      <c r="P274" s="150">
        <f t="shared" si="1"/>
        <v>0</v>
      </c>
      <c r="Q274" s="150">
        <v>0.02</v>
      </c>
      <c r="R274" s="150">
        <f t="shared" si="2"/>
        <v>0.06</v>
      </c>
      <c r="S274" s="150">
        <v>0</v>
      </c>
      <c r="T274" s="151">
        <f t="shared" si="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52" t="s">
        <v>186</v>
      </c>
      <c r="AT274" s="152" t="s">
        <v>274</v>
      </c>
      <c r="AU274" s="152" t="s">
        <v>85</v>
      </c>
      <c r="AY274" s="18" t="s">
        <v>144</v>
      </c>
      <c r="BE274" s="153">
        <f t="shared" si="4"/>
        <v>0</v>
      </c>
      <c r="BF274" s="153">
        <f t="shared" si="5"/>
        <v>0</v>
      </c>
      <c r="BG274" s="153">
        <f t="shared" si="6"/>
        <v>0</v>
      </c>
      <c r="BH274" s="153">
        <f t="shared" si="7"/>
        <v>0</v>
      </c>
      <c r="BI274" s="153">
        <f t="shared" si="8"/>
        <v>0</v>
      </c>
      <c r="BJ274" s="18" t="s">
        <v>81</v>
      </c>
      <c r="BK274" s="153">
        <f t="shared" si="9"/>
        <v>0</v>
      </c>
      <c r="BL274" s="18" t="s">
        <v>92</v>
      </c>
      <c r="BM274" s="152" t="s">
        <v>412</v>
      </c>
    </row>
    <row r="275" spans="1:65" s="2" customFormat="1" ht="37.9" customHeight="1">
      <c r="A275" s="33"/>
      <c r="B275" s="140"/>
      <c r="C275" s="141" t="s">
        <v>413</v>
      </c>
      <c r="D275" s="141" t="s">
        <v>146</v>
      </c>
      <c r="E275" s="142" t="s">
        <v>414</v>
      </c>
      <c r="F275" s="143" t="s">
        <v>415</v>
      </c>
      <c r="G275" s="144" t="s">
        <v>149</v>
      </c>
      <c r="H275" s="145">
        <v>130</v>
      </c>
      <c r="I275" s="146"/>
      <c r="J275" s="147">
        <f t="shared" si="0"/>
        <v>0</v>
      </c>
      <c r="K275" s="143" t="s">
        <v>150</v>
      </c>
      <c r="L275" s="34"/>
      <c r="M275" s="148" t="s">
        <v>1</v>
      </c>
      <c r="N275" s="149" t="s">
        <v>41</v>
      </c>
      <c r="O275" s="59"/>
      <c r="P275" s="150">
        <f t="shared" si="1"/>
        <v>0</v>
      </c>
      <c r="Q275" s="150">
        <v>0.00021</v>
      </c>
      <c r="R275" s="150">
        <f t="shared" si="2"/>
        <v>0.0273</v>
      </c>
      <c r="S275" s="150">
        <v>0</v>
      </c>
      <c r="T275" s="151">
        <f t="shared" si="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2" t="s">
        <v>92</v>
      </c>
      <c r="AT275" s="152" t="s">
        <v>146</v>
      </c>
      <c r="AU275" s="152" t="s">
        <v>85</v>
      </c>
      <c r="AY275" s="18" t="s">
        <v>144</v>
      </c>
      <c r="BE275" s="153">
        <f t="shared" si="4"/>
        <v>0</v>
      </c>
      <c r="BF275" s="153">
        <f t="shared" si="5"/>
        <v>0</v>
      </c>
      <c r="BG275" s="153">
        <f t="shared" si="6"/>
        <v>0</v>
      </c>
      <c r="BH275" s="153">
        <f t="shared" si="7"/>
        <v>0</v>
      </c>
      <c r="BI275" s="153">
        <f t="shared" si="8"/>
        <v>0</v>
      </c>
      <c r="BJ275" s="18" t="s">
        <v>81</v>
      </c>
      <c r="BK275" s="153">
        <f t="shared" si="9"/>
        <v>0</v>
      </c>
      <c r="BL275" s="18" t="s">
        <v>92</v>
      </c>
      <c r="BM275" s="152" t="s">
        <v>416</v>
      </c>
    </row>
    <row r="276" spans="2:51" s="13" customFormat="1" ht="12">
      <c r="B276" s="154"/>
      <c r="D276" s="155" t="s">
        <v>155</v>
      </c>
      <c r="E276" s="156" t="s">
        <v>1</v>
      </c>
      <c r="F276" s="157" t="s">
        <v>417</v>
      </c>
      <c r="H276" s="158">
        <v>130</v>
      </c>
      <c r="I276" s="159"/>
      <c r="L276" s="154"/>
      <c r="M276" s="160"/>
      <c r="N276" s="161"/>
      <c r="O276" s="161"/>
      <c r="P276" s="161"/>
      <c r="Q276" s="161"/>
      <c r="R276" s="161"/>
      <c r="S276" s="161"/>
      <c r="T276" s="162"/>
      <c r="AT276" s="156" t="s">
        <v>155</v>
      </c>
      <c r="AU276" s="156" t="s">
        <v>85</v>
      </c>
      <c r="AV276" s="13" t="s">
        <v>85</v>
      </c>
      <c r="AW276" s="13" t="s">
        <v>32</v>
      </c>
      <c r="AX276" s="13" t="s">
        <v>81</v>
      </c>
      <c r="AY276" s="156" t="s">
        <v>144</v>
      </c>
    </row>
    <row r="277" spans="1:65" s="2" customFormat="1" ht="37.9" customHeight="1">
      <c r="A277" s="33"/>
      <c r="B277" s="140"/>
      <c r="C277" s="141" t="s">
        <v>418</v>
      </c>
      <c r="D277" s="141" t="s">
        <v>146</v>
      </c>
      <c r="E277" s="142" t="s">
        <v>419</v>
      </c>
      <c r="F277" s="143" t="s">
        <v>420</v>
      </c>
      <c r="G277" s="144" t="s">
        <v>367</v>
      </c>
      <c r="H277" s="145">
        <v>3</v>
      </c>
      <c r="I277" s="146"/>
      <c r="J277" s="147">
        <f>ROUND(I277*H277,2)</f>
        <v>0</v>
      </c>
      <c r="K277" s="143" t="s">
        <v>1</v>
      </c>
      <c r="L277" s="34"/>
      <c r="M277" s="148" t="s">
        <v>1</v>
      </c>
      <c r="N277" s="149" t="s">
        <v>41</v>
      </c>
      <c r="O277" s="59"/>
      <c r="P277" s="150">
        <f>O277*H277</f>
        <v>0</v>
      </c>
      <c r="Q277" s="150">
        <v>0.22717</v>
      </c>
      <c r="R277" s="150">
        <f>Q277*H277</f>
        <v>0.6815100000000001</v>
      </c>
      <c r="S277" s="150">
        <v>0</v>
      </c>
      <c r="T277" s="151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2" t="s">
        <v>92</v>
      </c>
      <c r="AT277" s="152" t="s">
        <v>146</v>
      </c>
      <c r="AU277" s="152" t="s">
        <v>85</v>
      </c>
      <c r="AY277" s="18" t="s">
        <v>144</v>
      </c>
      <c r="BE277" s="153">
        <f>IF(N277="základní",J277,0)</f>
        <v>0</v>
      </c>
      <c r="BF277" s="153">
        <f>IF(N277="snížená",J277,0)</f>
        <v>0</v>
      </c>
      <c r="BG277" s="153">
        <f>IF(N277="zákl. přenesená",J277,0)</f>
        <v>0</v>
      </c>
      <c r="BH277" s="153">
        <f>IF(N277="sníž. přenesená",J277,0)</f>
        <v>0</v>
      </c>
      <c r="BI277" s="153">
        <f>IF(N277="nulová",J277,0)</f>
        <v>0</v>
      </c>
      <c r="BJ277" s="18" t="s">
        <v>81</v>
      </c>
      <c r="BK277" s="153">
        <f>ROUND(I277*H277,2)</f>
        <v>0</v>
      </c>
      <c r="BL277" s="18" t="s">
        <v>92</v>
      </c>
      <c r="BM277" s="152" t="s">
        <v>421</v>
      </c>
    </row>
    <row r="278" spans="1:65" s="2" customFormat="1" ht="24.2" customHeight="1">
      <c r="A278" s="33"/>
      <c r="B278" s="140"/>
      <c r="C278" s="141" t="s">
        <v>422</v>
      </c>
      <c r="D278" s="141" t="s">
        <v>146</v>
      </c>
      <c r="E278" s="142" t="s">
        <v>423</v>
      </c>
      <c r="F278" s="143" t="s">
        <v>424</v>
      </c>
      <c r="G278" s="144" t="s">
        <v>251</v>
      </c>
      <c r="H278" s="145">
        <v>7.553</v>
      </c>
      <c r="I278" s="146"/>
      <c r="J278" s="147">
        <f>ROUND(I278*H278,2)</f>
        <v>0</v>
      </c>
      <c r="K278" s="143" t="s">
        <v>150</v>
      </c>
      <c r="L278" s="34"/>
      <c r="M278" s="148" t="s">
        <v>1</v>
      </c>
      <c r="N278" s="149" t="s">
        <v>41</v>
      </c>
      <c r="O278" s="59"/>
      <c r="P278" s="150">
        <f>O278*H278</f>
        <v>0</v>
      </c>
      <c r="Q278" s="150">
        <v>0</v>
      </c>
      <c r="R278" s="150">
        <f>Q278*H278</f>
        <v>0</v>
      </c>
      <c r="S278" s="150">
        <v>0</v>
      </c>
      <c r="T278" s="151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2" t="s">
        <v>92</v>
      </c>
      <c r="AT278" s="152" t="s">
        <v>146</v>
      </c>
      <c r="AU278" s="152" t="s">
        <v>85</v>
      </c>
      <c r="AY278" s="18" t="s">
        <v>144</v>
      </c>
      <c r="BE278" s="153">
        <f>IF(N278="základní",J278,0)</f>
        <v>0</v>
      </c>
      <c r="BF278" s="153">
        <f>IF(N278="snížená",J278,0)</f>
        <v>0</v>
      </c>
      <c r="BG278" s="153">
        <f>IF(N278="zákl. přenesená",J278,0)</f>
        <v>0</v>
      </c>
      <c r="BH278" s="153">
        <f>IF(N278="sníž. přenesená",J278,0)</f>
        <v>0</v>
      </c>
      <c r="BI278" s="153">
        <f>IF(N278="nulová",J278,0)</f>
        <v>0</v>
      </c>
      <c r="BJ278" s="18" t="s">
        <v>81</v>
      </c>
      <c r="BK278" s="153">
        <f>ROUND(I278*H278,2)</f>
        <v>0</v>
      </c>
      <c r="BL278" s="18" t="s">
        <v>92</v>
      </c>
      <c r="BM278" s="152" t="s">
        <v>425</v>
      </c>
    </row>
    <row r="279" spans="2:51" s="16" customFormat="1" ht="12">
      <c r="B279" s="179"/>
      <c r="D279" s="155" t="s">
        <v>155</v>
      </c>
      <c r="E279" s="180" t="s">
        <v>1</v>
      </c>
      <c r="F279" s="181" t="s">
        <v>426</v>
      </c>
      <c r="H279" s="180" t="s">
        <v>1</v>
      </c>
      <c r="I279" s="182"/>
      <c r="L279" s="179"/>
      <c r="M279" s="183"/>
      <c r="N279" s="184"/>
      <c r="O279" s="184"/>
      <c r="P279" s="184"/>
      <c r="Q279" s="184"/>
      <c r="R279" s="184"/>
      <c r="S279" s="184"/>
      <c r="T279" s="185"/>
      <c r="AT279" s="180" t="s">
        <v>155</v>
      </c>
      <c r="AU279" s="180" t="s">
        <v>85</v>
      </c>
      <c r="AV279" s="16" t="s">
        <v>81</v>
      </c>
      <c r="AW279" s="16" t="s">
        <v>32</v>
      </c>
      <c r="AX279" s="16" t="s">
        <v>76</v>
      </c>
      <c r="AY279" s="180" t="s">
        <v>144</v>
      </c>
    </row>
    <row r="280" spans="2:51" s="13" customFormat="1" ht="12">
      <c r="B280" s="154"/>
      <c r="D280" s="155" t="s">
        <v>155</v>
      </c>
      <c r="E280" s="156" t="s">
        <v>1</v>
      </c>
      <c r="F280" s="157" t="s">
        <v>427</v>
      </c>
      <c r="H280" s="158">
        <v>7.553</v>
      </c>
      <c r="I280" s="159"/>
      <c r="L280" s="154"/>
      <c r="M280" s="160"/>
      <c r="N280" s="161"/>
      <c r="O280" s="161"/>
      <c r="P280" s="161"/>
      <c r="Q280" s="161"/>
      <c r="R280" s="161"/>
      <c r="S280" s="161"/>
      <c r="T280" s="162"/>
      <c r="AT280" s="156" t="s">
        <v>155</v>
      </c>
      <c r="AU280" s="156" t="s">
        <v>85</v>
      </c>
      <c r="AV280" s="13" t="s">
        <v>85</v>
      </c>
      <c r="AW280" s="13" t="s">
        <v>32</v>
      </c>
      <c r="AX280" s="13" t="s">
        <v>81</v>
      </c>
      <c r="AY280" s="156" t="s">
        <v>144</v>
      </c>
    </row>
    <row r="281" spans="1:65" s="2" customFormat="1" ht="16.5" customHeight="1">
      <c r="A281" s="33"/>
      <c r="B281" s="140"/>
      <c r="C281" s="186" t="s">
        <v>428</v>
      </c>
      <c r="D281" s="186" t="s">
        <v>274</v>
      </c>
      <c r="E281" s="187" t="s">
        <v>429</v>
      </c>
      <c r="F281" s="188" t="s">
        <v>430</v>
      </c>
      <c r="G281" s="189" t="s">
        <v>277</v>
      </c>
      <c r="H281" s="190">
        <v>7552.9</v>
      </c>
      <c r="I281" s="191"/>
      <c r="J281" s="192">
        <f>ROUND(I281*H281,2)</f>
        <v>0</v>
      </c>
      <c r="K281" s="188" t="s">
        <v>1</v>
      </c>
      <c r="L281" s="193"/>
      <c r="M281" s="194" t="s">
        <v>1</v>
      </c>
      <c r="N281" s="195" t="s">
        <v>41</v>
      </c>
      <c r="O281" s="59"/>
      <c r="P281" s="150">
        <f>O281*H281</f>
        <v>0</v>
      </c>
      <c r="Q281" s="150">
        <v>0.001</v>
      </c>
      <c r="R281" s="150">
        <f>Q281*H281</f>
        <v>7.5529</v>
      </c>
      <c r="S281" s="150">
        <v>0</v>
      </c>
      <c r="T281" s="151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2" t="s">
        <v>186</v>
      </c>
      <c r="AT281" s="152" t="s">
        <v>274</v>
      </c>
      <c r="AU281" s="152" t="s">
        <v>85</v>
      </c>
      <c r="AY281" s="18" t="s">
        <v>144</v>
      </c>
      <c r="BE281" s="153">
        <f>IF(N281="základní",J281,0)</f>
        <v>0</v>
      </c>
      <c r="BF281" s="153">
        <f>IF(N281="snížená",J281,0)</f>
        <v>0</v>
      </c>
      <c r="BG281" s="153">
        <f>IF(N281="zákl. přenesená",J281,0)</f>
        <v>0</v>
      </c>
      <c r="BH281" s="153">
        <f>IF(N281="sníž. přenesená",J281,0)</f>
        <v>0</v>
      </c>
      <c r="BI281" s="153">
        <f>IF(N281="nulová",J281,0)</f>
        <v>0</v>
      </c>
      <c r="BJ281" s="18" t="s">
        <v>81</v>
      </c>
      <c r="BK281" s="153">
        <f>ROUND(I281*H281,2)</f>
        <v>0</v>
      </c>
      <c r="BL281" s="18" t="s">
        <v>92</v>
      </c>
      <c r="BM281" s="152" t="s">
        <v>431</v>
      </c>
    </row>
    <row r="282" spans="1:65" s="2" customFormat="1" ht="16.5" customHeight="1">
      <c r="A282" s="33"/>
      <c r="B282" s="140"/>
      <c r="C282" s="141" t="s">
        <v>432</v>
      </c>
      <c r="D282" s="141" t="s">
        <v>146</v>
      </c>
      <c r="E282" s="142" t="s">
        <v>433</v>
      </c>
      <c r="F282" s="143" t="s">
        <v>434</v>
      </c>
      <c r="G282" s="144" t="s">
        <v>198</v>
      </c>
      <c r="H282" s="145">
        <v>6.113</v>
      </c>
      <c r="I282" s="146"/>
      <c r="J282" s="147">
        <f>ROUND(I282*H282,2)</f>
        <v>0</v>
      </c>
      <c r="K282" s="143" t="s">
        <v>150</v>
      </c>
      <c r="L282" s="34"/>
      <c r="M282" s="148" t="s">
        <v>1</v>
      </c>
      <c r="N282" s="149" t="s">
        <v>41</v>
      </c>
      <c r="O282" s="59"/>
      <c r="P282" s="150">
        <f>O282*H282</f>
        <v>0</v>
      </c>
      <c r="Q282" s="150">
        <v>0</v>
      </c>
      <c r="R282" s="150">
        <f>Q282*H282</f>
        <v>0</v>
      </c>
      <c r="S282" s="150">
        <v>2.4</v>
      </c>
      <c r="T282" s="151">
        <f>S282*H282</f>
        <v>14.6712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52" t="s">
        <v>92</v>
      </c>
      <c r="AT282" s="152" t="s">
        <v>146</v>
      </c>
      <c r="AU282" s="152" t="s">
        <v>85</v>
      </c>
      <c r="AY282" s="18" t="s">
        <v>144</v>
      </c>
      <c r="BE282" s="153">
        <f>IF(N282="základní",J282,0)</f>
        <v>0</v>
      </c>
      <c r="BF282" s="153">
        <f>IF(N282="snížená",J282,0)</f>
        <v>0</v>
      </c>
      <c r="BG282" s="153">
        <f>IF(N282="zákl. přenesená",J282,0)</f>
        <v>0</v>
      </c>
      <c r="BH282" s="153">
        <f>IF(N282="sníž. přenesená",J282,0)</f>
        <v>0</v>
      </c>
      <c r="BI282" s="153">
        <f>IF(N282="nulová",J282,0)</f>
        <v>0</v>
      </c>
      <c r="BJ282" s="18" t="s">
        <v>81</v>
      </c>
      <c r="BK282" s="153">
        <f>ROUND(I282*H282,2)</f>
        <v>0</v>
      </c>
      <c r="BL282" s="18" t="s">
        <v>92</v>
      </c>
      <c r="BM282" s="152" t="s">
        <v>435</v>
      </c>
    </row>
    <row r="283" spans="2:51" s="16" customFormat="1" ht="12">
      <c r="B283" s="179"/>
      <c r="D283" s="155" t="s">
        <v>155</v>
      </c>
      <c r="E283" s="180" t="s">
        <v>1</v>
      </c>
      <c r="F283" s="181" t="s">
        <v>436</v>
      </c>
      <c r="H283" s="180" t="s">
        <v>1</v>
      </c>
      <c r="I283" s="182"/>
      <c r="L283" s="179"/>
      <c r="M283" s="183"/>
      <c r="N283" s="184"/>
      <c r="O283" s="184"/>
      <c r="P283" s="184"/>
      <c r="Q283" s="184"/>
      <c r="R283" s="184"/>
      <c r="S283" s="184"/>
      <c r="T283" s="185"/>
      <c r="AT283" s="180" t="s">
        <v>155</v>
      </c>
      <c r="AU283" s="180" t="s">
        <v>85</v>
      </c>
      <c r="AV283" s="16" t="s">
        <v>81</v>
      </c>
      <c r="AW283" s="16" t="s">
        <v>32</v>
      </c>
      <c r="AX283" s="16" t="s">
        <v>76</v>
      </c>
      <c r="AY283" s="180" t="s">
        <v>144</v>
      </c>
    </row>
    <row r="284" spans="2:51" s="13" customFormat="1" ht="12">
      <c r="B284" s="154"/>
      <c r="D284" s="155" t="s">
        <v>155</v>
      </c>
      <c r="E284" s="156" t="s">
        <v>1</v>
      </c>
      <c r="F284" s="157" t="s">
        <v>437</v>
      </c>
      <c r="H284" s="158">
        <v>2.702</v>
      </c>
      <c r="I284" s="159"/>
      <c r="L284" s="154"/>
      <c r="M284" s="160"/>
      <c r="N284" s="161"/>
      <c r="O284" s="161"/>
      <c r="P284" s="161"/>
      <c r="Q284" s="161"/>
      <c r="R284" s="161"/>
      <c r="S284" s="161"/>
      <c r="T284" s="162"/>
      <c r="AT284" s="156" t="s">
        <v>155</v>
      </c>
      <c r="AU284" s="156" t="s">
        <v>85</v>
      </c>
      <c r="AV284" s="13" t="s">
        <v>85</v>
      </c>
      <c r="AW284" s="13" t="s">
        <v>32</v>
      </c>
      <c r="AX284" s="13" t="s">
        <v>76</v>
      </c>
      <c r="AY284" s="156" t="s">
        <v>144</v>
      </c>
    </row>
    <row r="285" spans="2:51" s="13" customFormat="1" ht="12">
      <c r="B285" s="154"/>
      <c r="D285" s="155" t="s">
        <v>155</v>
      </c>
      <c r="E285" s="156" t="s">
        <v>1</v>
      </c>
      <c r="F285" s="157" t="s">
        <v>438</v>
      </c>
      <c r="H285" s="158">
        <v>3.411</v>
      </c>
      <c r="I285" s="159"/>
      <c r="L285" s="154"/>
      <c r="M285" s="160"/>
      <c r="N285" s="161"/>
      <c r="O285" s="161"/>
      <c r="P285" s="161"/>
      <c r="Q285" s="161"/>
      <c r="R285" s="161"/>
      <c r="S285" s="161"/>
      <c r="T285" s="162"/>
      <c r="AT285" s="156" t="s">
        <v>155</v>
      </c>
      <c r="AU285" s="156" t="s">
        <v>85</v>
      </c>
      <c r="AV285" s="13" t="s">
        <v>85</v>
      </c>
      <c r="AW285" s="13" t="s">
        <v>32</v>
      </c>
      <c r="AX285" s="13" t="s">
        <v>76</v>
      </c>
      <c r="AY285" s="156" t="s">
        <v>144</v>
      </c>
    </row>
    <row r="286" spans="2:51" s="14" customFormat="1" ht="12">
      <c r="B286" s="163"/>
      <c r="D286" s="155" t="s">
        <v>155</v>
      </c>
      <c r="E286" s="164" t="s">
        <v>1</v>
      </c>
      <c r="F286" s="165" t="s">
        <v>164</v>
      </c>
      <c r="H286" s="166">
        <v>6.113</v>
      </c>
      <c r="I286" s="167"/>
      <c r="L286" s="163"/>
      <c r="M286" s="168"/>
      <c r="N286" s="169"/>
      <c r="O286" s="169"/>
      <c r="P286" s="169"/>
      <c r="Q286" s="169"/>
      <c r="R286" s="169"/>
      <c r="S286" s="169"/>
      <c r="T286" s="170"/>
      <c r="AT286" s="164" t="s">
        <v>155</v>
      </c>
      <c r="AU286" s="164" t="s">
        <v>85</v>
      </c>
      <c r="AV286" s="14" t="s">
        <v>92</v>
      </c>
      <c r="AW286" s="14" t="s">
        <v>32</v>
      </c>
      <c r="AX286" s="14" t="s">
        <v>81</v>
      </c>
      <c r="AY286" s="164" t="s">
        <v>144</v>
      </c>
    </row>
    <row r="287" spans="1:65" s="2" customFormat="1" ht="33" customHeight="1">
      <c r="A287" s="33"/>
      <c r="B287" s="140"/>
      <c r="C287" s="141" t="s">
        <v>439</v>
      </c>
      <c r="D287" s="141" t="s">
        <v>146</v>
      </c>
      <c r="E287" s="142" t="s">
        <v>440</v>
      </c>
      <c r="F287" s="143" t="s">
        <v>441</v>
      </c>
      <c r="G287" s="144" t="s">
        <v>198</v>
      </c>
      <c r="H287" s="145">
        <v>1.838</v>
      </c>
      <c r="I287" s="146"/>
      <c r="J287" s="147">
        <f>ROUND(I287*H287,2)</f>
        <v>0</v>
      </c>
      <c r="K287" s="143" t="s">
        <v>150</v>
      </c>
      <c r="L287" s="34"/>
      <c r="M287" s="148" t="s">
        <v>1</v>
      </c>
      <c r="N287" s="149" t="s">
        <v>41</v>
      </c>
      <c r="O287" s="59"/>
      <c r="P287" s="150">
        <f>O287*H287</f>
        <v>0</v>
      </c>
      <c r="Q287" s="150">
        <v>0</v>
      </c>
      <c r="R287" s="150">
        <f>Q287*H287</f>
        <v>0</v>
      </c>
      <c r="S287" s="150">
        <v>1.8</v>
      </c>
      <c r="T287" s="151">
        <f>S287*H287</f>
        <v>3.3084000000000002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52" t="s">
        <v>92</v>
      </c>
      <c r="AT287" s="152" t="s">
        <v>146</v>
      </c>
      <c r="AU287" s="152" t="s">
        <v>85</v>
      </c>
      <c r="AY287" s="18" t="s">
        <v>144</v>
      </c>
      <c r="BE287" s="153">
        <f>IF(N287="základní",J287,0)</f>
        <v>0</v>
      </c>
      <c r="BF287" s="153">
        <f>IF(N287="snížená",J287,0)</f>
        <v>0</v>
      </c>
      <c r="BG287" s="153">
        <f>IF(N287="zákl. přenesená",J287,0)</f>
        <v>0</v>
      </c>
      <c r="BH287" s="153">
        <f>IF(N287="sníž. přenesená",J287,0)</f>
        <v>0</v>
      </c>
      <c r="BI287" s="153">
        <f>IF(N287="nulová",J287,0)</f>
        <v>0</v>
      </c>
      <c r="BJ287" s="18" t="s">
        <v>81</v>
      </c>
      <c r="BK287" s="153">
        <f>ROUND(I287*H287,2)</f>
        <v>0</v>
      </c>
      <c r="BL287" s="18" t="s">
        <v>92</v>
      </c>
      <c r="BM287" s="152" t="s">
        <v>442</v>
      </c>
    </row>
    <row r="288" spans="2:51" s="16" customFormat="1" ht="12">
      <c r="B288" s="179"/>
      <c r="D288" s="155" t="s">
        <v>155</v>
      </c>
      <c r="E288" s="180" t="s">
        <v>1</v>
      </c>
      <c r="F288" s="181" t="s">
        <v>443</v>
      </c>
      <c r="H288" s="180" t="s">
        <v>1</v>
      </c>
      <c r="I288" s="182"/>
      <c r="L288" s="179"/>
      <c r="M288" s="183"/>
      <c r="N288" s="184"/>
      <c r="O288" s="184"/>
      <c r="P288" s="184"/>
      <c r="Q288" s="184"/>
      <c r="R288" s="184"/>
      <c r="S288" s="184"/>
      <c r="T288" s="185"/>
      <c r="AT288" s="180" t="s">
        <v>155</v>
      </c>
      <c r="AU288" s="180" t="s">
        <v>85</v>
      </c>
      <c r="AV288" s="16" t="s">
        <v>81</v>
      </c>
      <c r="AW288" s="16" t="s">
        <v>32</v>
      </c>
      <c r="AX288" s="16" t="s">
        <v>76</v>
      </c>
      <c r="AY288" s="180" t="s">
        <v>144</v>
      </c>
    </row>
    <row r="289" spans="2:51" s="13" customFormat="1" ht="12">
      <c r="B289" s="154"/>
      <c r="D289" s="155" t="s">
        <v>155</v>
      </c>
      <c r="E289" s="156" t="s">
        <v>1</v>
      </c>
      <c r="F289" s="157" t="s">
        <v>444</v>
      </c>
      <c r="H289" s="158">
        <v>1.838</v>
      </c>
      <c r="I289" s="159"/>
      <c r="L289" s="154"/>
      <c r="M289" s="160"/>
      <c r="N289" s="161"/>
      <c r="O289" s="161"/>
      <c r="P289" s="161"/>
      <c r="Q289" s="161"/>
      <c r="R289" s="161"/>
      <c r="S289" s="161"/>
      <c r="T289" s="162"/>
      <c r="AT289" s="156" t="s">
        <v>155</v>
      </c>
      <c r="AU289" s="156" t="s">
        <v>85</v>
      </c>
      <c r="AV289" s="13" t="s">
        <v>85</v>
      </c>
      <c r="AW289" s="13" t="s">
        <v>32</v>
      </c>
      <c r="AX289" s="13" t="s">
        <v>81</v>
      </c>
      <c r="AY289" s="156" t="s">
        <v>144</v>
      </c>
    </row>
    <row r="290" spans="1:65" s="2" customFormat="1" ht="16.5" customHeight="1">
      <c r="A290" s="33"/>
      <c r="B290" s="140"/>
      <c r="C290" s="141" t="s">
        <v>445</v>
      </c>
      <c r="D290" s="141" t="s">
        <v>146</v>
      </c>
      <c r="E290" s="142" t="s">
        <v>446</v>
      </c>
      <c r="F290" s="143" t="s">
        <v>447</v>
      </c>
      <c r="G290" s="144" t="s">
        <v>198</v>
      </c>
      <c r="H290" s="145">
        <v>3.667</v>
      </c>
      <c r="I290" s="146"/>
      <c r="J290" s="147">
        <f>ROUND(I290*H290,2)</f>
        <v>0</v>
      </c>
      <c r="K290" s="143" t="s">
        <v>150</v>
      </c>
      <c r="L290" s="34"/>
      <c r="M290" s="148" t="s">
        <v>1</v>
      </c>
      <c r="N290" s="149" t="s">
        <v>41</v>
      </c>
      <c r="O290" s="59"/>
      <c r="P290" s="150">
        <f>O290*H290</f>
        <v>0</v>
      </c>
      <c r="Q290" s="150">
        <v>0</v>
      </c>
      <c r="R290" s="150">
        <f>Q290*H290</f>
        <v>0</v>
      </c>
      <c r="S290" s="150">
        <v>2.4</v>
      </c>
      <c r="T290" s="151">
        <f>S290*H290</f>
        <v>8.800799999999999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2" t="s">
        <v>92</v>
      </c>
      <c r="AT290" s="152" t="s">
        <v>146</v>
      </c>
      <c r="AU290" s="152" t="s">
        <v>85</v>
      </c>
      <c r="AY290" s="18" t="s">
        <v>144</v>
      </c>
      <c r="BE290" s="153">
        <f>IF(N290="základní",J290,0)</f>
        <v>0</v>
      </c>
      <c r="BF290" s="153">
        <f>IF(N290="snížená",J290,0)</f>
        <v>0</v>
      </c>
      <c r="BG290" s="153">
        <f>IF(N290="zákl. přenesená",J290,0)</f>
        <v>0</v>
      </c>
      <c r="BH290" s="153">
        <f>IF(N290="sníž. přenesená",J290,0)</f>
        <v>0</v>
      </c>
      <c r="BI290" s="153">
        <f>IF(N290="nulová",J290,0)</f>
        <v>0</v>
      </c>
      <c r="BJ290" s="18" t="s">
        <v>81</v>
      </c>
      <c r="BK290" s="153">
        <f>ROUND(I290*H290,2)</f>
        <v>0</v>
      </c>
      <c r="BL290" s="18" t="s">
        <v>92</v>
      </c>
      <c r="BM290" s="152" t="s">
        <v>448</v>
      </c>
    </row>
    <row r="291" spans="2:51" s="16" customFormat="1" ht="12">
      <c r="B291" s="179"/>
      <c r="D291" s="155" t="s">
        <v>155</v>
      </c>
      <c r="E291" s="180" t="s">
        <v>1</v>
      </c>
      <c r="F291" s="181" t="s">
        <v>436</v>
      </c>
      <c r="H291" s="180" t="s">
        <v>1</v>
      </c>
      <c r="I291" s="182"/>
      <c r="L291" s="179"/>
      <c r="M291" s="183"/>
      <c r="N291" s="184"/>
      <c r="O291" s="184"/>
      <c r="P291" s="184"/>
      <c r="Q291" s="184"/>
      <c r="R291" s="184"/>
      <c r="S291" s="184"/>
      <c r="T291" s="185"/>
      <c r="AT291" s="180" t="s">
        <v>155</v>
      </c>
      <c r="AU291" s="180" t="s">
        <v>85</v>
      </c>
      <c r="AV291" s="16" t="s">
        <v>81</v>
      </c>
      <c r="AW291" s="16" t="s">
        <v>32</v>
      </c>
      <c r="AX291" s="16" t="s">
        <v>76</v>
      </c>
      <c r="AY291" s="180" t="s">
        <v>144</v>
      </c>
    </row>
    <row r="292" spans="2:51" s="13" customFormat="1" ht="12">
      <c r="B292" s="154"/>
      <c r="D292" s="155" t="s">
        <v>155</v>
      </c>
      <c r="E292" s="156" t="s">
        <v>1</v>
      </c>
      <c r="F292" s="157" t="s">
        <v>449</v>
      </c>
      <c r="H292" s="158">
        <v>1.621</v>
      </c>
      <c r="I292" s="159"/>
      <c r="L292" s="154"/>
      <c r="M292" s="160"/>
      <c r="N292" s="161"/>
      <c r="O292" s="161"/>
      <c r="P292" s="161"/>
      <c r="Q292" s="161"/>
      <c r="R292" s="161"/>
      <c r="S292" s="161"/>
      <c r="T292" s="162"/>
      <c r="AT292" s="156" t="s">
        <v>155</v>
      </c>
      <c r="AU292" s="156" t="s">
        <v>85</v>
      </c>
      <c r="AV292" s="13" t="s">
        <v>85</v>
      </c>
      <c r="AW292" s="13" t="s">
        <v>32</v>
      </c>
      <c r="AX292" s="13" t="s">
        <v>76</v>
      </c>
      <c r="AY292" s="156" t="s">
        <v>144</v>
      </c>
    </row>
    <row r="293" spans="2:51" s="13" customFormat="1" ht="12">
      <c r="B293" s="154"/>
      <c r="D293" s="155" t="s">
        <v>155</v>
      </c>
      <c r="E293" s="156" t="s">
        <v>1</v>
      </c>
      <c r="F293" s="157" t="s">
        <v>450</v>
      </c>
      <c r="H293" s="158">
        <v>2.046</v>
      </c>
      <c r="I293" s="159"/>
      <c r="L293" s="154"/>
      <c r="M293" s="160"/>
      <c r="N293" s="161"/>
      <c r="O293" s="161"/>
      <c r="P293" s="161"/>
      <c r="Q293" s="161"/>
      <c r="R293" s="161"/>
      <c r="S293" s="161"/>
      <c r="T293" s="162"/>
      <c r="AT293" s="156" t="s">
        <v>155</v>
      </c>
      <c r="AU293" s="156" t="s">
        <v>85</v>
      </c>
      <c r="AV293" s="13" t="s">
        <v>85</v>
      </c>
      <c r="AW293" s="13" t="s">
        <v>32</v>
      </c>
      <c r="AX293" s="13" t="s">
        <v>76</v>
      </c>
      <c r="AY293" s="156" t="s">
        <v>144</v>
      </c>
    </row>
    <row r="294" spans="2:51" s="14" customFormat="1" ht="12">
      <c r="B294" s="163"/>
      <c r="D294" s="155" t="s">
        <v>155</v>
      </c>
      <c r="E294" s="164" t="s">
        <v>1</v>
      </c>
      <c r="F294" s="165" t="s">
        <v>164</v>
      </c>
      <c r="H294" s="166">
        <v>3.667</v>
      </c>
      <c r="I294" s="167"/>
      <c r="L294" s="163"/>
      <c r="M294" s="168"/>
      <c r="N294" s="169"/>
      <c r="O294" s="169"/>
      <c r="P294" s="169"/>
      <c r="Q294" s="169"/>
      <c r="R294" s="169"/>
      <c r="S294" s="169"/>
      <c r="T294" s="170"/>
      <c r="AT294" s="164" t="s">
        <v>155</v>
      </c>
      <c r="AU294" s="164" t="s">
        <v>85</v>
      </c>
      <c r="AV294" s="14" t="s">
        <v>92</v>
      </c>
      <c r="AW294" s="14" t="s">
        <v>32</v>
      </c>
      <c r="AX294" s="14" t="s">
        <v>81</v>
      </c>
      <c r="AY294" s="164" t="s">
        <v>144</v>
      </c>
    </row>
    <row r="295" spans="1:65" s="2" customFormat="1" ht="24.2" customHeight="1">
      <c r="A295" s="33"/>
      <c r="B295" s="140"/>
      <c r="C295" s="141" t="s">
        <v>451</v>
      </c>
      <c r="D295" s="141" t="s">
        <v>146</v>
      </c>
      <c r="E295" s="142" t="s">
        <v>452</v>
      </c>
      <c r="F295" s="143" t="s">
        <v>453</v>
      </c>
      <c r="G295" s="144" t="s">
        <v>149</v>
      </c>
      <c r="H295" s="145">
        <v>117.028</v>
      </c>
      <c r="I295" s="146"/>
      <c r="J295" s="147">
        <f>ROUND(I295*H295,2)</f>
        <v>0</v>
      </c>
      <c r="K295" s="143" t="s">
        <v>150</v>
      </c>
      <c r="L295" s="34"/>
      <c r="M295" s="148" t="s">
        <v>1</v>
      </c>
      <c r="N295" s="149" t="s">
        <v>41</v>
      </c>
      <c r="O295" s="59"/>
      <c r="P295" s="150">
        <f>O295*H295</f>
        <v>0</v>
      </c>
      <c r="Q295" s="150">
        <v>0</v>
      </c>
      <c r="R295" s="150">
        <f>Q295*H295</f>
        <v>0</v>
      </c>
      <c r="S295" s="150">
        <v>0</v>
      </c>
      <c r="T295" s="151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2" t="s">
        <v>92</v>
      </c>
      <c r="AT295" s="152" t="s">
        <v>146</v>
      </c>
      <c r="AU295" s="152" t="s">
        <v>85</v>
      </c>
      <c r="AY295" s="18" t="s">
        <v>144</v>
      </c>
      <c r="BE295" s="153">
        <f>IF(N295="základní",J295,0)</f>
        <v>0</v>
      </c>
      <c r="BF295" s="153">
        <f>IF(N295="snížená",J295,0)</f>
        <v>0</v>
      </c>
      <c r="BG295" s="153">
        <f>IF(N295="zákl. přenesená",J295,0)</f>
        <v>0</v>
      </c>
      <c r="BH295" s="153">
        <f>IF(N295="sníž. přenesená",J295,0)</f>
        <v>0</v>
      </c>
      <c r="BI295" s="153">
        <f>IF(N295="nulová",J295,0)</f>
        <v>0</v>
      </c>
      <c r="BJ295" s="18" t="s">
        <v>81</v>
      </c>
      <c r="BK295" s="153">
        <f>ROUND(I295*H295,2)</f>
        <v>0</v>
      </c>
      <c r="BL295" s="18" t="s">
        <v>92</v>
      </c>
      <c r="BM295" s="152" t="s">
        <v>454</v>
      </c>
    </row>
    <row r="296" spans="2:63" s="12" customFormat="1" ht="22.9" customHeight="1">
      <c r="B296" s="127"/>
      <c r="D296" s="128" t="s">
        <v>75</v>
      </c>
      <c r="E296" s="138" t="s">
        <v>455</v>
      </c>
      <c r="F296" s="138" t="s">
        <v>456</v>
      </c>
      <c r="I296" s="130"/>
      <c r="J296" s="139">
        <f>BK296</f>
        <v>0</v>
      </c>
      <c r="L296" s="127"/>
      <c r="M296" s="132"/>
      <c r="N296" s="133"/>
      <c r="O296" s="133"/>
      <c r="P296" s="134">
        <f>SUM(P297:P312)</f>
        <v>0</v>
      </c>
      <c r="Q296" s="133"/>
      <c r="R296" s="134">
        <f>SUM(R297:R312)</f>
        <v>0</v>
      </c>
      <c r="S296" s="133"/>
      <c r="T296" s="135">
        <f>SUM(T297:T312)</f>
        <v>0</v>
      </c>
      <c r="AR296" s="128" t="s">
        <v>81</v>
      </c>
      <c r="AT296" s="136" t="s">
        <v>75</v>
      </c>
      <c r="AU296" s="136" t="s">
        <v>81</v>
      </c>
      <c r="AY296" s="128" t="s">
        <v>144</v>
      </c>
      <c r="BK296" s="137">
        <f>SUM(BK297:BK312)</f>
        <v>0</v>
      </c>
    </row>
    <row r="297" spans="1:65" s="2" customFormat="1" ht="24.2" customHeight="1">
      <c r="A297" s="33"/>
      <c r="B297" s="140"/>
      <c r="C297" s="141" t="s">
        <v>457</v>
      </c>
      <c r="D297" s="141" t="s">
        <v>146</v>
      </c>
      <c r="E297" s="142" t="s">
        <v>458</v>
      </c>
      <c r="F297" s="143" t="s">
        <v>459</v>
      </c>
      <c r="G297" s="144" t="s">
        <v>251</v>
      </c>
      <c r="H297" s="145">
        <v>37.872</v>
      </c>
      <c r="I297" s="146"/>
      <c r="J297" s="147">
        <f>ROUND(I297*H297,2)</f>
        <v>0</v>
      </c>
      <c r="K297" s="143" t="s">
        <v>150</v>
      </c>
      <c r="L297" s="34"/>
      <c r="M297" s="148" t="s">
        <v>1</v>
      </c>
      <c r="N297" s="149" t="s">
        <v>41</v>
      </c>
      <c r="O297" s="59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2" t="s">
        <v>92</v>
      </c>
      <c r="AT297" s="152" t="s">
        <v>146</v>
      </c>
      <c r="AU297" s="152" t="s">
        <v>85</v>
      </c>
      <c r="AY297" s="18" t="s">
        <v>144</v>
      </c>
      <c r="BE297" s="153">
        <f>IF(N297="základní",J297,0)</f>
        <v>0</v>
      </c>
      <c r="BF297" s="153">
        <f>IF(N297="snížená",J297,0)</f>
        <v>0</v>
      </c>
      <c r="BG297" s="153">
        <f>IF(N297="zákl. přenesená",J297,0)</f>
        <v>0</v>
      </c>
      <c r="BH297" s="153">
        <f>IF(N297="sníž. přenesená",J297,0)</f>
        <v>0</v>
      </c>
      <c r="BI297" s="153">
        <f>IF(N297="nulová",J297,0)</f>
        <v>0</v>
      </c>
      <c r="BJ297" s="18" t="s">
        <v>81</v>
      </c>
      <c r="BK297" s="153">
        <f>ROUND(I297*H297,2)</f>
        <v>0</v>
      </c>
      <c r="BL297" s="18" t="s">
        <v>92</v>
      </c>
      <c r="BM297" s="152" t="s">
        <v>460</v>
      </c>
    </row>
    <row r="298" spans="2:51" s="13" customFormat="1" ht="12">
      <c r="B298" s="154"/>
      <c r="D298" s="155" t="s">
        <v>155</v>
      </c>
      <c r="E298" s="156" t="s">
        <v>103</v>
      </c>
      <c r="F298" s="157" t="s">
        <v>461</v>
      </c>
      <c r="H298" s="158">
        <v>37.872</v>
      </c>
      <c r="I298" s="159"/>
      <c r="L298" s="154"/>
      <c r="M298" s="160"/>
      <c r="N298" s="161"/>
      <c r="O298" s="161"/>
      <c r="P298" s="161"/>
      <c r="Q298" s="161"/>
      <c r="R298" s="161"/>
      <c r="S298" s="161"/>
      <c r="T298" s="162"/>
      <c r="AT298" s="156" t="s">
        <v>155</v>
      </c>
      <c r="AU298" s="156" t="s">
        <v>85</v>
      </c>
      <c r="AV298" s="13" t="s">
        <v>85</v>
      </c>
      <c r="AW298" s="13" t="s">
        <v>32</v>
      </c>
      <c r="AX298" s="13" t="s">
        <v>81</v>
      </c>
      <c r="AY298" s="156" t="s">
        <v>144</v>
      </c>
    </row>
    <row r="299" spans="1:65" s="2" customFormat="1" ht="24.2" customHeight="1">
      <c r="A299" s="33"/>
      <c r="B299" s="140"/>
      <c r="C299" s="141" t="s">
        <v>462</v>
      </c>
      <c r="D299" s="141" t="s">
        <v>146</v>
      </c>
      <c r="E299" s="142" t="s">
        <v>463</v>
      </c>
      <c r="F299" s="143" t="s">
        <v>464</v>
      </c>
      <c r="G299" s="144" t="s">
        <v>251</v>
      </c>
      <c r="H299" s="145">
        <v>719.568</v>
      </c>
      <c r="I299" s="146"/>
      <c r="J299" s="147">
        <f>ROUND(I299*H299,2)</f>
        <v>0</v>
      </c>
      <c r="K299" s="143" t="s">
        <v>150</v>
      </c>
      <c r="L299" s="34"/>
      <c r="M299" s="148" t="s">
        <v>1</v>
      </c>
      <c r="N299" s="149" t="s">
        <v>41</v>
      </c>
      <c r="O299" s="59"/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2" t="s">
        <v>92</v>
      </c>
      <c r="AT299" s="152" t="s">
        <v>146</v>
      </c>
      <c r="AU299" s="152" t="s">
        <v>85</v>
      </c>
      <c r="AY299" s="18" t="s">
        <v>144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18" t="s">
        <v>81</v>
      </c>
      <c r="BK299" s="153">
        <f>ROUND(I299*H299,2)</f>
        <v>0</v>
      </c>
      <c r="BL299" s="18" t="s">
        <v>92</v>
      </c>
      <c r="BM299" s="152" t="s">
        <v>465</v>
      </c>
    </row>
    <row r="300" spans="2:51" s="13" customFormat="1" ht="12">
      <c r="B300" s="154"/>
      <c r="D300" s="155" t="s">
        <v>155</v>
      </c>
      <c r="E300" s="156" t="s">
        <v>1</v>
      </c>
      <c r="F300" s="157" t="s">
        <v>466</v>
      </c>
      <c r="H300" s="158">
        <v>719.568</v>
      </c>
      <c r="I300" s="159"/>
      <c r="L300" s="154"/>
      <c r="M300" s="160"/>
      <c r="N300" s="161"/>
      <c r="O300" s="161"/>
      <c r="P300" s="161"/>
      <c r="Q300" s="161"/>
      <c r="R300" s="161"/>
      <c r="S300" s="161"/>
      <c r="T300" s="162"/>
      <c r="AT300" s="156" t="s">
        <v>155</v>
      </c>
      <c r="AU300" s="156" t="s">
        <v>85</v>
      </c>
      <c r="AV300" s="13" t="s">
        <v>85</v>
      </c>
      <c r="AW300" s="13" t="s">
        <v>32</v>
      </c>
      <c r="AX300" s="13" t="s">
        <v>81</v>
      </c>
      <c r="AY300" s="156" t="s">
        <v>144</v>
      </c>
    </row>
    <row r="301" spans="1:65" s="2" customFormat="1" ht="33" customHeight="1">
      <c r="A301" s="33"/>
      <c r="B301" s="140"/>
      <c r="C301" s="141" t="s">
        <v>467</v>
      </c>
      <c r="D301" s="141" t="s">
        <v>146</v>
      </c>
      <c r="E301" s="142" t="s">
        <v>468</v>
      </c>
      <c r="F301" s="143" t="s">
        <v>469</v>
      </c>
      <c r="G301" s="144" t="s">
        <v>251</v>
      </c>
      <c r="H301" s="145">
        <v>37.872</v>
      </c>
      <c r="I301" s="146"/>
      <c r="J301" s="147">
        <f>ROUND(I301*H301,2)</f>
        <v>0</v>
      </c>
      <c r="K301" s="143" t="s">
        <v>150</v>
      </c>
      <c r="L301" s="34"/>
      <c r="M301" s="148" t="s">
        <v>1</v>
      </c>
      <c r="N301" s="149" t="s">
        <v>41</v>
      </c>
      <c r="O301" s="59"/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52" t="s">
        <v>92</v>
      </c>
      <c r="AT301" s="152" t="s">
        <v>146</v>
      </c>
      <c r="AU301" s="152" t="s">
        <v>85</v>
      </c>
      <c r="AY301" s="18" t="s">
        <v>144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81</v>
      </c>
      <c r="BK301" s="153">
        <f>ROUND(I301*H301,2)</f>
        <v>0</v>
      </c>
      <c r="BL301" s="18" t="s">
        <v>92</v>
      </c>
      <c r="BM301" s="152" t="s">
        <v>470</v>
      </c>
    </row>
    <row r="302" spans="2:51" s="13" customFormat="1" ht="12">
      <c r="B302" s="154"/>
      <c r="D302" s="155" t="s">
        <v>155</v>
      </c>
      <c r="E302" s="156" t="s">
        <v>1</v>
      </c>
      <c r="F302" s="157" t="s">
        <v>103</v>
      </c>
      <c r="H302" s="158">
        <v>37.872</v>
      </c>
      <c r="I302" s="159"/>
      <c r="L302" s="154"/>
      <c r="M302" s="160"/>
      <c r="N302" s="161"/>
      <c r="O302" s="161"/>
      <c r="P302" s="161"/>
      <c r="Q302" s="161"/>
      <c r="R302" s="161"/>
      <c r="S302" s="161"/>
      <c r="T302" s="162"/>
      <c r="AT302" s="156" t="s">
        <v>155</v>
      </c>
      <c r="AU302" s="156" t="s">
        <v>85</v>
      </c>
      <c r="AV302" s="13" t="s">
        <v>85</v>
      </c>
      <c r="AW302" s="13" t="s">
        <v>32</v>
      </c>
      <c r="AX302" s="13" t="s">
        <v>81</v>
      </c>
      <c r="AY302" s="156" t="s">
        <v>144</v>
      </c>
    </row>
    <row r="303" spans="1:65" s="2" customFormat="1" ht="24.2" customHeight="1">
      <c r="A303" s="33"/>
      <c r="B303" s="140"/>
      <c r="C303" s="141" t="s">
        <v>471</v>
      </c>
      <c r="D303" s="141" t="s">
        <v>146</v>
      </c>
      <c r="E303" s="142" t="s">
        <v>472</v>
      </c>
      <c r="F303" s="143" t="s">
        <v>473</v>
      </c>
      <c r="G303" s="144" t="s">
        <v>251</v>
      </c>
      <c r="H303" s="145">
        <v>60.854</v>
      </c>
      <c r="I303" s="146"/>
      <c r="J303" s="147">
        <f>ROUND(I303*H303,2)</f>
        <v>0</v>
      </c>
      <c r="K303" s="143" t="s">
        <v>150</v>
      </c>
      <c r="L303" s="34"/>
      <c r="M303" s="148" t="s">
        <v>1</v>
      </c>
      <c r="N303" s="149" t="s">
        <v>41</v>
      </c>
      <c r="O303" s="59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2" t="s">
        <v>92</v>
      </c>
      <c r="AT303" s="152" t="s">
        <v>146</v>
      </c>
      <c r="AU303" s="152" t="s">
        <v>85</v>
      </c>
      <c r="AY303" s="18" t="s">
        <v>144</v>
      </c>
      <c r="BE303" s="153">
        <f>IF(N303="základní",J303,0)</f>
        <v>0</v>
      </c>
      <c r="BF303" s="153">
        <f>IF(N303="snížená",J303,0)</f>
        <v>0</v>
      </c>
      <c r="BG303" s="153">
        <f>IF(N303="zákl. přenesená",J303,0)</f>
        <v>0</v>
      </c>
      <c r="BH303" s="153">
        <f>IF(N303="sníž. přenesená",J303,0)</f>
        <v>0</v>
      </c>
      <c r="BI303" s="153">
        <f>IF(N303="nulová",J303,0)</f>
        <v>0</v>
      </c>
      <c r="BJ303" s="18" t="s">
        <v>81</v>
      </c>
      <c r="BK303" s="153">
        <f>ROUND(I303*H303,2)</f>
        <v>0</v>
      </c>
      <c r="BL303" s="18" t="s">
        <v>92</v>
      </c>
      <c r="BM303" s="152" t="s">
        <v>474</v>
      </c>
    </row>
    <row r="304" spans="2:51" s="16" customFormat="1" ht="12">
      <c r="B304" s="179"/>
      <c r="D304" s="155" t="s">
        <v>155</v>
      </c>
      <c r="E304" s="180" t="s">
        <v>1</v>
      </c>
      <c r="F304" s="181" t="s">
        <v>475</v>
      </c>
      <c r="H304" s="180" t="s">
        <v>1</v>
      </c>
      <c r="I304" s="182"/>
      <c r="L304" s="179"/>
      <c r="M304" s="183"/>
      <c r="N304" s="184"/>
      <c r="O304" s="184"/>
      <c r="P304" s="184"/>
      <c r="Q304" s="184"/>
      <c r="R304" s="184"/>
      <c r="S304" s="184"/>
      <c r="T304" s="185"/>
      <c r="AT304" s="180" t="s">
        <v>155</v>
      </c>
      <c r="AU304" s="180" t="s">
        <v>85</v>
      </c>
      <c r="AV304" s="16" t="s">
        <v>81</v>
      </c>
      <c r="AW304" s="16" t="s">
        <v>32</v>
      </c>
      <c r="AX304" s="16" t="s">
        <v>76</v>
      </c>
      <c r="AY304" s="180" t="s">
        <v>144</v>
      </c>
    </row>
    <row r="305" spans="2:51" s="13" customFormat="1" ht="12">
      <c r="B305" s="154"/>
      <c r="D305" s="155" t="s">
        <v>155</v>
      </c>
      <c r="E305" s="156" t="s">
        <v>1</v>
      </c>
      <c r="F305" s="157" t="s">
        <v>476</v>
      </c>
      <c r="H305" s="158">
        <v>60.854</v>
      </c>
      <c r="I305" s="159"/>
      <c r="L305" s="154"/>
      <c r="M305" s="160"/>
      <c r="N305" s="161"/>
      <c r="O305" s="161"/>
      <c r="P305" s="161"/>
      <c r="Q305" s="161"/>
      <c r="R305" s="161"/>
      <c r="S305" s="161"/>
      <c r="T305" s="162"/>
      <c r="AT305" s="156" t="s">
        <v>155</v>
      </c>
      <c r="AU305" s="156" t="s">
        <v>85</v>
      </c>
      <c r="AV305" s="13" t="s">
        <v>85</v>
      </c>
      <c r="AW305" s="13" t="s">
        <v>32</v>
      </c>
      <c r="AX305" s="13" t="s">
        <v>81</v>
      </c>
      <c r="AY305" s="156" t="s">
        <v>144</v>
      </c>
    </row>
    <row r="306" spans="1:65" s="2" customFormat="1" ht="21.75" customHeight="1">
      <c r="A306" s="33"/>
      <c r="B306" s="140"/>
      <c r="C306" s="141" t="s">
        <v>477</v>
      </c>
      <c r="D306" s="141" t="s">
        <v>146</v>
      </c>
      <c r="E306" s="142" t="s">
        <v>478</v>
      </c>
      <c r="F306" s="143" t="s">
        <v>479</v>
      </c>
      <c r="G306" s="144" t="s">
        <v>251</v>
      </c>
      <c r="H306" s="145">
        <v>87.771</v>
      </c>
      <c r="I306" s="146"/>
      <c r="J306" s="147">
        <f>ROUND(I306*H306,2)</f>
        <v>0</v>
      </c>
      <c r="K306" s="143" t="s">
        <v>150</v>
      </c>
      <c r="L306" s="34"/>
      <c r="M306" s="148" t="s">
        <v>1</v>
      </c>
      <c r="N306" s="149" t="s">
        <v>41</v>
      </c>
      <c r="O306" s="59"/>
      <c r="P306" s="150">
        <f>O306*H306</f>
        <v>0</v>
      </c>
      <c r="Q306" s="150">
        <v>0</v>
      </c>
      <c r="R306" s="150">
        <f>Q306*H306</f>
        <v>0</v>
      </c>
      <c r="S306" s="150">
        <v>0</v>
      </c>
      <c r="T306" s="151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52" t="s">
        <v>92</v>
      </c>
      <c r="AT306" s="152" t="s">
        <v>146</v>
      </c>
      <c r="AU306" s="152" t="s">
        <v>85</v>
      </c>
      <c r="AY306" s="18" t="s">
        <v>144</v>
      </c>
      <c r="BE306" s="153">
        <f>IF(N306="základní",J306,0)</f>
        <v>0</v>
      </c>
      <c r="BF306" s="153">
        <f>IF(N306="snížená",J306,0)</f>
        <v>0</v>
      </c>
      <c r="BG306" s="153">
        <f>IF(N306="zákl. přenesená",J306,0)</f>
        <v>0</v>
      </c>
      <c r="BH306" s="153">
        <f>IF(N306="sníž. přenesená",J306,0)</f>
        <v>0</v>
      </c>
      <c r="BI306" s="153">
        <f>IF(N306="nulová",J306,0)</f>
        <v>0</v>
      </c>
      <c r="BJ306" s="18" t="s">
        <v>81</v>
      </c>
      <c r="BK306" s="153">
        <f>ROUND(I306*H306,2)</f>
        <v>0</v>
      </c>
      <c r="BL306" s="18" t="s">
        <v>92</v>
      </c>
      <c r="BM306" s="152" t="s">
        <v>480</v>
      </c>
    </row>
    <row r="307" spans="2:51" s="13" customFormat="1" ht="12">
      <c r="B307" s="154"/>
      <c r="D307" s="155" t="s">
        <v>155</v>
      </c>
      <c r="E307" s="156" t="s">
        <v>99</v>
      </c>
      <c r="F307" s="157" t="s">
        <v>100</v>
      </c>
      <c r="H307" s="158">
        <v>87.771</v>
      </c>
      <c r="I307" s="159"/>
      <c r="L307" s="154"/>
      <c r="M307" s="160"/>
      <c r="N307" s="161"/>
      <c r="O307" s="161"/>
      <c r="P307" s="161"/>
      <c r="Q307" s="161"/>
      <c r="R307" s="161"/>
      <c r="S307" s="161"/>
      <c r="T307" s="162"/>
      <c r="AT307" s="156" t="s">
        <v>155</v>
      </c>
      <c r="AU307" s="156" t="s">
        <v>85</v>
      </c>
      <c r="AV307" s="13" t="s">
        <v>85</v>
      </c>
      <c r="AW307" s="13" t="s">
        <v>32</v>
      </c>
      <c r="AX307" s="13" t="s">
        <v>81</v>
      </c>
      <c r="AY307" s="156" t="s">
        <v>144</v>
      </c>
    </row>
    <row r="308" spans="1:65" s="2" customFormat="1" ht="24.2" customHeight="1">
      <c r="A308" s="33"/>
      <c r="B308" s="140"/>
      <c r="C308" s="141" t="s">
        <v>481</v>
      </c>
      <c r="D308" s="141" t="s">
        <v>146</v>
      </c>
      <c r="E308" s="142" t="s">
        <v>482</v>
      </c>
      <c r="F308" s="143" t="s">
        <v>483</v>
      </c>
      <c r="G308" s="144" t="s">
        <v>251</v>
      </c>
      <c r="H308" s="145">
        <v>1667.649</v>
      </c>
      <c r="I308" s="146"/>
      <c r="J308" s="147">
        <f>ROUND(I308*H308,2)</f>
        <v>0</v>
      </c>
      <c r="K308" s="143" t="s">
        <v>150</v>
      </c>
      <c r="L308" s="34"/>
      <c r="M308" s="148" t="s">
        <v>1</v>
      </c>
      <c r="N308" s="149" t="s">
        <v>41</v>
      </c>
      <c r="O308" s="59"/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52" t="s">
        <v>92</v>
      </c>
      <c r="AT308" s="152" t="s">
        <v>146</v>
      </c>
      <c r="AU308" s="152" t="s">
        <v>85</v>
      </c>
      <c r="AY308" s="18" t="s">
        <v>144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18" t="s">
        <v>81</v>
      </c>
      <c r="BK308" s="153">
        <f>ROUND(I308*H308,2)</f>
        <v>0</v>
      </c>
      <c r="BL308" s="18" t="s">
        <v>92</v>
      </c>
      <c r="BM308" s="152" t="s">
        <v>484</v>
      </c>
    </row>
    <row r="309" spans="2:51" s="13" customFormat="1" ht="12">
      <c r="B309" s="154"/>
      <c r="D309" s="155" t="s">
        <v>155</v>
      </c>
      <c r="E309" s="156" t="s">
        <v>1</v>
      </c>
      <c r="F309" s="157" t="s">
        <v>485</v>
      </c>
      <c r="H309" s="158">
        <v>1667.649</v>
      </c>
      <c r="I309" s="159"/>
      <c r="L309" s="154"/>
      <c r="M309" s="160"/>
      <c r="N309" s="161"/>
      <c r="O309" s="161"/>
      <c r="P309" s="161"/>
      <c r="Q309" s="161"/>
      <c r="R309" s="161"/>
      <c r="S309" s="161"/>
      <c r="T309" s="162"/>
      <c r="AT309" s="156" t="s">
        <v>155</v>
      </c>
      <c r="AU309" s="156" t="s">
        <v>85</v>
      </c>
      <c r="AV309" s="13" t="s">
        <v>85</v>
      </c>
      <c r="AW309" s="13" t="s">
        <v>32</v>
      </c>
      <c r="AX309" s="13" t="s">
        <v>81</v>
      </c>
      <c r="AY309" s="156" t="s">
        <v>144</v>
      </c>
    </row>
    <row r="310" spans="1:65" s="2" customFormat="1" ht="24.2" customHeight="1">
      <c r="A310" s="33"/>
      <c r="B310" s="140"/>
      <c r="C310" s="141" t="s">
        <v>486</v>
      </c>
      <c r="D310" s="141" t="s">
        <v>146</v>
      </c>
      <c r="E310" s="142" t="s">
        <v>487</v>
      </c>
      <c r="F310" s="143" t="s">
        <v>488</v>
      </c>
      <c r="G310" s="144" t="s">
        <v>251</v>
      </c>
      <c r="H310" s="145">
        <v>156.07</v>
      </c>
      <c r="I310" s="146"/>
      <c r="J310" s="147">
        <f>ROUND(I310*H310,2)</f>
        <v>0</v>
      </c>
      <c r="K310" s="143" t="s">
        <v>150</v>
      </c>
      <c r="L310" s="34"/>
      <c r="M310" s="148" t="s">
        <v>1</v>
      </c>
      <c r="N310" s="149" t="s">
        <v>41</v>
      </c>
      <c r="O310" s="59"/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52" t="s">
        <v>92</v>
      </c>
      <c r="AT310" s="152" t="s">
        <v>146</v>
      </c>
      <c r="AU310" s="152" t="s">
        <v>85</v>
      </c>
      <c r="AY310" s="18" t="s">
        <v>144</v>
      </c>
      <c r="BE310" s="153">
        <f>IF(N310="základní",J310,0)</f>
        <v>0</v>
      </c>
      <c r="BF310" s="153">
        <f>IF(N310="snížená",J310,0)</f>
        <v>0</v>
      </c>
      <c r="BG310" s="153">
        <f>IF(N310="zákl. přenesená",J310,0)</f>
        <v>0</v>
      </c>
      <c r="BH310" s="153">
        <f>IF(N310="sníž. přenesená",J310,0)</f>
        <v>0</v>
      </c>
      <c r="BI310" s="153">
        <f>IF(N310="nulová",J310,0)</f>
        <v>0</v>
      </c>
      <c r="BJ310" s="18" t="s">
        <v>81</v>
      </c>
      <c r="BK310" s="153">
        <f>ROUND(I310*H310,2)</f>
        <v>0</v>
      </c>
      <c r="BL310" s="18" t="s">
        <v>92</v>
      </c>
      <c r="BM310" s="152" t="s">
        <v>489</v>
      </c>
    </row>
    <row r="311" spans="1:65" s="2" customFormat="1" ht="44.25" customHeight="1">
      <c r="A311" s="33"/>
      <c r="B311" s="140"/>
      <c r="C311" s="141" t="s">
        <v>490</v>
      </c>
      <c r="D311" s="141" t="s">
        <v>146</v>
      </c>
      <c r="E311" s="142" t="s">
        <v>491</v>
      </c>
      <c r="F311" s="143" t="s">
        <v>492</v>
      </c>
      <c r="G311" s="144" t="s">
        <v>251</v>
      </c>
      <c r="H311" s="145">
        <v>87.771</v>
      </c>
      <c r="I311" s="146"/>
      <c r="J311" s="147">
        <f>ROUND(I311*H311,2)</f>
        <v>0</v>
      </c>
      <c r="K311" s="143" t="s">
        <v>150</v>
      </c>
      <c r="L311" s="34"/>
      <c r="M311" s="148" t="s">
        <v>1</v>
      </c>
      <c r="N311" s="149" t="s">
        <v>41</v>
      </c>
      <c r="O311" s="59"/>
      <c r="P311" s="150">
        <f>O311*H311</f>
        <v>0</v>
      </c>
      <c r="Q311" s="150">
        <v>0</v>
      </c>
      <c r="R311" s="150">
        <f>Q311*H311</f>
        <v>0</v>
      </c>
      <c r="S311" s="150">
        <v>0</v>
      </c>
      <c r="T311" s="151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2" t="s">
        <v>92</v>
      </c>
      <c r="AT311" s="152" t="s">
        <v>146</v>
      </c>
      <c r="AU311" s="152" t="s">
        <v>85</v>
      </c>
      <c r="AY311" s="18" t="s">
        <v>144</v>
      </c>
      <c r="BE311" s="153">
        <f>IF(N311="základní",J311,0)</f>
        <v>0</v>
      </c>
      <c r="BF311" s="153">
        <f>IF(N311="snížená",J311,0)</f>
        <v>0</v>
      </c>
      <c r="BG311" s="153">
        <f>IF(N311="zákl. přenesená",J311,0)</f>
        <v>0</v>
      </c>
      <c r="BH311" s="153">
        <f>IF(N311="sníž. přenesená",J311,0)</f>
        <v>0</v>
      </c>
      <c r="BI311" s="153">
        <f>IF(N311="nulová",J311,0)</f>
        <v>0</v>
      </c>
      <c r="BJ311" s="18" t="s">
        <v>81</v>
      </c>
      <c r="BK311" s="153">
        <f>ROUND(I311*H311,2)</f>
        <v>0</v>
      </c>
      <c r="BL311" s="18" t="s">
        <v>92</v>
      </c>
      <c r="BM311" s="152" t="s">
        <v>493</v>
      </c>
    </row>
    <row r="312" spans="2:51" s="13" customFormat="1" ht="12">
      <c r="B312" s="154"/>
      <c r="D312" s="155" t="s">
        <v>155</v>
      </c>
      <c r="E312" s="156" t="s">
        <v>1</v>
      </c>
      <c r="F312" s="157" t="s">
        <v>99</v>
      </c>
      <c r="H312" s="158">
        <v>87.771</v>
      </c>
      <c r="I312" s="159"/>
      <c r="L312" s="154"/>
      <c r="M312" s="160"/>
      <c r="N312" s="161"/>
      <c r="O312" s="161"/>
      <c r="P312" s="161"/>
      <c r="Q312" s="161"/>
      <c r="R312" s="161"/>
      <c r="S312" s="161"/>
      <c r="T312" s="162"/>
      <c r="AT312" s="156" t="s">
        <v>155</v>
      </c>
      <c r="AU312" s="156" t="s">
        <v>85</v>
      </c>
      <c r="AV312" s="13" t="s">
        <v>85</v>
      </c>
      <c r="AW312" s="13" t="s">
        <v>32</v>
      </c>
      <c r="AX312" s="13" t="s">
        <v>81</v>
      </c>
      <c r="AY312" s="156" t="s">
        <v>144</v>
      </c>
    </row>
    <row r="313" spans="2:63" s="12" customFormat="1" ht="22.9" customHeight="1">
      <c r="B313" s="127"/>
      <c r="D313" s="128" t="s">
        <v>75</v>
      </c>
      <c r="E313" s="138" t="s">
        <v>494</v>
      </c>
      <c r="F313" s="138" t="s">
        <v>495</v>
      </c>
      <c r="I313" s="130"/>
      <c r="J313" s="139">
        <f>BK313</f>
        <v>0</v>
      </c>
      <c r="L313" s="127"/>
      <c r="M313" s="132"/>
      <c r="N313" s="133"/>
      <c r="O313" s="133"/>
      <c r="P313" s="134">
        <f>P314</f>
        <v>0</v>
      </c>
      <c r="Q313" s="133"/>
      <c r="R313" s="134">
        <f>R314</f>
        <v>0</v>
      </c>
      <c r="S313" s="133"/>
      <c r="T313" s="135">
        <f>T314</f>
        <v>0</v>
      </c>
      <c r="AR313" s="128" t="s">
        <v>81</v>
      </c>
      <c r="AT313" s="136" t="s">
        <v>75</v>
      </c>
      <c r="AU313" s="136" t="s">
        <v>81</v>
      </c>
      <c r="AY313" s="128" t="s">
        <v>144</v>
      </c>
      <c r="BK313" s="137">
        <f>BK314</f>
        <v>0</v>
      </c>
    </row>
    <row r="314" spans="1:65" s="2" customFormat="1" ht="16.5" customHeight="1">
      <c r="A314" s="33"/>
      <c r="B314" s="140"/>
      <c r="C314" s="141" t="s">
        <v>496</v>
      </c>
      <c r="D314" s="141" t="s">
        <v>146</v>
      </c>
      <c r="E314" s="142" t="s">
        <v>497</v>
      </c>
      <c r="F314" s="143" t="s">
        <v>498</v>
      </c>
      <c r="G314" s="144" t="s">
        <v>251</v>
      </c>
      <c r="H314" s="145">
        <v>131.399</v>
      </c>
      <c r="I314" s="146"/>
      <c r="J314" s="147">
        <f>ROUND(I314*H314,2)</f>
        <v>0</v>
      </c>
      <c r="K314" s="143" t="s">
        <v>150</v>
      </c>
      <c r="L314" s="34"/>
      <c r="M314" s="148" t="s">
        <v>1</v>
      </c>
      <c r="N314" s="149" t="s">
        <v>41</v>
      </c>
      <c r="O314" s="59"/>
      <c r="P314" s="150">
        <f>O314*H314</f>
        <v>0</v>
      </c>
      <c r="Q314" s="150">
        <v>0</v>
      </c>
      <c r="R314" s="150">
        <f>Q314*H314</f>
        <v>0</v>
      </c>
      <c r="S314" s="150">
        <v>0</v>
      </c>
      <c r="T314" s="151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2" t="s">
        <v>92</v>
      </c>
      <c r="AT314" s="152" t="s">
        <v>146</v>
      </c>
      <c r="AU314" s="152" t="s">
        <v>85</v>
      </c>
      <c r="AY314" s="18" t="s">
        <v>144</v>
      </c>
      <c r="BE314" s="153">
        <f>IF(N314="základní",J314,0)</f>
        <v>0</v>
      </c>
      <c r="BF314" s="153">
        <f>IF(N314="snížená",J314,0)</f>
        <v>0</v>
      </c>
      <c r="BG314" s="153">
        <f>IF(N314="zákl. přenesená",J314,0)</f>
        <v>0</v>
      </c>
      <c r="BH314" s="153">
        <f>IF(N314="sníž. přenesená",J314,0)</f>
        <v>0</v>
      </c>
      <c r="BI314" s="153">
        <f>IF(N314="nulová",J314,0)</f>
        <v>0</v>
      </c>
      <c r="BJ314" s="18" t="s">
        <v>81</v>
      </c>
      <c r="BK314" s="153">
        <f>ROUND(I314*H314,2)</f>
        <v>0</v>
      </c>
      <c r="BL314" s="18" t="s">
        <v>92</v>
      </c>
      <c r="BM314" s="152" t="s">
        <v>499</v>
      </c>
    </row>
    <row r="315" spans="2:63" s="12" customFormat="1" ht="25.9" customHeight="1">
      <c r="B315" s="127"/>
      <c r="D315" s="128" t="s">
        <v>75</v>
      </c>
      <c r="E315" s="129" t="s">
        <v>500</v>
      </c>
      <c r="F315" s="129" t="s">
        <v>501</v>
      </c>
      <c r="I315" s="130"/>
      <c r="J315" s="131">
        <f>BK315</f>
        <v>0</v>
      </c>
      <c r="L315" s="127"/>
      <c r="M315" s="132"/>
      <c r="N315" s="133"/>
      <c r="O315" s="133"/>
      <c r="P315" s="134">
        <f>P316+P325+P336+P352+P363</f>
        <v>0</v>
      </c>
      <c r="Q315" s="133"/>
      <c r="R315" s="134">
        <f>R316+R325+R336+R352+R363</f>
        <v>5.838245479999999</v>
      </c>
      <c r="S315" s="133"/>
      <c r="T315" s="135">
        <f>T316+T325+T336+T352+T363</f>
        <v>4.820984</v>
      </c>
      <c r="AR315" s="128" t="s">
        <v>85</v>
      </c>
      <c r="AT315" s="136" t="s">
        <v>75</v>
      </c>
      <c r="AU315" s="136" t="s">
        <v>76</v>
      </c>
      <c r="AY315" s="128" t="s">
        <v>144</v>
      </c>
      <c r="BK315" s="137">
        <f>BK316+BK325+BK336+BK352+BK363</f>
        <v>0</v>
      </c>
    </row>
    <row r="316" spans="2:63" s="12" customFormat="1" ht="22.9" customHeight="1">
      <c r="B316" s="127"/>
      <c r="D316" s="128" t="s">
        <v>75</v>
      </c>
      <c r="E316" s="138" t="s">
        <v>502</v>
      </c>
      <c r="F316" s="138" t="s">
        <v>503</v>
      </c>
      <c r="I316" s="130"/>
      <c r="J316" s="139">
        <f>BK316</f>
        <v>0</v>
      </c>
      <c r="L316" s="127"/>
      <c r="M316" s="132"/>
      <c r="N316" s="133"/>
      <c r="O316" s="133"/>
      <c r="P316" s="134">
        <f>SUM(P317:P324)</f>
        <v>0</v>
      </c>
      <c r="Q316" s="133"/>
      <c r="R316" s="134">
        <f>SUM(R317:R324)</f>
        <v>0.70741362</v>
      </c>
      <c r="S316" s="133"/>
      <c r="T316" s="135">
        <f>SUM(T317:T324)</f>
        <v>0</v>
      </c>
      <c r="AR316" s="128" t="s">
        <v>85</v>
      </c>
      <c r="AT316" s="136" t="s">
        <v>75</v>
      </c>
      <c r="AU316" s="136" t="s">
        <v>81</v>
      </c>
      <c r="AY316" s="128" t="s">
        <v>144</v>
      </c>
      <c r="BK316" s="137">
        <f>SUM(BK317:BK324)</f>
        <v>0</v>
      </c>
    </row>
    <row r="317" spans="1:65" s="2" customFormat="1" ht="24.2" customHeight="1">
      <c r="A317" s="33"/>
      <c r="B317" s="140"/>
      <c r="C317" s="141" t="s">
        <v>504</v>
      </c>
      <c r="D317" s="141" t="s">
        <v>146</v>
      </c>
      <c r="E317" s="142" t="s">
        <v>505</v>
      </c>
      <c r="F317" s="143" t="s">
        <v>506</v>
      </c>
      <c r="G317" s="144" t="s">
        <v>149</v>
      </c>
      <c r="H317" s="145">
        <v>27.216</v>
      </c>
      <c r="I317" s="146"/>
      <c r="J317" s="147">
        <f>ROUND(I317*H317,2)</f>
        <v>0</v>
      </c>
      <c r="K317" s="143" t="s">
        <v>150</v>
      </c>
      <c r="L317" s="34"/>
      <c r="M317" s="148" t="s">
        <v>1</v>
      </c>
      <c r="N317" s="149" t="s">
        <v>41</v>
      </c>
      <c r="O317" s="59"/>
      <c r="P317" s="150">
        <f>O317*H317</f>
        <v>0</v>
      </c>
      <c r="Q317" s="150">
        <v>0</v>
      </c>
      <c r="R317" s="150">
        <f>Q317*H317</f>
        <v>0</v>
      </c>
      <c r="S317" s="150">
        <v>0</v>
      </c>
      <c r="T317" s="151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52" t="s">
        <v>238</v>
      </c>
      <c r="AT317" s="152" t="s">
        <v>146</v>
      </c>
      <c r="AU317" s="152" t="s">
        <v>85</v>
      </c>
      <c r="AY317" s="18" t="s">
        <v>144</v>
      </c>
      <c r="BE317" s="153">
        <f>IF(N317="základní",J317,0)</f>
        <v>0</v>
      </c>
      <c r="BF317" s="153">
        <f>IF(N317="snížená",J317,0)</f>
        <v>0</v>
      </c>
      <c r="BG317" s="153">
        <f>IF(N317="zákl. přenesená",J317,0)</f>
        <v>0</v>
      </c>
      <c r="BH317" s="153">
        <f>IF(N317="sníž. přenesená",J317,0)</f>
        <v>0</v>
      </c>
      <c r="BI317" s="153">
        <f>IF(N317="nulová",J317,0)</f>
        <v>0</v>
      </c>
      <c r="BJ317" s="18" t="s">
        <v>81</v>
      </c>
      <c r="BK317" s="153">
        <f>ROUND(I317*H317,2)</f>
        <v>0</v>
      </c>
      <c r="BL317" s="18" t="s">
        <v>238</v>
      </c>
      <c r="BM317" s="152" t="s">
        <v>507</v>
      </c>
    </row>
    <row r="318" spans="2:51" s="13" customFormat="1" ht="12">
      <c r="B318" s="154"/>
      <c r="D318" s="155" t="s">
        <v>155</v>
      </c>
      <c r="E318" s="156" t="s">
        <v>1</v>
      </c>
      <c r="F318" s="157" t="s">
        <v>508</v>
      </c>
      <c r="H318" s="158">
        <v>27.216</v>
      </c>
      <c r="I318" s="159"/>
      <c r="L318" s="154"/>
      <c r="M318" s="160"/>
      <c r="N318" s="161"/>
      <c r="O318" s="161"/>
      <c r="P318" s="161"/>
      <c r="Q318" s="161"/>
      <c r="R318" s="161"/>
      <c r="S318" s="161"/>
      <c r="T318" s="162"/>
      <c r="AT318" s="156" t="s">
        <v>155</v>
      </c>
      <c r="AU318" s="156" t="s">
        <v>85</v>
      </c>
      <c r="AV318" s="13" t="s">
        <v>85</v>
      </c>
      <c r="AW318" s="13" t="s">
        <v>32</v>
      </c>
      <c r="AX318" s="13" t="s">
        <v>81</v>
      </c>
      <c r="AY318" s="156" t="s">
        <v>144</v>
      </c>
    </row>
    <row r="319" spans="1:65" s="2" customFormat="1" ht="21.75" customHeight="1">
      <c r="A319" s="33"/>
      <c r="B319" s="140"/>
      <c r="C319" s="141" t="s">
        <v>509</v>
      </c>
      <c r="D319" s="141" t="s">
        <v>146</v>
      </c>
      <c r="E319" s="142" t="s">
        <v>510</v>
      </c>
      <c r="F319" s="143" t="s">
        <v>511</v>
      </c>
      <c r="G319" s="144" t="s">
        <v>149</v>
      </c>
      <c r="H319" s="145">
        <v>28.234</v>
      </c>
      <c r="I319" s="146"/>
      <c r="J319" s="147">
        <f>ROUND(I319*H319,2)</f>
        <v>0</v>
      </c>
      <c r="K319" s="143" t="s">
        <v>1</v>
      </c>
      <c r="L319" s="34"/>
      <c r="M319" s="148" t="s">
        <v>1</v>
      </c>
      <c r="N319" s="149" t="s">
        <v>41</v>
      </c>
      <c r="O319" s="59"/>
      <c r="P319" s="150">
        <f>O319*H319</f>
        <v>0</v>
      </c>
      <c r="Q319" s="150">
        <v>0</v>
      </c>
      <c r="R319" s="150">
        <f>Q319*H319</f>
        <v>0</v>
      </c>
      <c r="S319" s="150">
        <v>0</v>
      </c>
      <c r="T319" s="151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2" t="s">
        <v>238</v>
      </c>
      <c r="AT319" s="152" t="s">
        <v>146</v>
      </c>
      <c r="AU319" s="152" t="s">
        <v>85</v>
      </c>
      <c r="AY319" s="18" t="s">
        <v>144</v>
      </c>
      <c r="BE319" s="153">
        <f>IF(N319="základní",J319,0)</f>
        <v>0</v>
      </c>
      <c r="BF319" s="153">
        <f>IF(N319="snížená",J319,0)</f>
        <v>0</v>
      </c>
      <c r="BG319" s="153">
        <f>IF(N319="zákl. přenesená",J319,0)</f>
        <v>0</v>
      </c>
      <c r="BH319" s="153">
        <f>IF(N319="sníž. přenesená",J319,0)</f>
        <v>0</v>
      </c>
      <c r="BI319" s="153">
        <f>IF(N319="nulová",J319,0)</f>
        <v>0</v>
      </c>
      <c r="BJ319" s="18" t="s">
        <v>81</v>
      </c>
      <c r="BK319" s="153">
        <f>ROUND(I319*H319,2)</f>
        <v>0</v>
      </c>
      <c r="BL319" s="18" t="s">
        <v>238</v>
      </c>
      <c r="BM319" s="152" t="s">
        <v>512</v>
      </c>
    </row>
    <row r="320" spans="2:51" s="13" customFormat="1" ht="12">
      <c r="B320" s="154"/>
      <c r="D320" s="155" t="s">
        <v>155</v>
      </c>
      <c r="E320" s="156" t="s">
        <v>1</v>
      </c>
      <c r="F320" s="157" t="s">
        <v>513</v>
      </c>
      <c r="H320" s="158">
        <v>28.234</v>
      </c>
      <c r="I320" s="159"/>
      <c r="L320" s="154"/>
      <c r="M320" s="160"/>
      <c r="N320" s="161"/>
      <c r="O320" s="161"/>
      <c r="P320" s="161"/>
      <c r="Q320" s="161"/>
      <c r="R320" s="161"/>
      <c r="S320" s="161"/>
      <c r="T320" s="162"/>
      <c r="AT320" s="156" t="s">
        <v>155</v>
      </c>
      <c r="AU320" s="156" t="s">
        <v>85</v>
      </c>
      <c r="AV320" s="13" t="s">
        <v>85</v>
      </c>
      <c r="AW320" s="13" t="s">
        <v>32</v>
      </c>
      <c r="AX320" s="13" t="s">
        <v>81</v>
      </c>
      <c r="AY320" s="156" t="s">
        <v>144</v>
      </c>
    </row>
    <row r="321" spans="1:65" s="2" customFormat="1" ht="16.5" customHeight="1">
      <c r="A321" s="33"/>
      <c r="B321" s="140"/>
      <c r="C321" s="186" t="s">
        <v>514</v>
      </c>
      <c r="D321" s="186" t="s">
        <v>274</v>
      </c>
      <c r="E321" s="187" t="s">
        <v>515</v>
      </c>
      <c r="F321" s="188" t="s">
        <v>516</v>
      </c>
      <c r="G321" s="189" t="s">
        <v>198</v>
      </c>
      <c r="H321" s="190">
        <v>1.383</v>
      </c>
      <c r="I321" s="191"/>
      <c r="J321" s="192">
        <f>ROUND(I321*H321,2)</f>
        <v>0</v>
      </c>
      <c r="K321" s="188" t="s">
        <v>150</v>
      </c>
      <c r="L321" s="193"/>
      <c r="M321" s="194" t="s">
        <v>1</v>
      </c>
      <c r="N321" s="195" t="s">
        <v>41</v>
      </c>
      <c r="O321" s="59"/>
      <c r="P321" s="150">
        <f>O321*H321</f>
        <v>0</v>
      </c>
      <c r="Q321" s="150">
        <v>0.5</v>
      </c>
      <c r="R321" s="150">
        <f>Q321*H321</f>
        <v>0.6915</v>
      </c>
      <c r="S321" s="150">
        <v>0</v>
      </c>
      <c r="T321" s="151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2" t="s">
        <v>323</v>
      </c>
      <c r="AT321" s="152" t="s">
        <v>274</v>
      </c>
      <c r="AU321" s="152" t="s">
        <v>85</v>
      </c>
      <c r="AY321" s="18" t="s">
        <v>144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81</v>
      </c>
      <c r="BK321" s="153">
        <f>ROUND(I321*H321,2)</f>
        <v>0</v>
      </c>
      <c r="BL321" s="18" t="s">
        <v>238</v>
      </c>
      <c r="BM321" s="152" t="s">
        <v>517</v>
      </c>
    </row>
    <row r="322" spans="2:51" s="13" customFormat="1" ht="12">
      <c r="B322" s="154"/>
      <c r="D322" s="155" t="s">
        <v>155</v>
      </c>
      <c r="E322" s="156" t="s">
        <v>1</v>
      </c>
      <c r="F322" s="157" t="s">
        <v>518</v>
      </c>
      <c r="H322" s="158">
        <v>1.383</v>
      </c>
      <c r="I322" s="159"/>
      <c r="L322" s="154"/>
      <c r="M322" s="160"/>
      <c r="N322" s="161"/>
      <c r="O322" s="161"/>
      <c r="P322" s="161"/>
      <c r="Q322" s="161"/>
      <c r="R322" s="161"/>
      <c r="S322" s="161"/>
      <c r="T322" s="162"/>
      <c r="AT322" s="156" t="s">
        <v>155</v>
      </c>
      <c r="AU322" s="156" t="s">
        <v>85</v>
      </c>
      <c r="AV322" s="13" t="s">
        <v>85</v>
      </c>
      <c r="AW322" s="13" t="s">
        <v>32</v>
      </c>
      <c r="AX322" s="13" t="s">
        <v>81</v>
      </c>
      <c r="AY322" s="156" t="s">
        <v>144</v>
      </c>
    </row>
    <row r="323" spans="1:65" s="2" customFormat="1" ht="24.2" customHeight="1">
      <c r="A323" s="33"/>
      <c r="B323" s="140"/>
      <c r="C323" s="141" t="s">
        <v>519</v>
      </c>
      <c r="D323" s="141" t="s">
        <v>146</v>
      </c>
      <c r="E323" s="142" t="s">
        <v>520</v>
      </c>
      <c r="F323" s="143" t="s">
        <v>521</v>
      </c>
      <c r="G323" s="144" t="s">
        <v>198</v>
      </c>
      <c r="H323" s="145">
        <v>1.257</v>
      </c>
      <c r="I323" s="146"/>
      <c r="J323" s="147">
        <f>ROUND(I323*H323,2)</f>
        <v>0</v>
      </c>
      <c r="K323" s="143" t="s">
        <v>150</v>
      </c>
      <c r="L323" s="34"/>
      <c r="M323" s="148" t="s">
        <v>1</v>
      </c>
      <c r="N323" s="149" t="s">
        <v>41</v>
      </c>
      <c r="O323" s="59"/>
      <c r="P323" s="150">
        <f>O323*H323</f>
        <v>0</v>
      </c>
      <c r="Q323" s="150">
        <v>0.01266</v>
      </c>
      <c r="R323" s="150">
        <f>Q323*H323</f>
        <v>0.015913619999999996</v>
      </c>
      <c r="S323" s="150">
        <v>0</v>
      </c>
      <c r="T323" s="151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52" t="s">
        <v>238</v>
      </c>
      <c r="AT323" s="152" t="s">
        <v>146</v>
      </c>
      <c r="AU323" s="152" t="s">
        <v>85</v>
      </c>
      <c r="AY323" s="18" t="s">
        <v>144</v>
      </c>
      <c r="BE323" s="153">
        <f>IF(N323="základní",J323,0)</f>
        <v>0</v>
      </c>
      <c r="BF323" s="153">
        <f>IF(N323="snížená",J323,0)</f>
        <v>0</v>
      </c>
      <c r="BG323" s="153">
        <f>IF(N323="zákl. přenesená",J323,0)</f>
        <v>0</v>
      </c>
      <c r="BH323" s="153">
        <f>IF(N323="sníž. přenesená",J323,0)</f>
        <v>0</v>
      </c>
      <c r="BI323" s="153">
        <f>IF(N323="nulová",J323,0)</f>
        <v>0</v>
      </c>
      <c r="BJ323" s="18" t="s">
        <v>81</v>
      </c>
      <c r="BK323" s="153">
        <f>ROUND(I323*H323,2)</f>
        <v>0</v>
      </c>
      <c r="BL323" s="18" t="s">
        <v>238</v>
      </c>
      <c r="BM323" s="152" t="s">
        <v>522</v>
      </c>
    </row>
    <row r="324" spans="1:65" s="2" customFormat="1" ht="24.2" customHeight="1">
      <c r="A324" s="33"/>
      <c r="B324" s="140"/>
      <c r="C324" s="141" t="s">
        <v>523</v>
      </c>
      <c r="D324" s="141" t="s">
        <v>146</v>
      </c>
      <c r="E324" s="142" t="s">
        <v>524</v>
      </c>
      <c r="F324" s="143" t="s">
        <v>525</v>
      </c>
      <c r="G324" s="144" t="s">
        <v>526</v>
      </c>
      <c r="H324" s="196"/>
      <c r="I324" s="146"/>
      <c r="J324" s="147">
        <f>ROUND(I324*H324,2)</f>
        <v>0</v>
      </c>
      <c r="K324" s="143" t="s">
        <v>150</v>
      </c>
      <c r="L324" s="34"/>
      <c r="M324" s="148" t="s">
        <v>1</v>
      </c>
      <c r="N324" s="149" t="s">
        <v>41</v>
      </c>
      <c r="O324" s="59"/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2" t="s">
        <v>238</v>
      </c>
      <c r="AT324" s="152" t="s">
        <v>146</v>
      </c>
      <c r="AU324" s="152" t="s">
        <v>85</v>
      </c>
      <c r="AY324" s="18" t="s">
        <v>144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18" t="s">
        <v>81</v>
      </c>
      <c r="BK324" s="153">
        <f>ROUND(I324*H324,2)</f>
        <v>0</v>
      </c>
      <c r="BL324" s="18" t="s">
        <v>238</v>
      </c>
      <c r="BM324" s="152" t="s">
        <v>527</v>
      </c>
    </row>
    <row r="325" spans="2:63" s="12" customFormat="1" ht="22.9" customHeight="1">
      <c r="B325" s="127"/>
      <c r="D325" s="128" t="s">
        <v>75</v>
      </c>
      <c r="E325" s="138" t="s">
        <v>528</v>
      </c>
      <c r="F325" s="138" t="s">
        <v>529</v>
      </c>
      <c r="I325" s="130"/>
      <c r="J325" s="139">
        <f>BK325</f>
        <v>0</v>
      </c>
      <c r="L325" s="127"/>
      <c r="M325" s="132"/>
      <c r="N325" s="133"/>
      <c r="O325" s="133"/>
      <c r="P325" s="134">
        <f>SUM(P326:P335)</f>
        <v>0</v>
      </c>
      <c r="Q325" s="133"/>
      <c r="R325" s="134">
        <f>SUM(R326:R335)</f>
        <v>0.19108599999999998</v>
      </c>
      <c r="S325" s="133"/>
      <c r="T325" s="135">
        <f>SUM(T326:T335)</f>
        <v>0</v>
      </c>
      <c r="AR325" s="128" t="s">
        <v>85</v>
      </c>
      <c r="AT325" s="136" t="s">
        <v>75</v>
      </c>
      <c r="AU325" s="136" t="s">
        <v>81</v>
      </c>
      <c r="AY325" s="128" t="s">
        <v>144</v>
      </c>
      <c r="BK325" s="137">
        <f>SUM(BK326:BK335)</f>
        <v>0</v>
      </c>
    </row>
    <row r="326" spans="1:65" s="2" customFormat="1" ht="37.9" customHeight="1">
      <c r="A326" s="33"/>
      <c r="B326" s="140"/>
      <c r="C326" s="141" t="s">
        <v>530</v>
      </c>
      <c r="D326" s="141" t="s">
        <v>146</v>
      </c>
      <c r="E326" s="142" t="s">
        <v>531</v>
      </c>
      <c r="F326" s="143" t="s">
        <v>532</v>
      </c>
      <c r="G326" s="144" t="s">
        <v>171</v>
      </c>
      <c r="H326" s="145">
        <v>8.1</v>
      </c>
      <c r="I326" s="146"/>
      <c r="J326" s="147">
        <f>ROUND(I326*H326,2)</f>
        <v>0</v>
      </c>
      <c r="K326" s="143" t="s">
        <v>150</v>
      </c>
      <c r="L326" s="34"/>
      <c r="M326" s="148" t="s">
        <v>1</v>
      </c>
      <c r="N326" s="149" t="s">
        <v>41</v>
      </c>
      <c r="O326" s="59"/>
      <c r="P326" s="150">
        <f>O326*H326</f>
        <v>0</v>
      </c>
      <c r="Q326" s="150">
        <v>0.00222</v>
      </c>
      <c r="R326" s="150">
        <f>Q326*H326</f>
        <v>0.017982</v>
      </c>
      <c r="S326" s="150">
        <v>0</v>
      </c>
      <c r="T326" s="151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2" t="s">
        <v>238</v>
      </c>
      <c r="AT326" s="152" t="s">
        <v>146</v>
      </c>
      <c r="AU326" s="152" t="s">
        <v>85</v>
      </c>
      <c r="AY326" s="18" t="s">
        <v>144</v>
      </c>
      <c r="BE326" s="153">
        <f>IF(N326="základní",J326,0)</f>
        <v>0</v>
      </c>
      <c r="BF326" s="153">
        <f>IF(N326="snížená",J326,0)</f>
        <v>0</v>
      </c>
      <c r="BG326" s="153">
        <f>IF(N326="zákl. přenesená",J326,0)</f>
        <v>0</v>
      </c>
      <c r="BH326" s="153">
        <f>IF(N326="sníž. přenesená",J326,0)</f>
        <v>0</v>
      </c>
      <c r="BI326" s="153">
        <f>IF(N326="nulová",J326,0)</f>
        <v>0</v>
      </c>
      <c r="BJ326" s="18" t="s">
        <v>81</v>
      </c>
      <c r="BK326" s="153">
        <f>ROUND(I326*H326,2)</f>
        <v>0</v>
      </c>
      <c r="BL326" s="18" t="s">
        <v>238</v>
      </c>
      <c r="BM326" s="152" t="s">
        <v>533</v>
      </c>
    </row>
    <row r="327" spans="2:51" s="13" customFormat="1" ht="12">
      <c r="B327" s="154"/>
      <c r="D327" s="155" t="s">
        <v>155</v>
      </c>
      <c r="E327" s="156" t="s">
        <v>1</v>
      </c>
      <c r="F327" s="157" t="s">
        <v>534</v>
      </c>
      <c r="H327" s="158">
        <v>8.1</v>
      </c>
      <c r="I327" s="159"/>
      <c r="L327" s="154"/>
      <c r="M327" s="160"/>
      <c r="N327" s="161"/>
      <c r="O327" s="161"/>
      <c r="P327" s="161"/>
      <c r="Q327" s="161"/>
      <c r="R327" s="161"/>
      <c r="S327" s="161"/>
      <c r="T327" s="162"/>
      <c r="AT327" s="156" t="s">
        <v>155</v>
      </c>
      <c r="AU327" s="156" t="s">
        <v>85</v>
      </c>
      <c r="AV327" s="13" t="s">
        <v>85</v>
      </c>
      <c r="AW327" s="13" t="s">
        <v>32</v>
      </c>
      <c r="AX327" s="13" t="s">
        <v>81</v>
      </c>
      <c r="AY327" s="156" t="s">
        <v>144</v>
      </c>
    </row>
    <row r="328" spans="1:65" s="2" customFormat="1" ht="24.2" customHeight="1">
      <c r="A328" s="33"/>
      <c r="B328" s="140"/>
      <c r="C328" s="141" t="s">
        <v>535</v>
      </c>
      <c r="D328" s="141" t="s">
        <v>146</v>
      </c>
      <c r="E328" s="142" t="s">
        <v>536</v>
      </c>
      <c r="F328" s="143" t="s">
        <v>537</v>
      </c>
      <c r="G328" s="144" t="s">
        <v>171</v>
      </c>
      <c r="H328" s="145">
        <v>31.5</v>
      </c>
      <c r="I328" s="146"/>
      <c r="J328" s="147">
        <f>ROUND(I328*H328,2)</f>
        <v>0</v>
      </c>
      <c r="K328" s="143" t="s">
        <v>1</v>
      </c>
      <c r="L328" s="34"/>
      <c r="M328" s="148" t="s">
        <v>1</v>
      </c>
      <c r="N328" s="149" t="s">
        <v>41</v>
      </c>
      <c r="O328" s="59"/>
      <c r="P328" s="150">
        <f>O328*H328</f>
        <v>0</v>
      </c>
      <c r="Q328" s="150">
        <v>0.00287</v>
      </c>
      <c r="R328" s="150">
        <f>Q328*H328</f>
        <v>0.090405</v>
      </c>
      <c r="S328" s="150">
        <v>0</v>
      </c>
      <c r="T328" s="151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52" t="s">
        <v>238</v>
      </c>
      <c r="AT328" s="152" t="s">
        <v>146</v>
      </c>
      <c r="AU328" s="152" t="s">
        <v>85</v>
      </c>
      <c r="AY328" s="18" t="s">
        <v>144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81</v>
      </c>
      <c r="BK328" s="153">
        <f>ROUND(I328*H328,2)</f>
        <v>0</v>
      </c>
      <c r="BL328" s="18" t="s">
        <v>238</v>
      </c>
      <c r="BM328" s="152" t="s">
        <v>538</v>
      </c>
    </row>
    <row r="329" spans="2:51" s="13" customFormat="1" ht="12">
      <c r="B329" s="154"/>
      <c r="D329" s="155" t="s">
        <v>155</v>
      </c>
      <c r="E329" s="156" t="s">
        <v>1</v>
      </c>
      <c r="F329" s="157" t="s">
        <v>539</v>
      </c>
      <c r="H329" s="158">
        <v>31.5</v>
      </c>
      <c r="I329" s="159"/>
      <c r="L329" s="154"/>
      <c r="M329" s="160"/>
      <c r="N329" s="161"/>
      <c r="O329" s="161"/>
      <c r="P329" s="161"/>
      <c r="Q329" s="161"/>
      <c r="R329" s="161"/>
      <c r="S329" s="161"/>
      <c r="T329" s="162"/>
      <c r="AT329" s="156" t="s">
        <v>155</v>
      </c>
      <c r="AU329" s="156" t="s">
        <v>85</v>
      </c>
      <c r="AV329" s="13" t="s">
        <v>85</v>
      </c>
      <c r="AW329" s="13" t="s">
        <v>32</v>
      </c>
      <c r="AX329" s="13" t="s">
        <v>81</v>
      </c>
      <c r="AY329" s="156" t="s">
        <v>144</v>
      </c>
    </row>
    <row r="330" spans="1:65" s="2" customFormat="1" ht="24.2" customHeight="1">
      <c r="A330" s="33"/>
      <c r="B330" s="140"/>
      <c r="C330" s="141" t="s">
        <v>353</v>
      </c>
      <c r="D330" s="141" t="s">
        <v>146</v>
      </c>
      <c r="E330" s="142" t="s">
        <v>540</v>
      </c>
      <c r="F330" s="143" t="s">
        <v>541</v>
      </c>
      <c r="G330" s="144" t="s">
        <v>171</v>
      </c>
      <c r="H330" s="145">
        <v>36.1</v>
      </c>
      <c r="I330" s="146"/>
      <c r="J330" s="147">
        <f>ROUND(I330*H330,2)</f>
        <v>0</v>
      </c>
      <c r="K330" s="143" t="s">
        <v>150</v>
      </c>
      <c r="L330" s="34"/>
      <c r="M330" s="148" t="s">
        <v>1</v>
      </c>
      <c r="N330" s="149" t="s">
        <v>41</v>
      </c>
      <c r="O330" s="59"/>
      <c r="P330" s="150">
        <f>O330*H330</f>
        <v>0</v>
      </c>
      <c r="Q330" s="150">
        <v>0.00169</v>
      </c>
      <c r="R330" s="150">
        <f>Q330*H330</f>
        <v>0.06100900000000001</v>
      </c>
      <c r="S330" s="150">
        <v>0</v>
      </c>
      <c r="T330" s="151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52" t="s">
        <v>238</v>
      </c>
      <c r="AT330" s="152" t="s">
        <v>146</v>
      </c>
      <c r="AU330" s="152" t="s">
        <v>85</v>
      </c>
      <c r="AY330" s="18" t="s">
        <v>144</v>
      </c>
      <c r="BE330" s="153">
        <f>IF(N330="základní",J330,0)</f>
        <v>0</v>
      </c>
      <c r="BF330" s="153">
        <f>IF(N330="snížená",J330,0)</f>
        <v>0</v>
      </c>
      <c r="BG330" s="153">
        <f>IF(N330="zákl. přenesená",J330,0)</f>
        <v>0</v>
      </c>
      <c r="BH330" s="153">
        <f>IF(N330="sníž. přenesená",J330,0)</f>
        <v>0</v>
      </c>
      <c r="BI330" s="153">
        <f>IF(N330="nulová",J330,0)</f>
        <v>0</v>
      </c>
      <c r="BJ330" s="18" t="s">
        <v>81</v>
      </c>
      <c r="BK330" s="153">
        <f>ROUND(I330*H330,2)</f>
        <v>0</v>
      </c>
      <c r="BL330" s="18" t="s">
        <v>238</v>
      </c>
      <c r="BM330" s="152" t="s">
        <v>542</v>
      </c>
    </row>
    <row r="331" spans="2:51" s="13" customFormat="1" ht="12">
      <c r="B331" s="154"/>
      <c r="D331" s="155" t="s">
        <v>155</v>
      </c>
      <c r="E331" s="156" t="s">
        <v>1</v>
      </c>
      <c r="F331" s="157" t="s">
        <v>543</v>
      </c>
      <c r="H331" s="158">
        <v>36.1</v>
      </c>
      <c r="I331" s="159"/>
      <c r="L331" s="154"/>
      <c r="M331" s="160"/>
      <c r="N331" s="161"/>
      <c r="O331" s="161"/>
      <c r="P331" s="161"/>
      <c r="Q331" s="161"/>
      <c r="R331" s="161"/>
      <c r="S331" s="161"/>
      <c r="T331" s="162"/>
      <c r="AT331" s="156" t="s">
        <v>155</v>
      </c>
      <c r="AU331" s="156" t="s">
        <v>85</v>
      </c>
      <c r="AV331" s="13" t="s">
        <v>85</v>
      </c>
      <c r="AW331" s="13" t="s">
        <v>32</v>
      </c>
      <c r="AX331" s="13" t="s">
        <v>81</v>
      </c>
      <c r="AY331" s="156" t="s">
        <v>144</v>
      </c>
    </row>
    <row r="332" spans="1:65" s="2" customFormat="1" ht="24.2" customHeight="1">
      <c r="A332" s="33"/>
      <c r="B332" s="140"/>
      <c r="C332" s="141" t="s">
        <v>544</v>
      </c>
      <c r="D332" s="141" t="s">
        <v>146</v>
      </c>
      <c r="E332" s="142" t="s">
        <v>545</v>
      </c>
      <c r="F332" s="143" t="s">
        <v>546</v>
      </c>
      <c r="G332" s="144" t="s">
        <v>367</v>
      </c>
      <c r="H332" s="145">
        <v>6</v>
      </c>
      <c r="I332" s="146"/>
      <c r="J332" s="147">
        <f>ROUND(I332*H332,2)</f>
        <v>0</v>
      </c>
      <c r="K332" s="143" t="s">
        <v>150</v>
      </c>
      <c r="L332" s="34"/>
      <c r="M332" s="148" t="s">
        <v>1</v>
      </c>
      <c r="N332" s="149" t="s">
        <v>41</v>
      </c>
      <c r="O332" s="59"/>
      <c r="P332" s="150">
        <f>O332*H332</f>
        <v>0</v>
      </c>
      <c r="Q332" s="150">
        <v>0.00036</v>
      </c>
      <c r="R332" s="150">
        <f>Q332*H332</f>
        <v>0.00216</v>
      </c>
      <c r="S332" s="150">
        <v>0</v>
      </c>
      <c r="T332" s="151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2" t="s">
        <v>238</v>
      </c>
      <c r="AT332" s="152" t="s">
        <v>146</v>
      </c>
      <c r="AU332" s="152" t="s">
        <v>85</v>
      </c>
      <c r="AY332" s="18" t="s">
        <v>144</v>
      </c>
      <c r="BE332" s="153">
        <f>IF(N332="základní",J332,0)</f>
        <v>0</v>
      </c>
      <c r="BF332" s="153">
        <f>IF(N332="snížená",J332,0)</f>
        <v>0</v>
      </c>
      <c r="BG332" s="153">
        <f>IF(N332="zákl. přenesená",J332,0)</f>
        <v>0</v>
      </c>
      <c r="BH332" s="153">
        <f>IF(N332="sníž. přenesená",J332,0)</f>
        <v>0</v>
      </c>
      <c r="BI332" s="153">
        <f>IF(N332="nulová",J332,0)</f>
        <v>0</v>
      </c>
      <c r="BJ332" s="18" t="s">
        <v>81</v>
      </c>
      <c r="BK332" s="153">
        <f>ROUND(I332*H332,2)</f>
        <v>0</v>
      </c>
      <c r="BL332" s="18" t="s">
        <v>238</v>
      </c>
      <c r="BM332" s="152" t="s">
        <v>547</v>
      </c>
    </row>
    <row r="333" spans="1:65" s="2" customFormat="1" ht="37.9" customHeight="1">
      <c r="A333" s="33"/>
      <c r="B333" s="140"/>
      <c r="C333" s="141" t="s">
        <v>548</v>
      </c>
      <c r="D333" s="141" t="s">
        <v>146</v>
      </c>
      <c r="E333" s="142" t="s">
        <v>549</v>
      </c>
      <c r="F333" s="143" t="s">
        <v>550</v>
      </c>
      <c r="G333" s="144" t="s">
        <v>171</v>
      </c>
      <c r="H333" s="145">
        <v>9</v>
      </c>
      <c r="I333" s="146"/>
      <c r="J333" s="147">
        <f>ROUND(I333*H333,2)</f>
        <v>0</v>
      </c>
      <c r="K333" s="143" t="s">
        <v>150</v>
      </c>
      <c r="L333" s="34"/>
      <c r="M333" s="148" t="s">
        <v>1</v>
      </c>
      <c r="N333" s="149" t="s">
        <v>41</v>
      </c>
      <c r="O333" s="59"/>
      <c r="P333" s="150">
        <f>O333*H333</f>
        <v>0</v>
      </c>
      <c r="Q333" s="150">
        <v>0.00217</v>
      </c>
      <c r="R333" s="150">
        <f>Q333*H333</f>
        <v>0.01953</v>
      </c>
      <c r="S333" s="150">
        <v>0</v>
      </c>
      <c r="T333" s="151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52" t="s">
        <v>238</v>
      </c>
      <c r="AT333" s="152" t="s">
        <v>146</v>
      </c>
      <c r="AU333" s="152" t="s">
        <v>85</v>
      </c>
      <c r="AY333" s="18" t="s">
        <v>144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8" t="s">
        <v>81</v>
      </c>
      <c r="BK333" s="153">
        <f>ROUND(I333*H333,2)</f>
        <v>0</v>
      </c>
      <c r="BL333" s="18" t="s">
        <v>238</v>
      </c>
      <c r="BM333" s="152" t="s">
        <v>551</v>
      </c>
    </row>
    <row r="334" spans="2:51" s="13" customFormat="1" ht="12">
      <c r="B334" s="154"/>
      <c r="D334" s="155" t="s">
        <v>155</v>
      </c>
      <c r="E334" s="156" t="s">
        <v>1</v>
      </c>
      <c r="F334" s="157" t="s">
        <v>552</v>
      </c>
      <c r="H334" s="158">
        <v>9</v>
      </c>
      <c r="I334" s="159"/>
      <c r="L334" s="154"/>
      <c r="M334" s="160"/>
      <c r="N334" s="161"/>
      <c r="O334" s="161"/>
      <c r="P334" s="161"/>
      <c r="Q334" s="161"/>
      <c r="R334" s="161"/>
      <c r="S334" s="161"/>
      <c r="T334" s="162"/>
      <c r="AT334" s="156" t="s">
        <v>155</v>
      </c>
      <c r="AU334" s="156" t="s">
        <v>85</v>
      </c>
      <c r="AV334" s="13" t="s">
        <v>85</v>
      </c>
      <c r="AW334" s="13" t="s">
        <v>32</v>
      </c>
      <c r="AX334" s="13" t="s">
        <v>81</v>
      </c>
      <c r="AY334" s="156" t="s">
        <v>144</v>
      </c>
    </row>
    <row r="335" spans="1:65" s="2" customFormat="1" ht="24.2" customHeight="1">
      <c r="A335" s="33"/>
      <c r="B335" s="140"/>
      <c r="C335" s="141" t="s">
        <v>553</v>
      </c>
      <c r="D335" s="141" t="s">
        <v>146</v>
      </c>
      <c r="E335" s="142" t="s">
        <v>554</v>
      </c>
      <c r="F335" s="143" t="s">
        <v>555</v>
      </c>
      <c r="G335" s="144" t="s">
        <v>526</v>
      </c>
      <c r="H335" s="196"/>
      <c r="I335" s="146"/>
      <c r="J335" s="147">
        <f>ROUND(I335*H335,2)</f>
        <v>0</v>
      </c>
      <c r="K335" s="143" t="s">
        <v>150</v>
      </c>
      <c r="L335" s="34"/>
      <c r="M335" s="148" t="s">
        <v>1</v>
      </c>
      <c r="N335" s="149" t="s">
        <v>41</v>
      </c>
      <c r="O335" s="59"/>
      <c r="P335" s="150">
        <f>O335*H335</f>
        <v>0</v>
      </c>
      <c r="Q335" s="150">
        <v>0</v>
      </c>
      <c r="R335" s="150">
        <f>Q335*H335</f>
        <v>0</v>
      </c>
      <c r="S335" s="150">
        <v>0</v>
      </c>
      <c r="T335" s="151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52" t="s">
        <v>238</v>
      </c>
      <c r="AT335" s="152" t="s">
        <v>146</v>
      </c>
      <c r="AU335" s="152" t="s">
        <v>85</v>
      </c>
      <c r="AY335" s="18" t="s">
        <v>144</v>
      </c>
      <c r="BE335" s="153">
        <f>IF(N335="základní",J335,0)</f>
        <v>0</v>
      </c>
      <c r="BF335" s="153">
        <f>IF(N335="snížená",J335,0)</f>
        <v>0</v>
      </c>
      <c r="BG335" s="153">
        <f>IF(N335="zákl. přenesená",J335,0)</f>
        <v>0</v>
      </c>
      <c r="BH335" s="153">
        <f>IF(N335="sníž. přenesená",J335,0)</f>
        <v>0</v>
      </c>
      <c r="BI335" s="153">
        <f>IF(N335="nulová",J335,0)</f>
        <v>0</v>
      </c>
      <c r="BJ335" s="18" t="s">
        <v>81</v>
      </c>
      <c r="BK335" s="153">
        <f>ROUND(I335*H335,2)</f>
        <v>0</v>
      </c>
      <c r="BL335" s="18" t="s">
        <v>238</v>
      </c>
      <c r="BM335" s="152" t="s">
        <v>556</v>
      </c>
    </row>
    <row r="336" spans="2:63" s="12" customFormat="1" ht="22.9" customHeight="1">
      <c r="B336" s="127"/>
      <c r="D336" s="128" t="s">
        <v>75</v>
      </c>
      <c r="E336" s="138" t="s">
        <v>557</v>
      </c>
      <c r="F336" s="138" t="s">
        <v>558</v>
      </c>
      <c r="I336" s="130"/>
      <c r="J336" s="139">
        <f>BK336</f>
        <v>0</v>
      </c>
      <c r="L336" s="127"/>
      <c r="M336" s="132"/>
      <c r="N336" s="133"/>
      <c r="O336" s="133"/>
      <c r="P336" s="134">
        <f>SUM(P337:P351)</f>
        <v>0</v>
      </c>
      <c r="Q336" s="133"/>
      <c r="R336" s="134">
        <f>SUM(R337:R351)</f>
        <v>0.21100000000000002</v>
      </c>
      <c r="S336" s="133"/>
      <c r="T336" s="135">
        <f>SUM(T337:T351)</f>
        <v>0.7121999999999999</v>
      </c>
      <c r="AR336" s="128" t="s">
        <v>85</v>
      </c>
      <c r="AT336" s="136" t="s">
        <v>75</v>
      </c>
      <c r="AU336" s="136" t="s">
        <v>81</v>
      </c>
      <c r="AY336" s="128" t="s">
        <v>144</v>
      </c>
      <c r="BK336" s="137">
        <f>SUM(BK337:BK351)</f>
        <v>0</v>
      </c>
    </row>
    <row r="337" spans="1:65" s="2" customFormat="1" ht="24.2" customHeight="1">
      <c r="A337" s="33"/>
      <c r="B337" s="140"/>
      <c r="C337" s="141" t="s">
        <v>559</v>
      </c>
      <c r="D337" s="141" t="s">
        <v>146</v>
      </c>
      <c r="E337" s="142" t="s">
        <v>560</v>
      </c>
      <c r="F337" s="143" t="s">
        <v>561</v>
      </c>
      <c r="G337" s="144" t="s">
        <v>149</v>
      </c>
      <c r="H337" s="145">
        <v>3</v>
      </c>
      <c r="I337" s="146"/>
      <c r="J337" s="147">
        <f>ROUND(I337*H337,2)</f>
        <v>0</v>
      </c>
      <c r="K337" s="143" t="s">
        <v>150</v>
      </c>
      <c r="L337" s="34"/>
      <c r="M337" s="148" t="s">
        <v>1</v>
      </c>
      <c r="N337" s="149" t="s">
        <v>41</v>
      </c>
      <c r="O337" s="59"/>
      <c r="P337" s="150">
        <f>O337*H337</f>
        <v>0</v>
      </c>
      <c r="Q337" s="150">
        <v>0</v>
      </c>
      <c r="R337" s="150">
        <f>Q337*H337</f>
        <v>0</v>
      </c>
      <c r="S337" s="150">
        <v>0</v>
      </c>
      <c r="T337" s="151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2" t="s">
        <v>238</v>
      </c>
      <c r="AT337" s="152" t="s">
        <v>146</v>
      </c>
      <c r="AU337" s="152" t="s">
        <v>85</v>
      </c>
      <c r="AY337" s="18" t="s">
        <v>144</v>
      </c>
      <c r="BE337" s="153">
        <f>IF(N337="základní",J337,0)</f>
        <v>0</v>
      </c>
      <c r="BF337" s="153">
        <f>IF(N337="snížená",J337,0)</f>
        <v>0</v>
      </c>
      <c r="BG337" s="153">
        <f>IF(N337="zákl. přenesená",J337,0)</f>
        <v>0</v>
      </c>
      <c r="BH337" s="153">
        <f>IF(N337="sníž. přenesená",J337,0)</f>
        <v>0</v>
      </c>
      <c r="BI337" s="153">
        <f>IF(N337="nulová",J337,0)</f>
        <v>0</v>
      </c>
      <c r="BJ337" s="18" t="s">
        <v>81</v>
      </c>
      <c r="BK337" s="153">
        <f>ROUND(I337*H337,2)</f>
        <v>0</v>
      </c>
      <c r="BL337" s="18" t="s">
        <v>238</v>
      </c>
      <c r="BM337" s="152" t="s">
        <v>562</v>
      </c>
    </row>
    <row r="338" spans="2:51" s="13" customFormat="1" ht="12">
      <c r="B338" s="154"/>
      <c r="D338" s="155" t="s">
        <v>155</v>
      </c>
      <c r="E338" s="156" t="s">
        <v>1</v>
      </c>
      <c r="F338" s="157" t="s">
        <v>563</v>
      </c>
      <c r="H338" s="158">
        <v>3</v>
      </c>
      <c r="I338" s="159"/>
      <c r="L338" s="154"/>
      <c r="M338" s="160"/>
      <c r="N338" s="161"/>
      <c r="O338" s="161"/>
      <c r="P338" s="161"/>
      <c r="Q338" s="161"/>
      <c r="R338" s="161"/>
      <c r="S338" s="161"/>
      <c r="T338" s="162"/>
      <c r="AT338" s="156" t="s">
        <v>155</v>
      </c>
      <c r="AU338" s="156" t="s">
        <v>85</v>
      </c>
      <c r="AV338" s="13" t="s">
        <v>85</v>
      </c>
      <c r="AW338" s="13" t="s">
        <v>32</v>
      </c>
      <c r="AX338" s="13" t="s">
        <v>81</v>
      </c>
      <c r="AY338" s="156" t="s">
        <v>144</v>
      </c>
    </row>
    <row r="339" spans="1:65" s="2" customFormat="1" ht="16.5" customHeight="1">
      <c r="A339" s="33"/>
      <c r="B339" s="140"/>
      <c r="C339" s="186" t="s">
        <v>564</v>
      </c>
      <c r="D339" s="186" t="s">
        <v>274</v>
      </c>
      <c r="E339" s="187" t="s">
        <v>565</v>
      </c>
      <c r="F339" s="188" t="s">
        <v>566</v>
      </c>
      <c r="G339" s="189" t="s">
        <v>149</v>
      </c>
      <c r="H339" s="190">
        <v>3.3</v>
      </c>
      <c r="I339" s="191"/>
      <c r="J339" s="192">
        <f>ROUND(I339*H339,2)</f>
        <v>0</v>
      </c>
      <c r="K339" s="188" t="s">
        <v>150</v>
      </c>
      <c r="L339" s="193"/>
      <c r="M339" s="194" t="s">
        <v>1</v>
      </c>
      <c r="N339" s="195" t="s">
        <v>41</v>
      </c>
      <c r="O339" s="59"/>
      <c r="P339" s="150">
        <f>O339*H339</f>
        <v>0</v>
      </c>
      <c r="Q339" s="150">
        <v>0.022</v>
      </c>
      <c r="R339" s="150">
        <f>Q339*H339</f>
        <v>0.0726</v>
      </c>
      <c r="S339" s="150">
        <v>0</v>
      </c>
      <c r="T339" s="151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2" t="s">
        <v>323</v>
      </c>
      <c r="AT339" s="152" t="s">
        <v>274</v>
      </c>
      <c r="AU339" s="152" t="s">
        <v>85</v>
      </c>
      <c r="AY339" s="18" t="s">
        <v>144</v>
      </c>
      <c r="BE339" s="153">
        <f>IF(N339="základní",J339,0)</f>
        <v>0</v>
      </c>
      <c r="BF339" s="153">
        <f>IF(N339="snížená",J339,0)</f>
        <v>0</v>
      </c>
      <c r="BG339" s="153">
        <f>IF(N339="zákl. přenesená",J339,0)</f>
        <v>0</v>
      </c>
      <c r="BH339" s="153">
        <f>IF(N339="sníž. přenesená",J339,0)</f>
        <v>0</v>
      </c>
      <c r="BI339" s="153">
        <f>IF(N339="nulová",J339,0)</f>
        <v>0</v>
      </c>
      <c r="BJ339" s="18" t="s">
        <v>81</v>
      </c>
      <c r="BK339" s="153">
        <f>ROUND(I339*H339,2)</f>
        <v>0</v>
      </c>
      <c r="BL339" s="18" t="s">
        <v>238</v>
      </c>
      <c r="BM339" s="152" t="s">
        <v>567</v>
      </c>
    </row>
    <row r="340" spans="2:51" s="13" customFormat="1" ht="12">
      <c r="B340" s="154"/>
      <c r="D340" s="155" t="s">
        <v>155</v>
      </c>
      <c r="F340" s="157" t="s">
        <v>568</v>
      </c>
      <c r="H340" s="158">
        <v>3.3</v>
      </c>
      <c r="I340" s="159"/>
      <c r="L340" s="154"/>
      <c r="M340" s="160"/>
      <c r="N340" s="161"/>
      <c r="O340" s="161"/>
      <c r="P340" s="161"/>
      <c r="Q340" s="161"/>
      <c r="R340" s="161"/>
      <c r="S340" s="161"/>
      <c r="T340" s="162"/>
      <c r="AT340" s="156" t="s">
        <v>155</v>
      </c>
      <c r="AU340" s="156" t="s">
        <v>85</v>
      </c>
      <c r="AV340" s="13" t="s">
        <v>85</v>
      </c>
      <c r="AW340" s="13" t="s">
        <v>3</v>
      </c>
      <c r="AX340" s="13" t="s">
        <v>81</v>
      </c>
      <c r="AY340" s="156" t="s">
        <v>144</v>
      </c>
    </row>
    <row r="341" spans="1:65" s="2" customFormat="1" ht="21.75" customHeight="1">
      <c r="A341" s="33"/>
      <c r="B341" s="140"/>
      <c r="C341" s="186" t="s">
        <v>569</v>
      </c>
      <c r="D341" s="186" t="s">
        <v>274</v>
      </c>
      <c r="E341" s="187" t="s">
        <v>570</v>
      </c>
      <c r="F341" s="188" t="s">
        <v>571</v>
      </c>
      <c r="G341" s="189" t="s">
        <v>367</v>
      </c>
      <c r="H341" s="190">
        <v>6</v>
      </c>
      <c r="I341" s="191"/>
      <c r="J341" s="192">
        <f>ROUND(I341*H341,2)</f>
        <v>0</v>
      </c>
      <c r="K341" s="188" t="s">
        <v>1</v>
      </c>
      <c r="L341" s="193"/>
      <c r="M341" s="194" t="s">
        <v>1</v>
      </c>
      <c r="N341" s="195" t="s">
        <v>41</v>
      </c>
      <c r="O341" s="59"/>
      <c r="P341" s="150">
        <f>O341*H341</f>
        <v>0</v>
      </c>
      <c r="Q341" s="150">
        <v>0.0227</v>
      </c>
      <c r="R341" s="150">
        <f>Q341*H341</f>
        <v>0.13620000000000002</v>
      </c>
      <c r="S341" s="150">
        <v>0</v>
      </c>
      <c r="T341" s="151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52" t="s">
        <v>323</v>
      </c>
      <c r="AT341" s="152" t="s">
        <v>274</v>
      </c>
      <c r="AU341" s="152" t="s">
        <v>85</v>
      </c>
      <c r="AY341" s="18" t="s">
        <v>144</v>
      </c>
      <c r="BE341" s="153">
        <f>IF(N341="základní",J341,0)</f>
        <v>0</v>
      </c>
      <c r="BF341" s="153">
        <f>IF(N341="snížená",J341,0)</f>
        <v>0</v>
      </c>
      <c r="BG341" s="153">
        <f>IF(N341="zákl. přenesená",J341,0)</f>
        <v>0</v>
      </c>
      <c r="BH341" s="153">
        <f>IF(N341="sníž. přenesená",J341,0)</f>
        <v>0</v>
      </c>
      <c r="BI341" s="153">
        <f>IF(N341="nulová",J341,0)</f>
        <v>0</v>
      </c>
      <c r="BJ341" s="18" t="s">
        <v>81</v>
      </c>
      <c r="BK341" s="153">
        <f>ROUND(I341*H341,2)</f>
        <v>0</v>
      </c>
      <c r="BL341" s="18" t="s">
        <v>238</v>
      </c>
      <c r="BM341" s="152" t="s">
        <v>572</v>
      </c>
    </row>
    <row r="342" spans="1:65" s="2" customFormat="1" ht="24.2" customHeight="1">
      <c r="A342" s="33"/>
      <c r="B342" s="140"/>
      <c r="C342" s="141" t="s">
        <v>573</v>
      </c>
      <c r="D342" s="141" t="s">
        <v>146</v>
      </c>
      <c r="E342" s="142" t="s">
        <v>574</v>
      </c>
      <c r="F342" s="143" t="s">
        <v>575</v>
      </c>
      <c r="G342" s="144" t="s">
        <v>171</v>
      </c>
      <c r="H342" s="145">
        <v>10</v>
      </c>
      <c r="I342" s="146"/>
      <c r="J342" s="147">
        <f>ROUND(I342*H342,2)</f>
        <v>0</v>
      </c>
      <c r="K342" s="143" t="s">
        <v>150</v>
      </c>
      <c r="L342" s="34"/>
      <c r="M342" s="148" t="s">
        <v>1</v>
      </c>
      <c r="N342" s="149" t="s">
        <v>41</v>
      </c>
      <c r="O342" s="59"/>
      <c r="P342" s="150">
        <f>O342*H342</f>
        <v>0</v>
      </c>
      <c r="Q342" s="150">
        <v>0</v>
      </c>
      <c r="R342" s="150">
        <f>Q342*H342</f>
        <v>0</v>
      </c>
      <c r="S342" s="150">
        <v>0</v>
      </c>
      <c r="T342" s="151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2" t="s">
        <v>238</v>
      </c>
      <c r="AT342" s="152" t="s">
        <v>146</v>
      </c>
      <c r="AU342" s="152" t="s">
        <v>85</v>
      </c>
      <c r="AY342" s="18" t="s">
        <v>144</v>
      </c>
      <c r="BE342" s="153">
        <f>IF(N342="základní",J342,0)</f>
        <v>0</v>
      </c>
      <c r="BF342" s="153">
        <f>IF(N342="snížená",J342,0)</f>
        <v>0</v>
      </c>
      <c r="BG342" s="153">
        <f>IF(N342="zákl. přenesená",J342,0)</f>
        <v>0</v>
      </c>
      <c r="BH342" s="153">
        <f>IF(N342="sníž. přenesená",J342,0)</f>
        <v>0</v>
      </c>
      <c r="BI342" s="153">
        <f>IF(N342="nulová",J342,0)</f>
        <v>0</v>
      </c>
      <c r="BJ342" s="18" t="s">
        <v>81</v>
      </c>
      <c r="BK342" s="153">
        <f>ROUND(I342*H342,2)</f>
        <v>0</v>
      </c>
      <c r="BL342" s="18" t="s">
        <v>238</v>
      </c>
      <c r="BM342" s="152" t="s">
        <v>576</v>
      </c>
    </row>
    <row r="343" spans="2:51" s="13" customFormat="1" ht="12">
      <c r="B343" s="154"/>
      <c r="D343" s="155" t="s">
        <v>155</v>
      </c>
      <c r="E343" s="156" t="s">
        <v>1</v>
      </c>
      <c r="F343" s="157" t="s">
        <v>577</v>
      </c>
      <c r="H343" s="158">
        <v>10</v>
      </c>
      <c r="I343" s="159"/>
      <c r="L343" s="154"/>
      <c r="M343" s="160"/>
      <c r="N343" s="161"/>
      <c r="O343" s="161"/>
      <c r="P343" s="161"/>
      <c r="Q343" s="161"/>
      <c r="R343" s="161"/>
      <c r="S343" s="161"/>
      <c r="T343" s="162"/>
      <c r="AT343" s="156" t="s">
        <v>155</v>
      </c>
      <c r="AU343" s="156" t="s">
        <v>85</v>
      </c>
      <c r="AV343" s="13" t="s">
        <v>85</v>
      </c>
      <c r="AW343" s="13" t="s">
        <v>32</v>
      </c>
      <c r="AX343" s="13" t="s">
        <v>81</v>
      </c>
      <c r="AY343" s="156" t="s">
        <v>144</v>
      </c>
    </row>
    <row r="344" spans="1:65" s="2" customFormat="1" ht="21.75" customHeight="1">
      <c r="A344" s="33"/>
      <c r="B344" s="140"/>
      <c r="C344" s="186" t="s">
        <v>578</v>
      </c>
      <c r="D344" s="186" t="s">
        <v>274</v>
      </c>
      <c r="E344" s="187" t="s">
        <v>579</v>
      </c>
      <c r="F344" s="188" t="s">
        <v>580</v>
      </c>
      <c r="G344" s="189" t="s">
        <v>171</v>
      </c>
      <c r="H344" s="190">
        <v>11</v>
      </c>
      <c r="I344" s="191"/>
      <c r="J344" s="192">
        <f>ROUND(I344*H344,2)</f>
        <v>0</v>
      </c>
      <c r="K344" s="188" t="s">
        <v>150</v>
      </c>
      <c r="L344" s="193"/>
      <c r="M344" s="194" t="s">
        <v>1</v>
      </c>
      <c r="N344" s="195" t="s">
        <v>41</v>
      </c>
      <c r="O344" s="59"/>
      <c r="P344" s="150">
        <f>O344*H344</f>
        <v>0</v>
      </c>
      <c r="Q344" s="150">
        <v>0.0002</v>
      </c>
      <c r="R344" s="150">
        <f>Q344*H344</f>
        <v>0.0022</v>
      </c>
      <c r="S344" s="150">
        <v>0</v>
      </c>
      <c r="T344" s="151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2" t="s">
        <v>323</v>
      </c>
      <c r="AT344" s="152" t="s">
        <v>274</v>
      </c>
      <c r="AU344" s="152" t="s">
        <v>85</v>
      </c>
      <c r="AY344" s="18" t="s">
        <v>144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18" t="s">
        <v>81</v>
      </c>
      <c r="BK344" s="153">
        <f>ROUND(I344*H344,2)</f>
        <v>0</v>
      </c>
      <c r="BL344" s="18" t="s">
        <v>238</v>
      </c>
      <c r="BM344" s="152" t="s">
        <v>581</v>
      </c>
    </row>
    <row r="345" spans="2:51" s="13" customFormat="1" ht="12">
      <c r="B345" s="154"/>
      <c r="D345" s="155" t="s">
        <v>155</v>
      </c>
      <c r="F345" s="157" t="s">
        <v>582</v>
      </c>
      <c r="H345" s="158">
        <v>11</v>
      </c>
      <c r="I345" s="159"/>
      <c r="L345" s="154"/>
      <c r="M345" s="160"/>
      <c r="N345" s="161"/>
      <c r="O345" s="161"/>
      <c r="P345" s="161"/>
      <c r="Q345" s="161"/>
      <c r="R345" s="161"/>
      <c r="S345" s="161"/>
      <c r="T345" s="162"/>
      <c r="AT345" s="156" t="s">
        <v>155</v>
      </c>
      <c r="AU345" s="156" t="s">
        <v>85</v>
      </c>
      <c r="AV345" s="13" t="s">
        <v>85</v>
      </c>
      <c r="AW345" s="13" t="s">
        <v>3</v>
      </c>
      <c r="AX345" s="13" t="s">
        <v>81</v>
      </c>
      <c r="AY345" s="156" t="s">
        <v>144</v>
      </c>
    </row>
    <row r="346" spans="1:65" s="2" customFormat="1" ht="24.2" customHeight="1">
      <c r="A346" s="33"/>
      <c r="B346" s="140"/>
      <c r="C346" s="141" t="s">
        <v>583</v>
      </c>
      <c r="D346" s="141" t="s">
        <v>146</v>
      </c>
      <c r="E346" s="142" t="s">
        <v>584</v>
      </c>
      <c r="F346" s="143" t="s">
        <v>585</v>
      </c>
      <c r="G346" s="144" t="s">
        <v>149</v>
      </c>
      <c r="H346" s="145">
        <v>5.61</v>
      </c>
      <c r="I346" s="146"/>
      <c r="J346" s="147">
        <f>ROUND(I346*H346,2)</f>
        <v>0</v>
      </c>
      <c r="K346" s="143" t="s">
        <v>150</v>
      </c>
      <c r="L346" s="34"/>
      <c r="M346" s="148" t="s">
        <v>1</v>
      </c>
      <c r="N346" s="149" t="s">
        <v>41</v>
      </c>
      <c r="O346" s="59"/>
      <c r="P346" s="150">
        <f>O346*H346</f>
        <v>0</v>
      </c>
      <c r="Q346" s="150">
        <v>0</v>
      </c>
      <c r="R346" s="150">
        <f>Q346*H346</f>
        <v>0</v>
      </c>
      <c r="S346" s="150">
        <v>0.02</v>
      </c>
      <c r="T346" s="151">
        <f>S346*H346</f>
        <v>0.11220000000000001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52" t="s">
        <v>238</v>
      </c>
      <c r="AT346" s="152" t="s">
        <v>146</v>
      </c>
      <c r="AU346" s="152" t="s">
        <v>85</v>
      </c>
      <c r="AY346" s="18" t="s">
        <v>144</v>
      </c>
      <c r="BE346" s="153">
        <f>IF(N346="základní",J346,0)</f>
        <v>0</v>
      </c>
      <c r="BF346" s="153">
        <f>IF(N346="snížená",J346,0)</f>
        <v>0</v>
      </c>
      <c r="BG346" s="153">
        <f>IF(N346="zákl. přenesená",J346,0)</f>
        <v>0</v>
      </c>
      <c r="BH346" s="153">
        <f>IF(N346="sníž. přenesená",J346,0)</f>
        <v>0</v>
      </c>
      <c r="BI346" s="153">
        <f>IF(N346="nulová",J346,0)</f>
        <v>0</v>
      </c>
      <c r="BJ346" s="18" t="s">
        <v>81</v>
      </c>
      <c r="BK346" s="153">
        <f>ROUND(I346*H346,2)</f>
        <v>0</v>
      </c>
      <c r="BL346" s="18" t="s">
        <v>238</v>
      </c>
      <c r="BM346" s="152" t="s">
        <v>586</v>
      </c>
    </row>
    <row r="347" spans="2:51" s="13" customFormat="1" ht="12">
      <c r="B347" s="154"/>
      <c r="D347" s="155" t="s">
        <v>155</v>
      </c>
      <c r="E347" s="156" t="s">
        <v>1</v>
      </c>
      <c r="F347" s="157" t="s">
        <v>587</v>
      </c>
      <c r="H347" s="158">
        <v>5.61</v>
      </c>
      <c r="I347" s="159"/>
      <c r="L347" s="154"/>
      <c r="M347" s="160"/>
      <c r="N347" s="161"/>
      <c r="O347" s="161"/>
      <c r="P347" s="161"/>
      <c r="Q347" s="161"/>
      <c r="R347" s="161"/>
      <c r="S347" s="161"/>
      <c r="T347" s="162"/>
      <c r="AT347" s="156" t="s">
        <v>155</v>
      </c>
      <c r="AU347" s="156" t="s">
        <v>85</v>
      </c>
      <c r="AV347" s="13" t="s">
        <v>85</v>
      </c>
      <c r="AW347" s="13" t="s">
        <v>32</v>
      </c>
      <c r="AX347" s="13" t="s">
        <v>81</v>
      </c>
      <c r="AY347" s="156" t="s">
        <v>144</v>
      </c>
    </row>
    <row r="348" spans="1:65" s="2" customFormat="1" ht="33" customHeight="1">
      <c r="A348" s="33"/>
      <c r="B348" s="140"/>
      <c r="C348" s="141" t="s">
        <v>588</v>
      </c>
      <c r="D348" s="141" t="s">
        <v>146</v>
      </c>
      <c r="E348" s="142" t="s">
        <v>589</v>
      </c>
      <c r="F348" s="143" t="s">
        <v>590</v>
      </c>
      <c r="G348" s="144" t="s">
        <v>277</v>
      </c>
      <c r="H348" s="145">
        <v>600</v>
      </c>
      <c r="I348" s="146"/>
      <c r="J348" s="147">
        <f>ROUND(I348*H348,2)</f>
        <v>0</v>
      </c>
      <c r="K348" s="143" t="s">
        <v>150</v>
      </c>
      <c r="L348" s="34"/>
      <c r="M348" s="148" t="s">
        <v>1</v>
      </c>
      <c r="N348" s="149" t="s">
        <v>41</v>
      </c>
      <c r="O348" s="59"/>
      <c r="P348" s="150">
        <f>O348*H348</f>
        <v>0</v>
      </c>
      <c r="Q348" s="150">
        <v>0</v>
      </c>
      <c r="R348" s="150">
        <f>Q348*H348</f>
        <v>0</v>
      </c>
      <c r="S348" s="150">
        <v>0.001</v>
      </c>
      <c r="T348" s="151">
        <f>S348*H348</f>
        <v>0.6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2" t="s">
        <v>238</v>
      </c>
      <c r="AT348" s="152" t="s">
        <v>146</v>
      </c>
      <c r="AU348" s="152" t="s">
        <v>85</v>
      </c>
      <c r="AY348" s="18" t="s">
        <v>144</v>
      </c>
      <c r="BE348" s="153">
        <f>IF(N348="základní",J348,0)</f>
        <v>0</v>
      </c>
      <c r="BF348" s="153">
        <f>IF(N348="snížená",J348,0)</f>
        <v>0</v>
      </c>
      <c r="BG348" s="153">
        <f>IF(N348="zákl. přenesená",J348,0)</f>
        <v>0</v>
      </c>
      <c r="BH348" s="153">
        <f>IF(N348="sníž. přenesená",J348,0)</f>
        <v>0</v>
      </c>
      <c r="BI348" s="153">
        <f>IF(N348="nulová",J348,0)</f>
        <v>0</v>
      </c>
      <c r="BJ348" s="18" t="s">
        <v>81</v>
      </c>
      <c r="BK348" s="153">
        <f>ROUND(I348*H348,2)</f>
        <v>0</v>
      </c>
      <c r="BL348" s="18" t="s">
        <v>238</v>
      </c>
      <c r="BM348" s="152" t="s">
        <v>591</v>
      </c>
    </row>
    <row r="349" spans="2:51" s="16" customFormat="1" ht="12">
      <c r="B349" s="179"/>
      <c r="D349" s="155" t="s">
        <v>155</v>
      </c>
      <c r="E349" s="180" t="s">
        <v>1</v>
      </c>
      <c r="F349" s="181" t="s">
        <v>592</v>
      </c>
      <c r="H349" s="180" t="s">
        <v>1</v>
      </c>
      <c r="I349" s="182"/>
      <c r="L349" s="179"/>
      <c r="M349" s="183"/>
      <c r="N349" s="184"/>
      <c r="O349" s="184"/>
      <c r="P349" s="184"/>
      <c r="Q349" s="184"/>
      <c r="R349" s="184"/>
      <c r="S349" s="184"/>
      <c r="T349" s="185"/>
      <c r="AT349" s="180" t="s">
        <v>155</v>
      </c>
      <c r="AU349" s="180" t="s">
        <v>85</v>
      </c>
      <c r="AV349" s="16" t="s">
        <v>81</v>
      </c>
      <c r="AW349" s="16" t="s">
        <v>32</v>
      </c>
      <c r="AX349" s="16" t="s">
        <v>76</v>
      </c>
      <c r="AY349" s="180" t="s">
        <v>144</v>
      </c>
    </row>
    <row r="350" spans="2:51" s="13" customFormat="1" ht="12">
      <c r="B350" s="154"/>
      <c r="D350" s="155" t="s">
        <v>155</v>
      </c>
      <c r="E350" s="156" t="s">
        <v>1</v>
      </c>
      <c r="F350" s="157" t="s">
        <v>593</v>
      </c>
      <c r="H350" s="158">
        <v>600</v>
      </c>
      <c r="I350" s="159"/>
      <c r="L350" s="154"/>
      <c r="M350" s="160"/>
      <c r="N350" s="161"/>
      <c r="O350" s="161"/>
      <c r="P350" s="161"/>
      <c r="Q350" s="161"/>
      <c r="R350" s="161"/>
      <c r="S350" s="161"/>
      <c r="T350" s="162"/>
      <c r="AT350" s="156" t="s">
        <v>155</v>
      </c>
      <c r="AU350" s="156" t="s">
        <v>85</v>
      </c>
      <c r="AV350" s="13" t="s">
        <v>85</v>
      </c>
      <c r="AW350" s="13" t="s">
        <v>32</v>
      </c>
      <c r="AX350" s="13" t="s">
        <v>81</v>
      </c>
      <c r="AY350" s="156" t="s">
        <v>144</v>
      </c>
    </row>
    <row r="351" spans="1:65" s="2" customFormat="1" ht="24.2" customHeight="1">
      <c r="A351" s="33"/>
      <c r="B351" s="140"/>
      <c r="C351" s="141" t="s">
        <v>594</v>
      </c>
      <c r="D351" s="141" t="s">
        <v>146</v>
      </c>
      <c r="E351" s="142" t="s">
        <v>595</v>
      </c>
      <c r="F351" s="143" t="s">
        <v>596</v>
      </c>
      <c r="G351" s="144" t="s">
        <v>526</v>
      </c>
      <c r="H351" s="196"/>
      <c r="I351" s="146"/>
      <c r="J351" s="147">
        <f>ROUND(I351*H351,2)</f>
        <v>0</v>
      </c>
      <c r="K351" s="143" t="s">
        <v>150</v>
      </c>
      <c r="L351" s="34"/>
      <c r="M351" s="148" t="s">
        <v>1</v>
      </c>
      <c r="N351" s="149" t="s">
        <v>41</v>
      </c>
      <c r="O351" s="59"/>
      <c r="P351" s="150">
        <f>O351*H351</f>
        <v>0</v>
      </c>
      <c r="Q351" s="150">
        <v>0</v>
      </c>
      <c r="R351" s="150">
        <f>Q351*H351</f>
        <v>0</v>
      </c>
      <c r="S351" s="150">
        <v>0</v>
      </c>
      <c r="T351" s="151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2" t="s">
        <v>238</v>
      </c>
      <c r="AT351" s="152" t="s">
        <v>146</v>
      </c>
      <c r="AU351" s="152" t="s">
        <v>85</v>
      </c>
      <c r="AY351" s="18" t="s">
        <v>144</v>
      </c>
      <c r="BE351" s="153">
        <f>IF(N351="základní",J351,0)</f>
        <v>0</v>
      </c>
      <c r="BF351" s="153">
        <f>IF(N351="snížená",J351,0)</f>
        <v>0</v>
      </c>
      <c r="BG351" s="153">
        <f>IF(N351="zákl. přenesená",J351,0)</f>
        <v>0</v>
      </c>
      <c r="BH351" s="153">
        <f>IF(N351="sníž. přenesená",J351,0)</f>
        <v>0</v>
      </c>
      <c r="BI351" s="153">
        <f>IF(N351="nulová",J351,0)</f>
        <v>0</v>
      </c>
      <c r="BJ351" s="18" t="s">
        <v>81</v>
      </c>
      <c r="BK351" s="153">
        <f>ROUND(I351*H351,2)</f>
        <v>0</v>
      </c>
      <c r="BL351" s="18" t="s">
        <v>238</v>
      </c>
      <c r="BM351" s="152" t="s">
        <v>597</v>
      </c>
    </row>
    <row r="352" spans="2:63" s="12" customFormat="1" ht="22.9" customHeight="1">
      <c r="B352" s="127"/>
      <c r="D352" s="128" t="s">
        <v>75</v>
      </c>
      <c r="E352" s="138" t="s">
        <v>598</v>
      </c>
      <c r="F352" s="138" t="s">
        <v>599</v>
      </c>
      <c r="I352" s="130"/>
      <c r="J352" s="139">
        <f>BK352</f>
        <v>0</v>
      </c>
      <c r="L352" s="127"/>
      <c r="M352" s="132"/>
      <c r="N352" s="133"/>
      <c r="O352" s="133"/>
      <c r="P352" s="134">
        <f>SUM(P353:P362)</f>
        <v>0</v>
      </c>
      <c r="Q352" s="133"/>
      <c r="R352" s="134">
        <f>SUM(R353:R362)</f>
        <v>0.029324160000000002</v>
      </c>
      <c r="S352" s="133"/>
      <c r="T352" s="135">
        <f>SUM(T353:T362)</f>
        <v>0</v>
      </c>
      <c r="AR352" s="128" t="s">
        <v>85</v>
      </c>
      <c r="AT352" s="136" t="s">
        <v>75</v>
      </c>
      <c r="AU352" s="136" t="s">
        <v>81</v>
      </c>
      <c r="AY352" s="128" t="s">
        <v>144</v>
      </c>
      <c r="BK352" s="137">
        <f>SUM(BK353:BK362)</f>
        <v>0</v>
      </c>
    </row>
    <row r="353" spans="1:65" s="2" customFormat="1" ht="24.2" customHeight="1">
      <c r="A353" s="33"/>
      <c r="B353" s="140"/>
      <c r="C353" s="141" t="s">
        <v>356</v>
      </c>
      <c r="D353" s="141" t="s">
        <v>146</v>
      </c>
      <c r="E353" s="142" t="s">
        <v>600</v>
      </c>
      <c r="F353" s="143" t="s">
        <v>601</v>
      </c>
      <c r="G353" s="144" t="s">
        <v>149</v>
      </c>
      <c r="H353" s="145">
        <v>27.216</v>
      </c>
      <c r="I353" s="146"/>
      <c r="J353" s="147">
        <f>ROUND(I353*H353,2)</f>
        <v>0</v>
      </c>
      <c r="K353" s="143" t="s">
        <v>150</v>
      </c>
      <c r="L353" s="34"/>
      <c r="M353" s="148" t="s">
        <v>1</v>
      </c>
      <c r="N353" s="149" t="s">
        <v>41</v>
      </c>
      <c r="O353" s="59"/>
      <c r="P353" s="150">
        <f>O353*H353</f>
        <v>0</v>
      </c>
      <c r="Q353" s="150">
        <v>0.00022</v>
      </c>
      <c r="R353" s="150">
        <f>Q353*H353</f>
        <v>0.0059875200000000005</v>
      </c>
      <c r="S353" s="150">
        <v>0</v>
      </c>
      <c r="T353" s="151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52" t="s">
        <v>238</v>
      </c>
      <c r="AT353" s="152" t="s">
        <v>146</v>
      </c>
      <c r="AU353" s="152" t="s">
        <v>85</v>
      </c>
      <c r="AY353" s="18" t="s">
        <v>144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18" t="s">
        <v>81</v>
      </c>
      <c r="BK353" s="153">
        <f>ROUND(I353*H353,2)</f>
        <v>0</v>
      </c>
      <c r="BL353" s="18" t="s">
        <v>238</v>
      </c>
      <c r="BM353" s="152" t="s">
        <v>602</v>
      </c>
    </row>
    <row r="354" spans="2:51" s="13" customFormat="1" ht="12">
      <c r="B354" s="154"/>
      <c r="D354" s="155" t="s">
        <v>155</v>
      </c>
      <c r="E354" s="156" t="s">
        <v>1</v>
      </c>
      <c r="F354" s="157" t="s">
        <v>508</v>
      </c>
      <c r="H354" s="158">
        <v>27.216</v>
      </c>
      <c r="I354" s="159"/>
      <c r="L354" s="154"/>
      <c r="M354" s="160"/>
      <c r="N354" s="161"/>
      <c r="O354" s="161"/>
      <c r="P354" s="161"/>
      <c r="Q354" s="161"/>
      <c r="R354" s="161"/>
      <c r="S354" s="161"/>
      <c r="T354" s="162"/>
      <c r="AT354" s="156" t="s">
        <v>155</v>
      </c>
      <c r="AU354" s="156" t="s">
        <v>85</v>
      </c>
      <c r="AV354" s="13" t="s">
        <v>85</v>
      </c>
      <c r="AW354" s="13" t="s">
        <v>32</v>
      </c>
      <c r="AX354" s="13" t="s">
        <v>81</v>
      </c>
      <c r="AY354" s="156" t="s">
        <v>144</v>
      </c>
    </row>
    <row r="355" spans="1:65" s="2" customFormat="1" ht="24.2" customHeight="1">
      <c r="A355" s="33"/>
      <c r="B355" s="140"/>
      <c r="C355" s="141" t="s">
        <v>603</v>
      </c>
      <c r="D355" s="141" t="s">
        <v>146</v>
      </c>
      <c r="E355" s="142" t="s">
        <v>604</v>
      </c>
      <c r="F355" s="143" t="s">
        <v>605</v>
      </c>
      <c r="G355" s="144" t="s">
        <v>149</v>
      </c>
      <c r="H355" s="145">
        <v>27.216</v>
      </c>
      <c r="I355" s="146"/>
      <c r="J355" s="147">
        <f>ROUND(I355*H355,2)</f>
        <v>0</v>
      </c>
      <c r="K355" s="143" t="s">
        <v>150</v>
      </c>
      <c r="L355" s="34"/>
      <c r="M355" s="148" t="s">
        <v>1</v>
      </c>
      <c r="N355" s="149" t="s">
        <v>41</v>
      </c>
      <c r="O355" s="59"/>
      <c r="P355" s="150">
        <f>O355*H355</f>
        <v>0</v>
      </c>
      <c r="Q355" s="150">
        <v>0.00014</v>
      </c>
      <c r="R355" s="150">
        <f>Q355*H355</f>
        <v>0.00381024</v>
      </c>
      <c r="S355" s="150">
        <v>0</v>
      </c>
      <c r="T355" s="151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52" t="s">
        <v>238</v>
      </c>
      <c r="AT355" s="152" t="s">
        <v>146</v>
      </c>
      <c r="AU355" s="152" t="s">
        <v>85</v>
      </c>
      <c r="AY355" s="18" t="s">
        <v>144</v>
      </c>
      <c r="BE355" s="153">
        <f>IF(N355="základní",J355,0)</f>
        <v>0</v>
      </c>
      <c r="BF355" s="153">
        <f>IF(N355="snížená",J355,0)</f>
        <v>0</v>
      </c>
      <c r="BG355" s="153">
        <f>IF(N355="zákl. přenesená",J355,0)</f>
        <v>0</v>
      </c>
      <c r="BH355" s="153">
        <f>IF(N355="sníž. přenesená",J355,0)</f>
        <v>0</v>
      </c>
      <c r="BI355" s="153">
        <f>IF(N355="nulová",J355,0)</f>
        <v>0</v>
      </c>
      <c r="BJ355" s="18" t="s">
        <v>81</v>
      </c>
      <c r="BK355" s="153">
        <f>ROUND(I355*H355,2)</f>
        <v>0</v>
      </c>
      <c r="BL355" s="18" t="s">
        <v>238</v>
      </c>
      <c r="BM355" s="152" t="s">
        <v>606</v>
      </c>
    </row>
    <row r="356" spans="1:65" s="2" customFormat="1" ht="24.2" customHeight="1">
      <c r="A356" s="33"/>
      <c r="B356" s="140"/>
      <c r="C356" s="141" t="s">
        <v>607</v>
      </c>
      <c r="D356" s="141" t="s">
        <v>146</v>
      </c>
      <c r="E356" s="142" t="s">
        <v>608</v>
      </c>
      <c r="F356" s="143" t="s">
        <v>609</v>
      </c>
      <c r="G356" s="144" t="s">
        <v>149</v>
      </c>
      <c r="H356" s="145">
        <v>27.216</v>
      </c>
      <c r="I356" s="146"/>
      <c r="J356" s="147">
        <f>ROUND(I356*H356,2)</f>
        <v>0</v>
      </c>
      <c r="K356" s="143" t="s">
        <v>150</v>
      </c>
      <c r="L356" s="34"/>
      <c r="M356" s="148" t="s">
        <v>1</v>
      </c>
      <c r="N356" s="149" t="s">
        <v>41</v>
      </c>
      <c r="O356" s="59"/>
      <c r="P356" s="150">
        <f>O356*H356</f>
        <v>0</v>
      </c>
      <c r="Q356" s="150">
        <v>0.00015</v>
      </c>
      <c r="R356" s="150">
        <f>Q356*H356</f>
        <v>0.0040824</v>
      </c>
      <c r="S356" s="150">
        <v>0</v>
      </c>
      <c r="T356" s="151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52" t="s">
        <v>238</v>
      </c>
      <c r="AT356" s="152" t="s">
        <v>146</v>
      </c>
      <c r="AU356" s="152" t="s">
        <v>85</v>
      </c>
      <c r="AY356" s="18" t="s">
        <v>144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18" t="s">
        <v>81</v>
      </c>
      <c r="BK356" s="153">
        <f>ROUND(I356*H356,2)</f>
        <v>0</v>
      </c>
      <c r="BL356" s="18" t="s">
        <v>238</v>
      </c>
      <c r="BM356" s="152" t="s">
        <v>610</v>
      </c>
    </row>
    <row r="357" spans="1:65" s="2" customFormat="1" ht="24.2" customHeight="1">
      <c r="A357" s="33"/>
      <c r="B357" s="140"/>
      <c r="C357" s="141" t="s">
        <v>611</v>
      </c>
      <c r="D357" s="141" t="s">
        <v>146</v>
      </c>
      <c r="E357" s="142" t="s">
        <v>612</v>
      </c>
      <c r="F357" s="143" t="s">
        <v>613</v>
      </c>
      <c r="G357" s="144" t="s">
        <v>149</v>
      </c>
      <c r="H357" s="145">
        <v>28.6</v>
      </c>
      <c r="I357" s="146"/>
      <c r="J357" s="147">
        <f>ROUND(I357*H357,2)</f>
        <v>0</v>
      </c>
      <c r="K357" s="143" t="s">
        <v>150</v>
      </c>
      <c r="L357" s="34"/>
      <c r="M357" s="148" t="s">
        <v>1</v>
      </c>
      <c r="N357" s="149" t="s">
        <v>41</v>
      </c>
      <c r="O357" s="59"/>
      <c r="P357" s="150">
        <f>O357*H357</f>
        <v>0</v>
      </c>
      <c r="Q357" s="150">
        <v>2E-05</v>
      </c>
      <c r="R357" s="150">
        <f>Q357*H357</f>
        <v>0.000572</v>
      </c>
      <c r="S357" s="150">
        <v>0</v>
      </c>
      <c r="T357" s="151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52" t="s">
        <v>238</v>
      </c>
      <c r="AT357" s="152" t="s">
        <v>146</v>
      </c>
      <c r="AU357" s="152" t="s">
        <v>85</v>
      </c>
      <c r="AY357" s="18" t="s">
        <v>144</v>
      </c>
      <c r="BE357" s="153">
        <f>IF(N357="základní",J357,0)</f>
        <v>0</v>
      </c>
      <c r="BF357" s="153">
        <f>IF(N357="snížená",J357,0)</f>
        <v>0</v>
      </c>
      <c r="BG357" s="153">
        <f>IF(N357="zákl. přenesená",J357,0)</f>
        <v>0</v>
      </c>
      <c r="BH357" s="153">
        <f>IF(N357="sníž. přenesená",J357,0)</f>
        <v>0</v>
      </c>
      <c r="BI357" s="153">
        <f>IF(N357="nulová",J357,0)</f>
        <v>0</v>
      </c>
      <c r="BJ357" s="18" t="s">
        <v>81</v>
      </c>
      <c r="BK357" s="153">
        <f>ROUND(I357*H357,2)</f>
        <v>0</v>
      </c>
      <c r="BL357" s="18" t="s">
        <v>238</v>
      </c>
      <c r="BM357" s="152" t="s">
        <v>614</v>
      </c>
    </row>
    <row r="358" spans="2:51" s="16" customFormat="1" ht="12">
      <c r="B358" s="179"/>
      <c r="D358" s="155" t="s">
        <v>155</v>
      </c>
      <c r="E358" s="180" t="s">
        <v>1</v>
      </c>
      <c r="F358" s="181" t="s">
        <v>615</v>
      </c>
      <c r="H358" s="180" t="s">
        <v>1</v>
      </c>
      <c r="I358" s="182"/>
      <c r="L358" s="179"/>
      <c r="M358" s="183"/>
      <c r="N358" s="184"/>
      <c r="O358" s="184"/>
      <c r="P358" s="184"/>
      <c r="Q358" s="184"/>
      <c r="R358" s="184"/>
      <c r="S358" s="184"/>
      <c r="T358" s="185"/>
      <c r="AT358" s="180" t="s">
        <v>155</v>
      </c>
      <c r="AU358" s="180" t="s">
        <v>85</v>
      </c>
      <c r="AV358" s="16" t="s">
        <v>81</v>
      </c>
      <c r="AW358" s="16" t="s">
        <v>32</v>
      </c>
      <c r="AX358" s="16" t="s">
        <v>76</v>
      </c>
      <c r="AY358" s="180" t="s">
        <v>144</v>
      </c>
    </row>
    <row r="359" spans="2:51" s="13" customFormat="1" ht="12">
      <c r="B359" s="154"/>
      <c r="D359" s="155" t="s">
        <v>155</v>
      </c>
      <c r="E359" s="156" t="s">
        <v>1</v>
      </c>
      <c r="F359" s="157" t="s">
        <v>616</v>
      </c>
      <c r="H359" s="158">
        <v>28.6</v>
      </c>
      <c r="I359" s="159"/>
      <c r="L359" s="154"/>
      <c r="M359" s="160"/>
      <c r="N359" s="161"/>
      <c r="O359" s="161"/>
      <c r="P359" s="161"/>
      <c r="Q359" s="161"/>
      <c r="R359" s="161"/>
      <c r="S359" s="161"/>
      <c r="T359" s="162"/>
      <c r="AT359" s="156" t="s">
        <v>155</v>
      </c>
      <c r="AU359" s="156" t="s">
        <v>85</v>
      </c>
      <c r="AV359" s="13" t="s">
        <v>85</v>
      </c>
      <c r="AW359" s="13" t="s">
        <v>32</v>
      </c>
      <c r="AX359" s="13" t="s">
        <v>81</v>
      </c>
      <c r="AY359" s="156" t="s">
        <v>144</v>
      </c>
    </row>
    <row r="360" spans="1:65" s="2" customFormat="1" ht="24.2" customHeight="1">
      <c r="A360" s="33"/>
      <c r="B360" s="140"/>
      <c r="C360" s="141" t="s">
        <v>84</v>
      </c>
      <c r="D360" s="141" t="s">
        <v>146</v>
      </c>
      <c r="E360" s="142" t="s">
        <v>617</v>
      </c>
      <c r="F360" s="143" t="s">
        <v>618</v>
      </c>
      <c r="G360" s="144" t="s">
        <v>149</v>
      </c>
      <c r="H360" s="145">
        <v>57.2</v>
      </c>
      <c r="I360" s="146"/>
      <c r="J360" s="147">
        <f>ROUND(I360*H360,2)</f>
        <v>0</v>
      </c>
      <c r="K360" s="143" t="s">
        <v>150</v>
      </c>
      <c r="L360" s="34"/>
      <c r="M360" s="148" t="s">
        <v>1</v>
      </c>
      <c r="N360" s="149" t="s">
        <v>41</v>
      </c>
      <c r="O360" s="59"/>
      <c r="P360" s="150">
        <f>O360*H360</f>
        <v>0</v>
      </c>
      <c r="Q360" s="150">
        <v>0.00014</v>
      </c>
      <c r="R360" s="150">
        <f>Q360*H360</f>
        <v>0.008008</v>
      </c>
      <c r="S360" s="150">
        <v>0</v>
      </c>
      <c r="T360" s="151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2" t="s">
        <v>238</v>
      </c>
      <c r="AT360" s="152" t="s">
        <v>146</v>
      </c>
      <c r="AU360" s="152" t="s">
        <v>85</v>
      </c>
      <c r="AY360" s="18" t="s">
        <v>144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81</v>
      </c>
      <c r="BK360" s="153">
        <f>ROUND(I360*H360,2)</f>
        <v>0</v>
      </c>
      <c r="BL360" s="18" t="s">
        <v>238</v>
      </c>
      <c r="BM360" s="152" t="s">
        <v>619</v>
      </c>
    </row>
    <row r="361" spans="2:51" s="13" customFormat="1" ht="12">
      <c r="B361" s="154"/>
      <c r="D361" s="155" t="s">
        <v>155</v>
      </c>
      <c r="E361" s="156" t="s">
        <v>1</v>
      </c>
      <c r="F361" s="157" t="s">
        <v>620</v>
      </c>
      <c r="H361" s="158">
        <v>57.2</v>
      </c>
      <c r="I361" s="159"/>
      <c r="L361" s="154"/>
      <c r="M361" s="160"/>
      <c r="N361" s="161"/>
      <c r="O361" s="161"/>
      <c r="P361" s="161"/>
      <c r="Q361" s="161"/>
      <c r="R361" s="161"/>
      <c r="S361" s="161"/>
      <c r="T361" s="162"/>
      <c r="AT361" s="156" t="s">
        <v>155</v>
      </c>
      <c r="AU361" s="156" t="s">
        <v>85</v>
      </c>
      <c r="AV361" s="13" t="s">
        <v>85</v>
      </c>
      <c r="AW361" s="13" t="s">
        <v>32</v>
      </c>
      <c r="AX361" s="13" t="s">
        <v>81</v>
      </c>
      <c r="AY361" s="156" t="s">
        <v>144</v>
      </c>
    </row>
    <row r="362" spans="1:65" s="2" customFormat="1" ht="24.2" customHeight="1">
      <c r="A362" s="33"/>
      <c r="B362" s="140"/>
      <c r="C362" s="141" t="s">
        <v>621</v>
      </c>
      <c r="D362" s="141" t="s">
        <v>146</v>
      </c>
      <c r="E362" s="142" t="s">
        <v>622</v>
      </c>
      <c r="F362" s="143" t="s">
        <v>623</v>
      </c>
      <c r="G362" s="144" t="s">
        <v>149</v>
      </c>
      <c r="H362" s="145">
        <v>57.2</v>
      </c>
      <c r="I362" s="146"/>
      <c r="J362" s="147">
        <f>ROUND(I362*H362,2)</f>
        <v>0</v>
      </c>
      <c r="K362" s="143" t="s">
        <v>150</v>
      </c>
      <c r="L362" s="34"/>
      <c r="M362" s="148" t="s">
        <v>1</v>
      </c>
      <c r="N362" s="149" t="s">
        <v>41</v>
      </c>
      <c r="O362" s="59"/>
      <c r="P362" s="150">
        <f>O362*H362</f>
        <v>0</v>
      </c>
      <c r="Q362" s="150">
        <v>0.00012</v>
      </c>
      <c r="R362" s="150">
        <f>Q362*H362</f>
        <v>0.006864</v>
      </c>
      <c r="S362" s="150">
        <v>0</v>
      </c>
      <c r="T362" s="151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2" t="s">
        <v>238</v>
      </c>
      <c r="AT362" s="152" t="s">
        <v>146</v>
      </c>
      <c r="AU362" s="152" t="s">
        <v>85</v>
      </c>
      <c r="AY362" s="18" t="s">
        <v>144</v>
      </c>
      <c r="BE362" s="153">
        <f>IF(N362="základní",J362,0)</f>
        <v>0</v>
      </c>
      <c r="BF362" s="153">
        <f>IF(N362="snížená",J362,0)</f>
        <v>0</v>
      </c>
      <c r="BG362" s="153">
        <f>IF(N362="zákl. přenesená",J362,0)</f>
        <v>0</v>
      </c>
      <c r="BH362" s="153">
        <f>IF(N362="sníž. přenesená",J362,0)</f>
        <v>0</v>
      </c>
      <c r="BI362" s="153">
        <f>IF(N362="nulová",J362,0)</f>
        <v>0</v>
      </c>
      <c r="BJ362" s="18" t="s">
        <v>81</v>
      </c>
      <c r="BK362" s="153">
        <f>ROUND(I362*H362,2)</f>
        <v>0</v>
      </c>
      <c r="BL362" s="18" t="s">
        <v>238</v>
      </c>
      <c r="BM362" s="152" t="s">
        <v>624</v>
      </c>
    </row>
    <row r="363" spans="2:63" s="12" customFormat="1" ht="22.9" customHeight="1">
      <c r="B363" s="127"/>
      <c r="D363" s="128" t="s">
        <v>75</v>
      </c>
      <c r="E363" s="138" t="s">
        <v>625</v>
      </c>
      <c r="F363" s="138" t="s">
        <v>626</v>
      </c>
      <c r="I363" s="130"/>
      <c r="J363" s="139">
        <f>BK363</f>
        <v>0</v>
      </c>
      <c r="L363" s="127"/>
      <c r="M363" s="132"/>
      <c r="N363" s="133"/>
      <c r="O363" s="133"/>
      <c r="P363" s="134">
        <f>SUM(P364:P370)</f>
        <v>0</v>
      </c>
      <c r="Q363" s="133"/>
      <c r="R363" s="134">
        <f>SUM(R364:R370)</f>
        <v>4.699421699999999</v>
      </c>
      <c r="S363" s="133"/>
      <c r="T363" s="135">
        <f>SUM(T364:T370)</f>
        <v>4.108784</v>
      </c>
      <c r="AR363" s="128" t="s">
        <v>85</v>
      </c>
      <c r="AT363" s="136" t="s">
        <v>75</v>
      </c>
      <c r="AU363" s="136" t="s">
        <v>81</v>
      </c>
      <c r="AY363" s="128" t="s">
        <v>144</v>
      </c>
      <c r="BK363" s="137">
        <f>SUM(BK364:BK370)</f>
        <v>0</v>
      </c>
    </row>
    <row r="364" spans="1:65" s="2" customFormat="1" ht="33" customHeight="1">
      <c r="A364" s="33"/>
      <c r="B364" s="140"/>
      <c r="C364" s="141" t="s">
        <v>627</v>
      </c>
      <c r="D364" s="141" t="s">
        <v>146</v>
      </c>
      <c r="E364" s="142" t="s">
        <v>628</v>
      </c>
      <c r="F364" s="143" t="s">
        <v>629</v>
      </c>
      <c r="G364" s="144" t="s">
        <v>149</v>
      </c>
      <c r="H364" s="145">
        <v>256.799</v>
      </c>
      <c r="I364" s="146"/>
      <c r="J364" s="147">
        <f>ROUND(I364*H364,2)</f>
        <v>0</v>
      </c>
      <c r="K364" s="143" t="s">
        <v>150</v>
      </c>
      <c r="L364" s="34"/>
      <c r="M364" s="148" t="s">
        <v>1</v>
      </c>
      <c r="N364" s="149" t="s">
        <v>41</v>
      </c>
      <c r="O364" s="59"/>
      <c r="P364" s="150">
        <f>O364*H364</f>
        <v>0</v>
      </c>
      <c r="Q364" s="150">
        <v>0.016</v>
      </c>
      <c r="R364" s="150">
        <f>Q364*H364</f>
        <v>4.108784</v>
      </c>
      <c r="S364" s="150">
        <v>0.016</v>
      </c>
      <c r="T364" s="151">
        <f>S364*H364</f>
        <v>4.108784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2" t="s">
        <v>238</v>
      </c>
      <c r="AT364" s="152" t="s">
        <v>146</v>
      </c>
      <c r="AU364" s="152" t="s">
        <v>85</v>
      </c>
      <c r="AY364" s="18" t="s">
        <v>144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8" t="s">
        <v>81</v>
      </c>
      <c r="BK364" s="153">
        <f>ROUND(I364*H364,2)</f>
        <v>0</v>
      </c>
      <c r="BL364" s="18" t="s">
        <v>238</v>
      </c>
      <c r="BM364" s="152" t="s">
        <v>630</v>
      </c>
    </row>
    <row r="365" spans="2:51" s="16" customFormat="1" ht="12">
      <c r="B365" s="179"/>
      <c r="D365" s="155" t="s">
        <v>155</v>
      </c>
      <c r="E365" s="180" t="s">
        <v>1</v>
      </c>
      <c r="F365" s="181" t="s">
        <v>426</v>
      </c>
      <c r="H365" s="180" t="s">
        <v>1</v>
      </c>
      <c r="I365" s="182"/>
      <c r="L365" s="179"/>
      <c r="M365" s="183"/>
      <c r="N365" s="184"/>
      <c r="O365" s="184"/>
      <c r="P365" s="184"/>
      <c r="Q365" s="184"/>
      <c r="R365" s="184"/>
      <c r="S365" s="184"/>
      <c r="T365" s="185"/>
      <c r="AT365" s="180" t="s">
        <v>155</v>
      </c>
      <c r="AU365" s="180" t="s">
        <v>85</v>
      </c>
      <c r="AV365" s="16" t="s">
        <v>81</v>
      </c>
      <c r="AW365" s="16" t="s">
        <v>32</v>
      </c>
      <c r="AX365" s="16" t="s">
        <v>76</v>
      </c>
      <c r="AY365" s="180" t="s">
        <v>144</v>
      </c>
    </row>
    <row r="366" spans="2:51" s="13" customFormat="1" ht="12">
      <c r="B366" s="154"/>
      <c r="D366" s="155" t="s">
        <v>155</v>
      </c>
      <c r="E366" s="156" t="s">
        <v>93</v>
      </c>
      <c r="F366" s="157" t="s">
        <v>631</v>
      </c>
      <c r="H366" s="158">
        <v>256.799</v>
      </c>
      <c r="I366" s="159"/>
      <c r="L366" s="154"/>
      <c r="M366" s="160"/>
      <c r="N366" s="161"/>
      <c r="O366" s="161"/>
      <c r="P366" s="161"/>
      <c r="Q366" s="161"/>
      <c r="R366" s="161"/>
      <c r="S366" s="161"/>
      <c r="T366" s="162"/>
      <c r="AT366" s="156" t="s">
        <v>155</v>
      </c>
      <c r="AU366" s="156" t="s">
        <v>85</v>
      </c>
      <c r="AV366" s="13" t="s">
        <v>85</v>
      </c>
      <c r="AW366" s="13" t="s">
        <v>32</v>
      </c>
      <c r="AX366" s="13" t="s">
        <v>81</v>
      </c>
      <c r="AY366" s="156" t="s">
        <v>144</v>
      </c>
    </row>
    <row r="367" spans="1:65" s="2" customFormat="1" ht="24.2" customHeight="1">
      <c r="A367" s="33"/>
      <c r="B367" s="140"/>
      <c r="C367" s="141" t="s">
        <v>632</v>
      </c>
      <c r="D367" s="141" t="s">
        <v>146</v>
      </c>
      <c r="E367" s="142" t="s">
        <v>633</v>
      </c>
      <c r="F367" s="143" t="s">
        <v>634</v>
      </c>
      <c r="G367" s="144" t="s">
        <v>149</v>
      </c>
      <c r="H367" s="145">
        <v>513.598</v>
      </c>
      <c r="I367" s="146"/>
      <c r="J367" s="147">
        <f>ROUND(I367*H367,2)</f>
        <v>0</v>
      </c>
      <c r="K367" s="143" t="s">
        <v>150</v>
      </c>
      <c r="L367" s="34"/>
      <c r="M367" s="148" t="s">
        <v>1</v>
      </c>
      <c r="N367" s="149" t="s">
        <v>41</v>
      </c>
      <c r="O367" s="59"/>
      <c r="P367" s="150">
        <f>O367*H367</f>
        <v>0</v>
      </c>
      <c r="Q367" s="150">
        <v>0.0008</v>
      </c>
      <c r="R367" s="150">
        <f>Q367*H367</f>
        <v>0.4108784</v>
      </c>
      <c r="S367" s="150">
        <v>0</v>
      </c>
      <c r="T367" s="151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2" t="s">
        <v>238</v>
      </c>
      <c r="AT367" s="152" t="s">
        <v>146</v>
      </c>
      <c r="AU367" s="152" t="s">
        <v>85</v>
      </c>
      <c r="AY367" s="18" t="s">
        <v>144</v>
      </c>
      <c r="BE367" s="153">
        <f>IF(N367="základní",J367,0)</f>
        <v>0</v>
      </c>
      <c r="BF367" s="153">
        <f>IF(N367="snížená",J367,0)</f>
        <v>0</v>
      </c>
      <c r="BG367" s="153">
        <f>IF(N367="zákl. přenesená",J367,0)</f>
        <v>0</v>
      </c>
      <c r="BH367" s="153">
        <f>IF(N367="sníž. přenesená",J367,0)</f>
        <v>0</v>
      </c>
      <c r="BI367" s="153">
        <f>IF(N367="nulová",J367,0)</f>
        <v>0</v>
      </c>
      <c r="BJ367" s="18" t="s">
        <v>81</v>
      </c>
      <c r="BK367" s="153">
        <f>ROUND(I367*H367,2)</f>
        <v>0</v>
      </c>
      <c r="BL367" s="18" t="s">
        <v>238</v>
      </c>
      <c r="BM367" s="152" t="s">
        <v>635</v>
      </c>
    </row>
    <row r="368" spans="2:51" s="13" customFormat="1" ht="12">
      <c r="B368" s="154"/>
      <c r="D368" s="155" t="s">
        <v>155</v>
      </c>
      <c r="E368" s="156" t="s">
        <v>1</v>
      </c>
      <c r="F368" s="157" t="s">
        <v>636</v>
      </c>
      <c r="H368" s="158">
        <v>513.598</v>
      </c>
      <c r="I368" s="159"/>
      <c r="L368" s="154"/>
      <c r="M368" s="160"/>
      <c r="N368" s="161"/>
      <c r="O368" s="161"/>
      <c r="P368" s="161"/>
      <c r="Q368" s="161"/>
      <c r="R368" s="161"/>
      <c r="S368" s="161"/>
      <c r="T368" s="162"/>
      <c r="AT368" s="156" t="s">
        <v>155</v>
      </c>
      <c r="AU368" s="156" t="s">
        <v>85</v>
      </c>
      <c r="AV368" s="13" t="s">
        <v>85</v>
      </c>
      <c r="AW368" s="13" t="s">
        <v>32</v>
      </c>
      <c r="AX368" s="13" t="s">
        <v>81</v>
      </c>
      <c r="AY368" s="156" t="s">
        <v>144</v>
      </c>
    </row>
    <row r="369" spans="1:65" s="2" customFormat="1" ht="24.2" customHeight="1">
      <c r="A369" s="33"/>
      <c r="B369" s="140"/>
      <c r="C369" s="141" t="s">
        <v>637</v>
      </c>
      <c r="D369" s="141" t="s">
        <v>146</v>
      </c>
      <c r="E369" s="142" t="s">
        <v>638</v>
      </c>
      <c r="F369" s="143" t="s">
        <v>639</v>
      </c>
      <c r="G369" s="144" t="s">
        <v>149</v>
      </c>
      <c r="H369" s="145">
        <v>513.598</v>
      </c>
      <c r="I369" s="146"/>
      <c r="J369" s="147">
        <f>ROUND(I369*H369,2)</f>
        <v>0</v>
      </c>
      <c r="K369" s="143" t="s">
        <v>150</v>
      </c>
      <c r="L369" s="34"/>
      <c r="M369" s="148" t="s">
        <v>1</v>
      </c>
      <c r="N369" s="149" t="s">
        <v>41</v>
      </c>
      <c r="O369" s="59"/>
      <c r="P369" s="150">
        <f>O369*H369</f>
        <v>0</v>
      </c>
      <c r="Q369" s="150">
        <v>0.00035</v>
      </c>
      <c r="R369" s="150">
        <f>Q369*H369</f>
        <v>0.17975929999999998</v>
      </c>
      <c r="S369" s="150">
        <v>0</v>
      </c>
      <c r="T369" s="151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52" t="s">
        <v>238</v>
      </c>
      <c r="AT369" s="152" t="s">
        <v>146</v>
      </c>
      <c r="AU369" s="152" t="s">
        <v>85</v>
      </c>
      <c r="AY369" s="18" t="s">
        <v>144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81</v>
      </c>
      <c r="BK369" s="153">
        <f>ROUND(I369*H369,2)</f>
        <v>0</v>
      </c>
      <c r="BL369" s="18" t="s">
        <v>238</v>
      </c>
      <c r="BM369" s="152" t="s">
        <v>640</v>
      </c>
    </row>
    <row r="370" spans="2:51" s="13" customFormat="1" ht="12">
      <c r="B370" s="154"/>
      <c r="D370" s="155" t="s">
        <v>155</v>
      </c>
      <c r="E370" s="156" t="s">
        <v>1</v>
      </c>
      <c r="F370" s="157" t="s">
        <v>636</v>
      </c>
      <c r="H370" s="158">
        <v>513.598</v>
      </c>
      <c r="I370" s="159"/>
      <c r="L370" s="154"/>
      <c r="M370" s="160"/>
      <c r="N370" s="161"/>
      <c r="O370" s="161"/>
      <c r="P370" s="161"/>
      <c r="Q370" s="161"/>
      <c r="R370" s="161"/>
      <c r="S370" s="161"/>
      <c r="T370" s="162"/>
      <c r="AT370" s="156" t="s">
        <v>155</v>
      </c>
      <c r="AU370" s="156" t="s">
        <v>85</v>
      </c>
      <c r="AV370" s="13" t="s">
        <v>85</v>
      </c>
      <c r="AW370" s="13" t="s">
        <v>32</v>
      </c>
      <c r="AX370" s="13" t="s">
        <v>81</v>
      </c>
      <c r="AY370" s="156" t="s">
        <v>144</v>
      </c>
    </row>
    <row r="371" spans="2:63" s="12" customFormat="1" ht="25.9" customHeight="1">
      <c r="B371" s="127"/>
      <c r="D371" s="128" t="s">
        <v>75</v>
      </c>
      <c r="E371" s="129" t="s">
        <v>641</v>
      </c>
      <c r="F371" s="129" t="s">
        <v>642</v>
      </c>
      <c r="I371" s="130"/>
      <c r="J371" s="131">
        <f>BK371</f>
        <v>0</v>
      </c>
      <c r="L371" s="127"/>
      <c r="M371" s="132"/>
      <c r="N371" s="133"/>
      <c r="O371" s="133"/>
      <c r="P371" s="134">
        <f>P372+P376+P378</f>
        <v>0</v>
      </c>
      <c r="Q371" s="133"/>
      <c r="R371" s="134">
        <f>R372+R376+R378</f>
        <v>0</v>
      </c>
      <c r="S371" s="133"/>
      <c r="T371" s="135">
        <f>T372+T376+T378</f>
        <v>0</v>
      </c>
      <c r="AR371" s="128" t="s">
        <v>168</v>
      </c>
      <c r="AT371" s="136" t="s">
        <v>75</v>
      </c>
      <c r="AU371" s="136" t="s">
        <v>76</v>
      </c>
      <c r="AY371" s="128" t="s">
        <v>144</v>
      </c>
      <c r="BK371" s="137">
        <f>BK372+BK376+BK378</f>
        <v>0</v>
      </c>
    </row>
    <row r="372" spans="2:63" s="12" customFormat="1" ht="22.9" customHeight="1">
      <c r="B372" s="127"/>
      <c r="D372" s="128" t="s">
        <v>75</v>
      </c>
      <c r="E372" s="138" t="s">
        <v>643</v>
      </c>
      <c r="F372" s="138" t="s">
        <v>644</v>
      </c>
      <c r="I372" s="130"/>
      <c r="J372" s="139">
        <f>BK372</f>
        <v>0</v>
      </c>
      <c r="L372" s="127"/>
      <c r="M372" s="132"/>
      <c r="N372" s="133"/>
      <c r="O372" s="133"/>
      <c r="P372" s="134">
        <f>SUM(P373:P375)</f>
        <v>0</v>
      </c>
      <c r="Q372" s="133"/>
      <c r="R372" s="134">
        <f>SUM(R373:R375)</f>
        <v>0</v>
      </c>
      <c r="S372" s="133"/>
      <c r="T372" s="135">
        <f>SUM(T373:T375)</f>
        <v>0</v>
      </c>
      <c r="AR372" s="128" t="s">
        <v>168</v>
      </c>
      <c r="AT372" s="136" t="s">
        <v>75</v>
      </c>
      <c r="AU372" s="136" t="s">
        <v>81</v>
      </c>
      <c r="AY372" s="128" t="s">
        <v>144</v>
      </c>
      <c r="BK372" s="137">
        <f>SUM(BK373:BK375)</f>
        <v>0</v>
      </c>
    </row>
    <row r="373" spans="1:65" s="2" customFormat="1" ht="16.5" customHeight="1">
      <c r="A373" s="33"/>
      <c r="B373" s="140"/>
      <c r="C373" s="141" t="s">
        <v>645</v>
      </c>
      <c r="D373" s="141" t="s">
        <v>146</v>
      </c>
      <c r="E373" s="142" t="s">
        <v>646</v>
      </c>
      <c r="F373" s="143" t="s">
        <v>647</v>
      </c>
      <c r="G373" s="144" t="s">
        <v>648</v>
      </c>
      <c r="H373" s="145">
        <v>1</v>
      </c>
      <c r="I373" s="146"/>
      <c r="J373" s="147">
        <f>ROUND(I373*H373,2)</f>
        <v>0</v>
      </c>
      <c r="K373" s="143" t="s">
        <v>150</v>
      </c>
      <c r="L373" s="34"/>
      <c r="M373" s="148" t="s">
        <v>1</v>
      </c>
      <c r="N373" s="149" t="s">
        <v>41</v>
      </c>
      <c r="O373" s="59"/>
      <c r="P373" s="150">
        <f>O373*H373</f>
        <v>0</v>
      </c>
      <c r="Q373" s="150">
        <v>0</v>
      </c>
      <c r="R373" s="150">
        <f>Q373*H373</f>
        <v>0</v>
      </c>
      <c r="S373" s="150">
        <v>0</v>
      </c>
      <c r="T373" s="151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2" t="s">
        <v>649</v>
      </c>
      <c r="AT373" s="152" t="s">
        <v>146</v>
      </c>
      <c r="AU373" s="152" t="s">
        <v>85</v>
      </c>
      <c r="AY373" s="18" t="s">
        <v>144</v>
      </c>
      <c r="BE373" s="153">
        <f>IF(N373="základní",J373,0)</f>
        <v>0</v>
      </c>
      <c r="BF373" s="153">
        <f>IF(N373="snížená",J373,0)</f>
        <v>0</v>
      </c>
      <c r="BG373" s="153">
        <f>IF(N373="zákl. přenesená",J373,0)</f>
        <v>0</v>
      </c>
      <c r="BH373" s="153">
        <f>IF(N373="sníž. přenesená",J373,0)</f>
        <v>0</v>
      </c>
      <c r="BI373" s="153">
        <f>IF(N373="nulová",J373,0)</f>
        <v>0</v>
      </c>
      <c r="BJ373" s="18" t="s">
        <v>81</v>
      </c>
      <c r="BK373" s="153">
        <f>ROUND(I373*H373,2)</f>
        <v>0</v>
      </c>
      <c r="BL373" s="18" t="s">
        <v>649</v>
      </c>
      <c r="BM373" s="152" t="s">
        <v>650</v>
      </c>
    </row>
    <row r="374" spans="1:65" s="2" customFormat="1" ht="16.5" customHeight="1">
      <c r="A374" s="33"/>
      <c r="B374" s="140"/>
      <c r="C374" s="141" t="s">
        <v>651</v>
      </c>
      <c r="D374" s="141" t="s">
        <v>146</v>
      </c>
      <c r="E374" s="142" t="s">
        <v>652</v>
      </c>
      <c r="F374" s="143" t="s">
        <v>653</v>
      </c>
      <c r="G374" s="144" t="s">
        <v>648</v>
      </c>
      <c r="H374" s="145">
        <v>1</v>
      </c>
      <c r="I374" s="146"/>
      <c r="J374" s="147">
        <f>ROUND(I374*H374,2)</f>
        <v>0</v>
      </c>
      <c r="K374" s="143" t="s">
        <v>150</v>
      </c>
      <c r="L374" s="34"/>
      <c r="M374" s="148" t="s">
        <v>1</v>
      </c>
      <c r="N374" s="149" t="s">
        <v>41</v>
      </c>
      <c r="O374" s="59"/>
      <c r="P374" s="150">
        <f>O374*H374</f>
        <v>0</v>
      </c>
      <c r="Q374" s="150">
        <v>0</v>
      </c>
      <c r="R374" s="150">
        <f>Q374*H374</f>
        <v>0</v>
      </c>
      <c r="S374" s="150">
        <v>0</v>
      </c>
      <c r="T374" s="151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52" t="s">
        <v>649</v>
      </c>
      <c r="AT374" s="152" t="s">
        <v>146</v>
      </c>
      <c r="AU374" s="152" t="s">
        <v>85</v>
      </c>
      <c r="AY374" s="18" t="s">
        <v>144</v>
      </c>
      <c r="BE374" s="153">
        <f>IF(N374="základní",J374,0)</f>
        <v>0</v>
      </c>
      <c r="BF374" s="153">
        <f>IF(N374="snížená",J374,0)</f>
        <v>0</v>
      </c>
      <c r="BG374" s="153">
        <f>IF(N374="zákl. přenesená",J374,0)</f>
        <v>0</v>
      </c>
      <c r="BH374" s="153">
        <f>IF(N374="sníž. přenesená",J374,0)</f>
        <v>0</v>
      </c>
      <c r="BI374" s="153">
        <f>IF(N374="nulová",J374,0)</f>
        <v>0</v>
      </c>
      <c r="BJ374" s="18" t="s">
        <v>81</v>
      </c>
      <c r="BK374" s="153">
        <f>ROUND(I374*H374,2)</f>
        <v>0</v>
      </c>
      <c r="BL374" s="18" t="s">
        <v>649</v>
      </c>
      <c r="BM374" s="152" t="s">
        <v>654</v>
      </c>
    </row>
    <row r="375" spans="1:65" s="2" customFormat="1" ht="16.5" customHeight="1">
      <c r="A375" s="33"/>
      <c r="B375" s="140"/>
      <c r="C375" s="141" t="s">
        <v>655</v>
      </c>
      <c r="D375" s="141" t="s">
        <v>146</v>
      </c>
      <c r="E375" s="142" t="s">
        <v>656</v>
      </c>
      <c r="F375" s="143" t="s">
        <v>657</v>
      </c>
      <c r="G375" s="144" t="s">
        <v>648</v>
      </c>
      <c r="H375" s="145">
        <v>1</v>
      </c>
      <c r="I375" s="146"/>
      <c r="J375" s="147">
        <f>ROUND(I375*H375,2)</f>
        <v>0</v>
      </c>
      <c r="K375" s="143" t="s">
        <v>150</v>
      </c>
      <c r="L375" s="34"/>
      <c r="M375" s="148" t="s">
        <v>1</v>
      </c>
      <c r="N375" s="149" t="s">
        <v>41</v>
      </c>
      <c r="O375" s="59"/>
      <c r="P375" s="150">
        <f>O375*H375</f>
        <v>0</v>
      </c>
      <c r="Q375" s="150">
        <v>0</v>
      </c>
      <c r="R375" s="150">
        <f>Q375*H375</f>
        <v>0</v>
      </c>
      <c r="S375" s="150">
        <v>0</v>
      </c>
      <c r="T375" s="151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2" t="s">
        <v>649</v>
      </c>
      <c r="AT375" s="152" t="s">
        <v>146</v>
      </c>
      <c r="AU375" s="152" t="s">
        <v>85</v>
      </c>
      <c r="AY375" s="18" t="s">
        <v>144</v>
      </c>
      <c r="BE375" s="153">
        <f>IF(N375="základní",J375,0)</f>
        <v>0</v>
      </c>
      <c r="BF375" s="153">
        <f>IF(N375="snížená",J375,0)</f>
        <v>0</v>
      </c>
      <c r="BG375" s="153">
        <f>IF(N375="zákl. přenesená",J375,0)</f>
        <v>0</v>
      </c>
      <c r="BH375" s="153">
        <f>IF(N375="sníž. přenesená",J375,0)</f>
        <v>0</v>
      </c>
      <c r="BI375" s="153">
        <f>IF(N375="nulová",J375,0)</f>
        <v>0</v>
      </c>
      <c r="BJ375" s="18" t="s">
        <v>81</v>
      </c>
      <c r="BK375" s="153">
        <f>ROUND(I375*H375,2)</f>
        <v>0</v>
      </c>
      <c r="BL375" s="18" t="s">
        <v>649</v>
      </c>
      <c r="BM375" s="152" t="s">
        <v>658</v>
      </c>
    </row>
    <row r="376" spans="2:63" s="12" customFormat="1" ht="22.9" customHeight="1">
      <c r="B376" s="127"/>
      <c r="D376" s="128" t="s">
        <v>75</v>
      </c>
      <c r="E376" s="138" t="s">
        <v>659</v>
      </c>
      <c r="F376" s="138" t="s">
        <v>660</v>
      </c>
      <c r="I376" s="130"/>
      <c r="J376" s="139">
        <f>BK376</f>
        <v>0</v>
      </c>
      <c r="L376" s="127"/>
      <c r="M376" s="132"/>
      <c r="N376" s="133"/>
      <c r="O376" s="133"/>
      <c r="P376" s="134">
        <f>P377</f>
        <v>0</v>
      </c>
      <c r="Q376" s="133"/>
      <c r="R376" s="134">
        <f>R377</f>
        <v>0</v>
      </c>
      <c r="S376" s="133"/>
      <c r="T376" s="135">
        <f>T377</f>
        <v>0</v>
      </c>
      <c r="AR376" s="128" t="s">
        <v>168</v>
      </c>
      <c r="AT376" s="136" t="s">
        <v>75</v>
      </c>
      <c r="AU376" s="136" t="s">
        <v>81</v>
      </c>
      <c r="AY376" s="128" t="s">
        <v>144</v>
      </c>
      <c r="BK376" s="137">
        <f>BK377</f>
        <v>0</v>
      </c>
    </row>
    <row r="377" spans="1:65" s="2" customFormat="1" ht="16.5" customHeight="1">
      <c r="A377" s="33"/>
      <c r="B377" s="140"/>
      <c r="C377" s="141" t="s">
        <v>661</v>
      </c>
      <c r="D377" s="141" t="s">
        <v>146</v>
      </c>
      <c r="E377" s="142" t="s">
        <v>662</v>
      </c>
      <c r="F377" s="143" t="s">
        <v>660</v>
      </c>
      <c r="G377" s="144" t="s">
        <v>648</v>
      </c>
      <c r="H377" s="145">
        <v>1</v>
      </c>
      <c r="I377" s="146"/>
      <c r="J377" s="147">
        <f>ROUND(I377*H377,2)</f>
        <v>0</v>
      </c>
      <c r="K377" s="143" t="s">
        <v>150</v>
      </c>
      <c r="L377" s="34"/>
      <c r="M377" s="148" t="s">
        <v>1</v>
      </c>
      <c r="N377" s="149" t="s">
        <v>41</v>
      </c>
      <c r="O377" s="59"/>
      <c r="P377" s="150">
        <f>O377*H377</f>
        <v>0</v>
      </c>
      <c r="Q377" s="150">
        <v>0</v>
      </c>
      <c r="R377" s="150">
        <f>Q377*H377</f>
        <v>0</v>
      </c>
      <c r="S377" s="150">
        <v>0</v>
      </c>
      <c r="T377" s="151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52" t="s">
        <v>649</v>
      </c>
      <c r="AT377" s="152" t="s">
        <v>146</v>
      </c>
      <c r="AU377" s="152" t="s">
        <v>85</v>
      </c>
      <c r="AY377" s="18" t="s">
        <v>144</v>
      </c>
      <c r="BE377" s="153">
        <f>IF(N377="základní",J377,0)</f>
        <v>0</v>
      </c>
      <c r="BF377" s="153">
        <f>IF(N377="snížená",J377,0)</f>
        <v>0</v>
      </c>
      <c r="BG377" s="153">
        <f>IF(N377="zákl. přenesená",J377,0)</f>
        <v>0</v>
      </c>
      <c r="BH377" s="153">
        <f>IF(N377="sníž. přenesená",J377,0)</f>
        <v>0</v>
      </c>
      <c r="BI377" s="153">
        <f>IF(N377="nulová",J377,0)</f>
        <v>0</v>
      </c>
      <c r="BJ377" s="18" t="s">
        <v>81</v>
      </c>
      <c r="BK377" s="153">
        <f>ROUND(I377*H377,2)</f>
        <v>0</v>
      </c>
      <c r="BL377" s="18" t="s">
        <v>649</v>
      </c>
      <c r="BM377" s="152" t="s">
        <v>663</v>
      </c>
    </row>
    <row r="378" spans="2:63" s="12" customFormat="1" ht="22.9" customHeight="1">
      <c r="B378" s="127"/>
      <c r="D378" s="128" t="s">
        <v>75</v>
      </c>
      <c r="E378" s="138" t="s">
        <v>664</v>
      </c>
      <c r="F378" s="138" t="s">
        <v>665</v>
      </c>
      <c r="I378" s="130"/>
      <c r="J378" s="139">
        <f>BK378</f>
        <v>0</v>
      </c>
      <c r="L378" s="127"/>
      <c r="M378" s="132"/>
      <c r="N378" s="133"/>
      <c r="O378" s="133"/>
      <c r="P378" s="134">
        <f>P379</f>
        <v>0</v>
      </c>
      <c r="Q378" s="133"/>
      <c r="R378" s="134">
        <f>R379</f>
        <v>0</v>
      </c>
      <c r="S378" s="133"/>
      <c r="T378" s="135">
        <f>T379</f>
        <v>0</v>
      </c>
      <c r="AR378" s="128" t="s">
        <v>168</v>
      </c>
      <c r="AT378" s="136" t="s">
        <v>75</v>
      </c>
      <c r="AU378" s="136" t="s">
        <v>81</v>
      </c>
      <c r="AY378" s="128" t="s">
        <v>144</v>
      </c>
      <c r="BK378" s="137">
        <f>BK379</f>
        <v>0</v>
      </c>
    </row>
    <row r="379" spans="1:65" s="2" customFormat="1" ht="16.5" customHeight="1">
      <c r="A379" s="33"/>
      <c r="B379" s="140"/>
      <c r="C379" s="141" t="s">
        <v>666</v>
      </c>
      <c r="D379" s="141" t="s">
        <v>146</v>
      </c>
      <c r="E379" s="142" t="s">
        <v>667</v>
      </c>
      <c r="F379" s="143" t="s">
        <v>665</v>
      </c>
      <c r="G379" s="144" t="s">
        <v>648</v>
      </c>
      <c r="H379" s="145">
        <v>1</v>
      </c>
      <c r="I379" s="146"/>
      <c r="J379" s="147">
        <f>ROUND(I379*H379,2)</f>
        <v>0</v>
      </c>
      <c r="K379" s="143" t="s">
        <v>150</v>
      </c>
      <c r="L379" s="34"/>
      <c r="M379" s="197" t="s">
        <v>1</v>
      </c>
      <c r="N379" s="198" t="s">
        <v>41</v>
      </c>
      <c r="O379" s="199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2" t="s">
        <v>649</v>
      </c>
      <c r="AT379" s="152" t="s">
        <v>146</v>
      </c>
      <c r="AU379" s="152" t="s">
        <v>85</v>
      </c>
      <c r="AY379" s="18" t="s">
        <v>144</v>
      </c>
      <c r="BE379" s="153">
        <f>IF(N379="základní",J379,0)</f>
        <v>0</v>
      </c>
      <c r="BF379" s="153">
        <f>IF(N379="snížená",J379,0)</f>
        <v>0</v>
      </c>
      <c r="BG379" s="153">
        <f>IF(N379="zákl. přenesená",J379,0)</f>
        <v>0</v>
      </c>
      <c r="BH379" s="153">
        <f>IF(N379="sníž. přenesená",J379,0)</f>
        <v>0</v>
      </c>
      <c r="BI379" s="153">
        <f>IF(N379="nulová",J379,0)</f>
        <v>0</v>
      </c>
      <c r="BJ379" s="18" t="s">
        <v>81</v>
      </c>
      <c r="BK379" s="153">
        <f>ROUND(I379*H379,2)</f>
        <v>0</v>
      </c>
      <c r="BL379" s="18" t="s">
        <v>649</v>
      </c>
      <c r="BM379" s="152" t="s">
        <v>668</v>
      </c>
    </row>
    <row r="380" spans="1:31" s="2" customFormat="1" ht="6.95" customHeight="1">
      <c r="A380" s="33"/>
      <c r="B380" s="48"/>
      <c r="C380" s="49"/>
      <c r="D380" s="49"/>
      <c r="E380" s="49"/>
      <c r="F380" s="49"/>
      <c r="G380" s="49"/>
      <c r="H380" s="49"/>
      <c r="I380" s="49"/>
      <c r="J380" s="49"/>
      <c r="K380" s="49"/>
      <c r="L380" s="34"/>
      <c r="M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</row>
  </sheetData>
  <autoFilter ref="C130:K379"/>
  <mergeCells count="6">
    <mergeCell ref="E123:H123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669</v>
      </c>
      <c r="H4" s="21"/>
    </row>
    <row r="5" spans="2:8" s="1" customFormat="1" ht="12" customHeight="1">
      <c r="B5" s="21"/>
      <c r="C5" s="25" t="s">
        <v>13</v>
      </c>
      <c r="D5" s="245" t="s">
        <v>14</v>
      </c>
      <c r="E5" s="211"/>
      <c r="F5" s="211"/>
      <c r="H5" s="21"/>
    </row>
    <row r="6" spans="2:8" s="1" customFormat="1" ht="36.95" customHeight="1">
      <c r="B6" s="21"/>
      <c r="C6" s="27" t="s">
        <v>16</v>
      </c>
      <c r="D6" s="242" t="s">
        <v>672</v>
      </c>
      <c r="E6" s="211"/>
      <c r="F6" s="211"/>
      <c r="H6" s="21"/>
    </row>
    <row r="7" spans="2:8" s="1" customFormat="1" ht="16.5" customHeight="1">
      <c r="B7" s="21"/>
      <c r="C7" s="28" t="s">
        <v>22</v>
      </c>
      <c r="D7" s="56" t="str">
        <f>'Rekapitulace stavby'!AN8</f>
        <v>28. 11. 2022</v>
      </c>
      <c r="H7" s="21"/>
    </row>
    <row r="8" spans="1:8" s="2" customFormat="1" ht="10.9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17"/>
      <c r="B9" s="118"/>
      <c r="C9" s="119" t="s">
        <v>57</v>
      </c>
      <c r="D9" s="120" t="s">
        <v>58</v>
      </c>
      <c r="E9" s="120" t="s">
        <v>131</v>
      </c>
      <c r="F9" s="121" t="s">
        <v>670</v>
      </c>
      <c r="G9" s="117"/>
      <c r="H9" s="118"/>
    </row>
    <row r="10" spans="1:8" s="2" customFormat="1" ht="26.45" customHeight="1">
      <c r="A10" s="33"/>
      <c r="B10" s="34"/>
      <c r="C10" s="202" t="s">
        <v>14</v>
      </c>
      <c r="D10" s="202" t="s">
        <v>17</v>
      </c>
      <c r="E10" s="33"/>
      <c r="F10" s="33"/>
      <c r="G10" s="33"/>
      <c r="H10" s="34"/>
    </row>
    <row r="11" spans="1:8" s="2" customFormat="1" ht="16.9" customHeight="1">
      <c r="A11" s="33"/>
      <c r="B11" s="34"/>
      <c r="C11" s="203" t="s">
        <v>86</v>
      </c>
      <c r="D11" s="204" t="s">
        <v>1</v>
      </c>
      <c r="E11" s="205"/>
      <c r="F11" s="206">
        <v>13.5</v>
      </c>
      <c r="G11" s="33"/>
      <c r="H11" s="34"/>
    </row>
    <row r="12" spans="1:8" s="2" customFormat="1" ht="16.9" customHeight="1">
      <c r="A12" s="33"/>
      <c r="B12" s="34"/>
      <c r="C12" s="207" t="s">
        <v>1</v>
      </c>
      <c r="D12" s="207" t="s">
        <v>200</v>
      </c>
      <c r="E12" s="18" t="s">
        <v>1</v>
      </c>
      <c r="F12" s="208">
        <v>0</v>
      </c>
      <c r="G12" s="33"/>
      <c r="H12" s="34"/>
    </row>
    <row r="13" spans="1:8" s="2" customFormat="1" ht="16.9" customHeight="1">
      <c r="A13" s="33"/>
      <c r="B13" s="34"/>
      <c r="C13" s="207" t="s">
        <v>86</v>
      </c>
      <c r="D13" s="207" t="s">
        <v>201</v>
      </c>
      <c r="E13" s="18" t="s">
        <v>1</v>
      </c>
      <c r="F13" s="208">
        <v>13.5</v>
      </c>
      <c r="G13" s="33"/>
      <c r="H13" s="34"/>
    </row>
    <row r="14" spans="1:8" s="2" customFormat="1" ht="16.9" customHeight="1">
      <c r="A14" s="33"/>
      <c r="B14" s="34"/>
      <c r="C14" s="209" t="s">
        <v>671</v>
      </c>
      <c r="D14" s="33"/>
      <c r="E14" s="33"/>
      <c r="F14" s="33"/>
      <c r="G14" s="33"/>
      <c r="H14" s="34"/>
    </row>
    <row r="15" spans="1:8" s="2" customFormat="1" ht="22.5">
      <c r="A15" s="33"/>
      <c r="B15" s="34"/>
      <c r="C15" s="207" t="s">
        <v>196</v>
      </c>
      <c r="D15" s="207" t="s">
        <v>197</v>
      </c>
      <c r="E15" s="18" t="s">
        <v>198</v>
      </c>
      <c r="F15" s="208">
        <v>13.5</v>
      </c>
      <c r="G15" s="33"/>
      <c r="H15" s="34"/>
    </row>
    <row r="16" spans="1:8" s="2" customFormat="1" ht="22.5">
      <c r="A16" s="33"/>
      <c r="B16" s="34"/>
      <c r="C16" s="207" t="s">
        <v>229</v>
      </c>
      <c r="D16" s="207" t="s">
        <v>230</v>
      </c>
      <c r="E16" s="18" t="s">
        <v>198</v>
      </c>
      <c r="F16" s="208">
        <v>20.604</v>
      </c>
      <c r="G16" s="33"/>
      <c r="H16" s="34"/>
    </row>
    <row r="17" spans="1:8" s="2" customFormat="1" ht="16.9" customHeight="1">
      <c r="A17" s="33"/>
      <c r="B17" s="34"/>
      <c r="C17" s="203" t="s">
        <v>93</v>
      </c>
      <c r="D17" s="204" t="s">
        <v>1</v>
      </c>
      <c r="E17" s="205" t="s">
        <v>1</v>
      </c>
      <c r="F17" s="206">
        <v>256.799</v>
      </c>
      <c r="G17" s="33"/>
      <c r="H17" s="34"/>
    </row>
    <row r="18" spans="1:8" s="2" customFormat="1" ht="16.9" customHeight="1">
      <c r="A18" s="33"/>
      <c r="B18" s="34"/>
      <c r="C18" s="207" t="s">
        <v>1</v>
      </c>
      <c r="D18" s="207" t="s">
        <v>426</v>
      </c>
      <c r="E18" s="18" t="s">
        <v>1</v>
      </c>
      <c r="F18" s="208">
        <v>0</v>
      </c>
      <c r="G18" s="33"/>
      <c r="H18" s="34"/>
    </row>
    <row r="19" spans="1:8" s="2" customFormat="1" ht="16.9" customHeight="1">
      <c r="A19" s="33"/>
      <c r="B19" s="34"/>
      <c r="C19" s="207" t="s">
        <v>93</v>
      </c>
      <c r="D19" s="207" t="s">
        <v>631</v>
      </c>
      <c r="E19" s="18" t="s">
        <v>1</v>
      </c>
      <c r="F19" s="208">
        <v>256.799</v>
      </c>
      <c r="G19" s="33"/>
      <c r="H19" s="34"/>
    </row>
    <row r="20" spans="1:8" s="2" customFormat="1" ht="16.9" customHeight="1">
      <c r="A20" s="33"/>
      <c r="B20" s="34"/>
      <c r="C20" s="209" t="s">
        <v>671</v>
      </c>
      <c r="D20" s="33"/>
      <c r="E20" s="33"/>
      <c r="F20" s="33"/>
      <c r="G20" s="33"/>
      <c r="H20" s="34"/>
    </row>
    <row r="21" spans="1:8" s="2" customFormat="1" ht="22.5">
      <c r="A21" s="33"/>
      <c r="B21" s="34"/>
      <c r="C21" s="207" t="s">
        <v>628</v>
      </c>
      <c r="D21" s="207" t="s">
        <v>629</v>
      </c>
      <c r="E21" s="18" t="s">
        <v>149</v>
      </c>
      <c r="F21" s="208">
        <v>256.799</v>
      </c>
      <c r="G21" s="33"/>
      <c r="H21" s="34"/>
    </row>
    <row r="22" spans="1:8" s="2" customFormat="1" ht="16.9" customHeight="1">
      <c r="A22" s="33"/>
      <c r="B22" s="34"/>
      <c r="C22" s="207" t="s">
        <v>633</v>
      </c>
      <c r="D22" s="207" t="s">
        <v>634</v>
      </c>
      <c r="E22" s="18" t="s">
        <v>149</v>
      </c>
      <c r="F22" s="208">
        <v>513.598</v>
      </c>
      <c r="G22" s="33"/>
      <c r="H22" s="34"/>
    </row>
    <row r="23" spans="1:8" s="2" customFormat="1" ht="16.9" customHeight="1">
      <c r="A23" s="33"/>
      <c r="B23" s="34"/>
      <c r="C23" s="207" t="s">
        <v>638</v>
      </c>
      <c r="D23" s="207" t="s">
        <v>639</v>
      </c>
      <c r="E23" s="18" t="s">
        <v>149</v>
      </c>
      <c r="F23" s="208">
        <v>513.598</v>
      </c>
      <c r="G23" s="33"/>
      <c r="H23" s="34"/>
    </row>
    <row r="24" spans="1:8" s="2" customFormat="1" ht="16.9" customHeight="1">
      <c r="A24" s="33"/>
      <c r="B24" s="34"/>
      <c r="C24" s="203" t="s">
        <v>97</v>
      </c>
      <c r="D24" s="204" t="s">
        <v>1</v>
      </c>
      <c r="E24" s="205" t="s">
        <v>1</v>
      </c>
      <c r="F24" s="206">
        <v>20.604</v>
      </c>
      <c r="G24" s="33"/>
      <c r="H24" s="34"/>
    </row>
    <row r="25" spans="1:8" s="2" customFormat="1" ht="16.9" customHeight="1">
      <c r="A25" s="33"/>
      <c r="B25" s="34"/>
      <c r="C25" s="207" t="s">
        <v>1</v>
      </c>
      <c r="D25" s="207" t="s">
        <v>232</v>
      </c>
      <c r="E25" s="18" t="s">
        <v>1</v>
      </c>
      <c r="F25" s="208">
        <v>34.252</v>
      </c>
      <c r="G25" s="33"/>
      <c r="H25" s="34"/>
    </row>
    <row r="26" spans="1:8" s="2" customFormat="1" ht="16.9" customHeight="1">
      <c r="A26" s="33"/>
      <c r="B26" s="34"/>
      <c r="C26" s="207" t="s">
        <v>1</v>
      </c>
      <c r="D26" s="207" t="s">
        <v>233</v>
      </c>
      <c r="E26" s="18" t="s">
        <v>1</v>
      </c>
      <c r="F26" s="208">
        <v>-13.648</v>
      </c>
      <c r="G26" s="33"/>
      <c r="H26" s="34"/>
    </row>
    <row r="27" spans="1:8" s="2" customFormat="1" ht="16.9" customHeight="1">
      <c r="A27" s="33"/>
      <c r="B27" s="34"/>
      <c r="C27" s="207" t="s">
        <v>97</v>
      </c>
      <c r="D27" s="207" t="s">
        <v>164</v>
      </c>
      <c r="E27" s="18" t="s">
        <v>1</v>
      </c>
      <c r="F27" s="208">
        <v>20.604</v>
      </c>
      <c r="G27" s="33"/>
      <c r="H27" s="34"/>
    </row>
    <row r="28" spans="1:8" s="2" customFormat="1" ht="16.9" customHeight="1">
      <c r="A28" s="33"/>
      <c r="B28" s="34"/>
      <c r="C28" s="209" t="s">
        <v>671</v>
      </c>
      <c r="D28" s="33"/>
      <c r="E28" s="33"/>
      <c r="F28" s="33"/>
      <c r="G28" s="33"/>
      <c r="H28" s="34"/>
    </row>
    <row r="29" spans="1:8" s="2" customFormat="1" ht="22.5">
      <c r="A29" s="33"/>
      <c r="B29" s="34"/>
      <c r="C29" s="207" t="s">
        <v>229</v>
      </c>
      <c r="D29" s="207" t="s">
        <v>230</v>
      </c>
      <c r="E29" s="18" t="s">
        <v>198</v>
      </c>
      <c r="F29" s="208">
        <v>20.604</v>
      </c>
      <c r="G29" s="33"/>
      <c r="H29" s="34"/>
    </row>
    <row r="30" spans="1:8" s="2" customFormat="1" ht="22.5">
      <c r="A30" s="33"/>
      <c r="B30" s="34"/>
      <c r="C30" s="207" t="s">
        <v>239</v>
      </c>
      <c r="D30" s="207" t="s">
        <v>240</v>
      </c>
      <c r="E30" s="18" t="s">
        <v>198</v>
      </c>
      <c r="F30" s="208">
        <v>206.04</v>
      </c>
      <c r="G30" s="33"/>
      <c r="H30" s="34"/>
    </row>
    <row r="31" spans="1:8" s="2" customFormat="1" ht="22.5">
      <c r="A31" s="33"/>
      <c r="B31" s="34"/>
      <c r="C31" s="207" t="s">
        <v>249</v>
      </c>
      <c r="D31" s="207" t="s">
        <v>250</v>
      </c>
      <c r="E31" s="18" t="s">
        <v>251</v>
      </c>
      <c r="F31" s="208">
        <v>41.208</v>
      </c>
      <c r="G31" s="33"/>
      <c r="H31" s="34"/>
    </row>
    <row r="32" spans="1:8" s="2" customFormat="1" ht="16.9" customHeight="1">
      <c r="A32" s="33"/>
      <c r="B32" s="34"/>
      <c r="C32" s="207" t="s">
        <v>255</v>
      </c>
      <c r="D32" s="207" t="s">
        <v>256</v>
      </c>
      <c r="E32" s="18" t="s">
        <v>198</v>
      </c>
      <c r="F32" s="208">
        <v>20.604</v>
      </c>
      <c r="G32" s="33"/>
      <c r="H32" s="34"/>
    </row>
    <row r="33" spans="1:8" s="2" customFormat="1" ht="16.9" customHeight="1">
      <c r="A33" s="33"/>
      <c r="B33" s="34"/>
      <c r="C33" s="203" t="s">
        <v>83</v>
      </c>
      <c r="D33" s="204" t="s">
        <v>1</v>
      </c>
      <c r="E33" s="205" t="s">
        <v>1</v>
      </c>
      <c r="F33" s="206">
        <v>90</v>
      </c>
      <c r="G33" s="33"/>
      <c r="H33" s="34"/>
    </row>
    <row r="34" spans="1:8" s="2" customFormat="1" ht="16.9" customHeight="1">
      <c r="A34" s="33"/>
      <c r="B34" s="34"/>
      <c r="C34" s="207" t="s">
        <v>83</v>
      </c>
      <c r="D34" s="207" t="s">
        <v>84</v>
      </c>
      <c r="E34" s="18" t="s">
        <v>1</v>
      </c>
      <c r="F34" s="208">
        <v>90</v>
      </c>
      <c r="G34" s="33"/>
      <c r="H34" s="34"/>
    </row>
    <row r="35" spans="1:8" s="2" customFormat="1" ht="16.9" customHeight="1">
      <c r="A35" s="33"/>
      <c r="B35" s="34"/>
      <c r="C35" s="209" t="s">
        <v>671</v>
      </c>
      <c r="D35" s="33"/>
      <c r="E35" s="33"/>
      <c r="F35" s="33"/>
      <c r="G35" s="33"/>
      <c r="H35" s="34"/>
    </row>
    <row r="36" spans="1:8" s="2" customFormat="1" ht="16.9" customHeight="1">
      <c r="A36" s="33"/>
      <c r="B36" s="34"/>
      <c r="C36" s="207" t="s">
        <v>187</v>
      </c>
      <c r="D36" s="207" t="s">
        <v>188</v>
      </c>
      <c r="E36" s="18" t="s">
        <v>149</v>
      </c>
      <c r="F36" s="208">
        <v>90</v>
      </c>
      <c r="G36" s="33"/>
      <c r="H36" s="34"/>
    </row>
    <row r="37" spans="1:8" s="2" customFormat="1" ht="22.5">
      <c r="A37" s="33"/>
      <c r="B37" s="34"/>
      <c r="C37" s="207" t="s">
        <v>229</v>
      </c>
      <c r="D37" s="207" t="s">
        <v>230</v>
      </c>
      <c r="E37" s="18" t="s">
        <v>198</v>
      </c>
      <c r="F37" s="208">
        <v>8.25</v>
      </c>
      <c r="G37" s="33"/>
      <c r="H37" s="34"/>
    </row>
    <row r="38" spans="1:8" s="2" customFormat="1" ht="16.9" customHeight="1">
      <c r="A38" s="33"/>
      <c r="B38" s="34"/>
      <c r="C38" s="203" t="s">
        <v>101</v>
      </c>
      <c r="D38" s="204" t="s">
        <v>1</v>
      </c>
      <c r="E38" s="205" t="s">
        <v>1</v>
      </c>
      <c r="F38" s="206">
        <v>35</v>
      </c>
      <c r="G38" s="33"/>
      <c r="H38" s="34"/>
    </row>
    <row r="39" spans="1:8" s="2" customFormat="1" ht="16.9" customHeight="1">
      <c r="A39" s="33"/>
      <c r="B39" s="34"/>
      <c r="C39" s="207" t="s">
        <v>101</v>
      </c>
      <c r="D39" s="207" t="s">
        <v>102</v>
      </c>
      <c r="E39" s="18" t="s">
        <v>1</v>
      </c>
      <c r="F39" s="208">
        <v>35</v>
      </c>
      <c r="G39" s="33"/>
      <c r="H39" s="34"/>
    </row>
    <row r="40" spans="1:8" s="2" customFormat="1" ht="16.9" customHeight="1">
      <c r="A40" s="33"/>
      <c r="B40" s="34"/>
      <c r="C40" s="209" t="s">
        <v>671</v>
      </c>
      <c r="D40" s="33"/>
      <c r="E40" s="33"/>
      <c r="F40" s="33"/>
      <c r="G40" s="33"/>
      <c r="H40" s="34"/>
    </row>
    <row r="41" spans="1:8" s="2" customFormat="1" ht="16.9" customHeight="1">
      <c r="A41" s="33"/>
      <c r="B41" s="34"/>
      <c r="C41" s="207" t="s">
        <v>265</v>
      </c>
      <c r="D41" s="207" t="s">
        <v>266</v>
      </c>
      <c r="E41" s="18" t="s">
        <v>149</v>
      </c>
      <c r="F41" s="208">
        <v>35</v>
      </c>
      <c r="G41" s="33"/>
      <c r="H41" s="34"/>
    </row>
    <row r="42" spans="1:8" s="2" customFormat="1" ht="22.5">
      <c r="A42" s="33"/>
      <c r="B42" s="34"/>
      <c r="C42" s="207" t="s">
        <v>221</v>
      </c>
      <c r="D42" s="207" t="s">
        <v>222</v>
      </c>
      <c r="E42" s="18" t="s">
        <v>198</v>
      </c>
      <c r="F42" s="208">
        <v>37.796</v>
      </c>
      <c r="G42" s="33"/>
      <c r="H42" s="34"/>
    </row>
    <row r="43" spans="1:8" s="2" customFormat="1" ht="22.5">
      <c r="A43" s="33"/>
      <c r="B43" s="34"/>
      <c r="C43" s="207" t="s">
        <v>229</v>
      </c>
      <c r="D43" s="207" t="s">
        <v>230</v>
      </c>
      <c r="E43" s="18" t="s">
        <v>198</v>
      </c>
      <c r="F43" s="208">
        <v>8.25</v>
      </c>
      <c r="G43" s="33"/>
      <c r="H43" s="34"/>
    </row>
    <row r="44" spans="1:8" s="2" customFormat="1" ht="16.9" customHeight="1">
      <c r="A44" s="33"/>
      <c r="B44" s="34"/>
      <c r="C44" s="207" t="s">
        <v>244</v>
      </c>
      <c r="D44" s="207" t="s">
        <v>245</v>
      </c>
      <c r="E44" s="18" t="s">
        <v>198</v>
      </c>
      <c r="F44" s="208">
        <v>18.898</v>
      </c>
      <c r="G44" s="33"/>
      <c r="H44" s="34"/>
    </row>
    <row r="45" spans="1:8" s="2" customFormat="1" ht="16.9" customHeight="1">
      <c r="A45" s="33"/>
      <c r="B45" s="34"/>
      <c r="C45" s="207" t="s">
        <v>270</v>
      </c>
      <c r="D45" s="207" t="s">
        <v>271</v>
      </c>
      <c r="E45" s="18" t="s">
        <v>149</v>
      </c>
      <c r="F45" s="208">
        <v>35</v>
      </c>
      <c r="G45" s="33"/>
      <c r="H45" s="34"/>
    </row>
    <row r="46" spans="1:8" s="2" customFormat="1" ht="16.9" customHeight="1">
      <c r="A46" s="33"/>
      <c r="B46" s="34"/>
      <c r="C46" s="207" t="s">
        <v>284</v>
      </c>
      <c r="D46" s="207" t="s">
        <v>285</v>
      </c>
      <c r="E46" s="18" t="s">
        <v>149</v>
      </c>
      <c r="F46" s="208">
        <v>35</v>
      </c>
      <c r="G46" s="33"/>
      <c r="H46" s="34"/>
    </row>
    <row r="47" spans="1:8" s="2" customFormat="1" ht="16.9" customHeight="1">
      <c r="A47" s="33"/>
      <c r="B47" s="34"/>
      <c r="C47" s="207" t="s">
        <v>288</v>
      </c>
      <c r="D47" s="207" t="s">
        <v>289</v>
      </c>
      <c r="E47" s="18" t="s">
        <v>149</v>
      </c>
      <c r="F47" s="208">
        <v>35</v>
      </c>
      <c r="G47" s="33"/>
      <c r="H47" s="34"/>
    </row>
    <row r="48" spans="1:8" s="2" customFormat="1" ht="16.9" customHeight="1">
      <c r="A48" s="33"/>
      <c r="B48" s="34"/>
      <c r="C48" s="203" t="s">
        <v>89</v>
      </c>
      <c r="D48" s="204" t="s">
        <v>1</v>
      </c>
      <c r="E48" s="205" t="s">
        <v>1</v>
      </c>
      <c r="F48" s="206">
        <v>16.752</v>
      </c>
      <c r="G48" s="33"/>
      <c r="H48" s="34"/>
    </row>
    <row r="49" spans="1:8" s="2" customFormat="1" ht="16.9" customHeight="1">
      <c r="A49" s="33"/>
      <c r="B49" s="34"/>
      <c r="C49" s="207" t="s">
        <v>1</v>
      </c>
      <c r="D49" s="207" t="s">
        <v>212</v>
      </c>
      <c r="E49" s="18" t="s">
        <v>1</v>
      </c>
      <c r="F49" s="208">
        <v>0</v>
      </c>
      <c r="G49" s="33"/>
      <c r="H49" s="34"/>
    </row>
    <row r="50" spans="1:8" s="2" customFormat="1" ht="16.9" customHeight="1">
      <c r="A50" s="33"/>
      <c r="B50" s="34"/>
      <c r="C50" s="207" t="s">
        <v>1</v>
      </c>
      <c r="D50" s="207" t="s">
        <v>213</v>
      </c>
      <c r="E50" s="18" t="s">
        <v>1</v>
      </c>
      <c r="F50" s="208">
        <v>12</v>
      </c>
      <c r="G50" s="33"/>
      <c r="H50" s="34"/>
    </row>
    <row r="51" spans="1:8" s="2" customFormat="1" ht="16.9" customHeight="1">
      <c r="A51" s="33"/>
      <c r="B51" s="34"/>
      <c r="C51" s="207" t="s">
        <v>1</v>
      </c>
      <c r="D51" s="207" t="s">
        <v>214</v>
      </c>
      <c r="E51" s="18" t="s">
        <v>1</v>
      </c>
      <c r="F51" s="208">
        <v>0</v>
      </c>
      <c r="G51" s="33"/>
      <c r="H51" s="34"/>
    </row>
    <row r="52" spans="1:8" s="2" customFormat="1" ht="16.9" customHeight="1">
      <c r="A52" s="33"/>
      <c r="B52" s="34"/>
      <c r="C52" s="207" t="s">
        <v>1</v>
      </c>
      <c r="D52" s="207" t="s">
        <v>215</v>
      </c>
      <c r="E52" s="18" t="s">
        <v>1</v>
      </c>
      <c r="F52" s="208">
        <v>4.752</v>
      </c>
      <c r="G52" s="33"/>
      <c r="H52" s="34"/>
    </row>
    <row r="53" spans="1:8" s="2" customFormat="1" ht="16.9" customHeight="1">
      <c r="A53" s="33"/>
      <c r="B53" s="34"/>
      <c r="C53" s="207" t="s">
        <v>89</v>
      </c>
      <c r="D53" s="207" t="s">
        <v>164</v>
      </c>
      <c r="E53" s="18" t="s">
        <v>1</v>
      </c>
      <c r="F53" s="208">
        <v>16.752</v>
      </c>
      <c r="G53" s="33"/>
      <c r="H53" s="34"/>
    </row>
    <row r="54" spans="1:8" s="2" customFormat="1" ht="16.9" customHeight="1">
      <c r="A54" s="33"/>
      <c r="B54" s="34"/>
      <c r="C54" s="209" t="s">
        <v>671</v>
      </c>
      <c r="D54" s="33"/>
      <c r="E54" s="33"/>
      <c r="F54" s="33"/>
      <c r="G54" s="33"/>
      <c r="H54" s="34"/>
    </row>
    <row r="55" spans="1:8" s="2" customFormat="1" ht="16.9" customHeight="1">
      <c r="A55" s="33"/>
      <c r="B55" s="34"/>
      <c r="C55" s="207" t="s">
        <v>209</v>
      </c>
      <c r="D55" s="207" t="s">
        <v>210</v>
      </c>
      <c r="E55" s="18" t="s">
        <v>198</v>
      </c>
      <c r="F55" s="208">
        <v>16.752</v>
      </c>
      <c r="G55" s="33"/>
      <c r="H55" s="34"/>
    </row>
    <row r="56" spans="1:8" s="2" customFormat="1" ht="22.5">
      <c r="A56" s="33"/>
      <c r="B56" s="34"/>
      <c r="C56" s="207" t="s">
        <v>229</v>
      </c>
      <c r="D56" s="207" t="s">
        <v>230</v>
      </c>
      <c r="E56" s="18" t="s">
        <v>198</v>
      </c>
      <c r="F56" s="208">
        <v>20.604</v>
      </c>
      <c r="G56" s="33"/>
      <c r="H56" s="34"/>
    </row>
    <row r="57" spans="1:8" s="2" customFormat="1" ht="16.9" customHeight="1">
      <c r="A57" s="33"/>
      <c r="B57" s="34"/>
      <c r="C57" s="207" t="s">
        <v>259</v>
      </c>
      <c r="D57" s="207" t="s">
        <v>260</v>
      </c>
      <c r="E57" s="18" t="s">
        <v>198</v>
      </c>
      <c r="F57" s="208">
        <v>13.648</v>
      </c>
      <c r="G57" s="33"/>
      <c r="H57" s="34"/>
    </row>
    <row r="58" spans="1:8" s="2" customFormat="1" ht="16.9" customHeight="1">
      <c r="A58" s="33"/>
      <c r="B58" s="34"/>
      <c r="C58" s="203" t="s">
        <v>91</v>
      </c>
      <c r="D58" s="204" t="s">
        <v>1</v>
      </c>
      <c r="E58" s="205" t="s">
        <v>1</v>
      </c>
      <c r="F58" s="206">
        <v>4</v>
      </c>
      <c r="G58" s="33"/>
      <c r="H58" s="34"/>
    </row>
    <row r="59" spans="1:8" s="2" customFormat="1" ht="16.9" customHeight="1">
      <c r="A59" s="33"/>
      <c r="B59" s="34"/>
      <c r="C59" s="207" t="s">
        <v>1</v>
      </c>
      <c r="D59" s="207" t="s">
        <v>206</v>
      </c>
      <c r="E59" s="18" t="s">
        <v>1</v>
      </c>
      <c r="F59" s="208">
        <v>0</v>
      </c>
      <c r="G59" s="33"/>
      <c r="H59" s="34"/>
    </row>
    <row r="60" spans="1:8" s="2" customFormat="1" ht="16.9" customHeight="1">
      <c r="A60" s="33"/>
      <c r="B60" s="34"/>
      <c r="C60" s="207" t="s">
        <v>91</v>
      </c>
      <c r="D60" s="207" t="s">
        <v>207</v>
      </c>
      <c r="E60" s="18" t="s">
        <v>1</v>
      </c>
      <c r="F60" s="208">
        <v>4</v>
      </c>
      <c r="G60" s="33"/>
      <c r="H60" s="34"/>
    </row>
    <row r="61" spans="1:8" s="2" customFormat="1" ht="16.9" customHeight="1">
      <c r="A61" s="33"/>
      <c r="B61" s="34"/>
      <c r="C61" s="209" t="s">
        <v>671</v>
      </c>
      <c r="D61" s="33"/>
      <c r="E61" s="33"/>
      <c r="F61" s="33"/>
      <c r="G61" s="33"/>
      <c r="H61" s="34"/>
    </row>
    <row r="62" spans="1:8" s="2" customFormat="1" ht="16.9" customHeight="1">
      <c r="A62" s="33"/>
      <c r="B62" s="34"/>
      <c r="C62" s="207" t="s">
        <v>203</v>
      </c>
      <c r="D62" s="207" t="s">
        <v>204</v>
      </c>
      <c r="E62" s="18" t="s">
        <v>198</v>
      </c>
      <c r="F62" s="208">
        <v>4</v>
      </c>
      <c r="G62" s="33"/>
      <c r="H62" s="34"/>
    </row>
    <row r="63" spans="1:8" s="2" customFormat="1" ht="22.5">
      <c r="A63" s="33"/>
      <c r="B63" s="34"/>
      <c r="C63" s="207" t="s">
        <v>229</v>
      </c>
      <c r="D63" s="207" t="s">
        <v>230</v>
      </c>
      <c r="E63" s="18" t="s">
        <v>198</v>
      </c>
      <c r="F63" s="208">
        <v>20.604</v>
      </c>
      <c r="G63" s="33"/>
      <c r="H63" s="34"/>
    </row>
    <row r="64" spans="1:8" s="2" customFormat="1" ht="16.9" customHeight="1">
      <c r="A64" s="33"/>
      <c r="B64" s="34"/>
      <c r="C64" s="207" t="s">
        <v>259</v>
      </c>
      <c r="D64" s="207" t="s">
        <v>260</v>
      </c>
      <c r="E64" s="18" t="s">
        <v>198</v>
      </c>
      <c r="F64" s="208">
        <v>13.648</v>
      </c>
      <c r="G64" s="33"/>
      <c r="H64" s="34"/>
    </row>
    <row r="65" spans="1:8" s="2" customFormat="1" ht="16.9" customHeight="1">
      <c r="A65" s="33"/>
      <c r="B65" s="34"/>
      <c r="C65" s="203" t="s">
        <v>99</v>
      </c>
      <c r="D65" s="204" t="s">
        <v>1</v>
      </c>
      <c r="E65" s="205" t="s">
        <v>1</v>
      </c>
      <c r="F65" s="206">
        <v>87.771</v>
      </c>
      <c r="G65" s="33"/>
      <c r="H65" s="34"/>
    </row>
    <row r="66" spans="1:8" s="2" customFormat="1" ht="16.9" customHeight="1">
      <c r="A66" s="33"/>
      <c r="B66" s="34"/>
      <c r="C66" s="207" t="s">
        <v>99</v>
      </c>
      <c r="D66" s="207" t="s">
        <v>100</v>
      </c>
      <c r="E66" s="18" t="s">
        <v>1</v>
      </c>
      <c r="F66" s="208">
        <v>87.771</v>
      </c>
      <c r="G66" s="33"/>
      <c r="H66" s="34"/>
    </row>
    <row r="67" spans="1:8" s="2" customFormat="1" ht="16.9" customHeight="1">
      <c r="A67" s="33"/>
      <c r="B67" s="34"/>
      <c r="C67" s="209" t="s">
        <v>671</v>
      </c>
      <c r="D67" s="33"/>
      <c r="E67" s="33"/>
      <c r="F67" s="33"/>
      <c r="G67" s="33"/>
      <c r="H67" s="34"/>
    </row>
    <row r="68" spans="1:8" s="2" customFormat="1" ht="16.9" customHeight="1">
      <c r="A68" s="33"/>
      <c r="B68" s="34"/>
      <c r="C68" s="207" t="s">
        <v>478</v>
      </c>
      <c r="D68" s="207" t="s">
        <v>479</v>
      </c>
      <c r="E68" s="18" t="s">
        <v>251</v>
      </c>
      <c r="F68" s="208">
        <v>87.771</v>
      </c>
      <c r="G68" s="33"/>
      <c r="H68" s="34"/>
    </row>
    <row r="69" spans="1:8" s="2" customFormat="1" ht="16.9" customHeight="1">
      <c r="A69" s="33"/>
      <c r="B69" s="34"/>
      <c r="C69" s="207" t="s">
        <v>458</v>
      </c>
      <c r="D69" s="207" t="s">
        <v>459</v>
      </c>
      <c r="E69" s="18" t="s">
        <v>251</v>
      </c>
      <c r="F69" s="208">
        <v>37.872</v>
      </c>
      <c r="G69" s="33"/>
      <c r="H69" s="34"/>
    </row>
    <row r="70" spans="1:8" s="2" customFormat="1" ht="16.9" customHeight="1">
      <c r="A70" s="33"/>
      <c r="B70" s="34"/>
      <c r="C70" s="207" t="s">
        <v>482</v>
      </c>
      <c r="D70" s="207" t="s">
        <v>483</v>
      </c>
      <c r="E70" s="18" t="s">
        <v>251</v>
      </c>
      <c r="F70" s="208">
        <v>1667.649</v>
      </c>
      <c r="G70" s="33"/>
      <c r="H70" s="34"/>
    </row>
    <row r="71" spans="1:8" s="2" customFormat="1" ht="22.5">
      <c r="A71" s="33"/>
      <c r="B71" s="34"/>
      <c r="C71" s="207" t="s">
        <v>491</v>
      </c>
      <c r="D71" s="207" t="s">
        <v>492</v>
      </c>
      <c r="E71" s="18" t="s">
        <v>251</v>
      </c>
      <c r="F71" s="208">
        <v>87.771</v>
      </c>
      <c r="G71" s="33"/>
      <c r="H71" s="34"/>
    </row>
    <row r="72" spans="1:8" s="2" customFormat="1" ht="16.9" customHeight="1">
      <c r="A72" s="33"/>
      <c r="B72" s="34"/>
      <c r="C72" s="203" t="s">
        <v>103</v>
      </c>
      <c r="D72" s="204" t="s">
        <v>1</v>
      </c>
      <c r="E72" s="205" t="s">
        <v>1</v>
      </c>
      <c r="F72" s="206">
        <v>37.872</v>
      </c>
      <c r="G72" s="33"/>
      <c r="H72" s="34"/>
    </row>
    <row r="73" spans="1:8" s="2" customFormat="1" ht="16.9" customHeight="1">
      <c r="A73" s="33"/>
      <c r="B73" s="34"/>
      <c r="C73" s="207" t="s">
        <v>103</v>
      </c>
      <c r="D73" s="207" t="s">
        <v>461</v>
      </c>
      <c r="E73" s="18" t="s">
        <v>1</v>
      </c>
      <c r="F73" s="208">
        <v>37.872</v>
      </c>
      <c r="G73" s="33"/>
      <c r="H73" s="34"/>
    </row>
    <row r="74" spans="1:8" s="2" customFormat="1" ht="16.9" customHeight="1">
      <c r="A74" s="33"/>
      <c r="B74" s="34"/>
      <c r="C74" s="209" t="s">
        <v>671</v>
      </c>
      <c r="D74" s="33"/>
      <c r="E74" s="33"/>
      <c r="F74" s="33"/>
      <c r="G74" s="33"/>
      <c r="H74" s="34"/>
    </row>
    <row r="75" spans="1:8" s="2" customFormat="1" ht="16.9" customHeight="1">
      <c r="A75" s="33"/>
      <c r="B75" s="34"/>
      <c r="C75" s="207" t="s">
        <v>458</v>
      </c>
      <c r="D75" s="207" t="s">
        <v>459</v>
      </c>
      <c r="E75" s="18" t="s">
        <v>251</v>
      </c>
      <c r="F75" s="208">
        <v>37.872</v>
      </c>
      <c r="G75" s="33"/>
      <c r="H75" s="34"/>
    </row>
    <row r="76" spans="1:8" s="2" customFormat="1" ht="16.9" customHeight="1">
      <c r="A76" s="33"/>
      <c r="B76" s="34"/>
      <c r="C76" s="207" t="s">
        <v>463</v>
      </c>
      <c r="D76" s="207" t="s">
        <v>464</v>
      </c>
      <c r="E76" s="18" t="s">
        <v>251</v>
      </c>
      <c r="F76" s="208">
        <v>719.568</v>
      </c>
      <c r="G76" s="33"/>
      <c r="H76" s="34"/>
    </row>
    <row r="77" spans="1:8" s="2" customFormat="1" ht="22.5">
      <c r="A77" s="33"/>
      <c r="B77" s="34"/>
      <c r="C77" s="207" t="s">
        <v>468</v>
      </c>
      <c r="D77" s="207" t="s">
        <v>469</v>
      </c>
      <c r="E77" s="18" t="s">
        <v>251</v>
      </c>
      <c r="F77" s="208">
        <v>37.872</v>
      </c>
      <c r="G77" s="33"/>
      <c r="H77" s="34"/>
    </row>
    <row r="78" spans="1:8" s="2" customFormat="1" ht="16.9" customHeight="1">
      <c r="A78" s="33"/>
      <c r="B78" s="34"/>
      <c r="C78" s="203" t="s">
        <v>95</v>
      </c>
      <c r="D78" s="204" t="s">
        <v>1</v>
      </c>
      <c r="E78" s="205" t="s">
        <v>1</v>
      </c>
      <c r="F78" s="206">
        <v>13.648</v>
      </c>
      <c r="G78" s="33"/>
      <c r="H78" s="34"/>
    </row>
    <row r="79" spans="1:8" s="2" customFormat="1" ht="16.9" customHeight="1">
      <c r="A79" s="33"/>
      <c r="B79" s="34"/>
      <c r="C79" s="207" t="s">
        <v>1</v>
      </c>
      <c r="D79" s="207" t="s">
        <v>262</v>
      </c>
      <c r="E79" s="18" t="s">
        <v>1</v>
      </c>
      <c r="F79" s="208">
        <v>20.752</v>
      </c>
      <c r="G79" s="33"/>
      <c r="H79" s="34"/>
    </row>
    <row r="80" spans="1:8" s="2" customFormat="1" ht="16.9" customHeight="1">
      <c r="A80" s="33"/>
      <c r="B80" s="34"/>
      <c r="C80" s="207" t="s">
        <v>1</v>
      </c>
      <c r="D80" s="207" t="s">
        <v>263</v>
      </c>
      <c r="E80" s="18" t="s">
        <v>1</v>
      </c>
      <c r="F80" s="208">
        <v>-5.184</v>
      </c>
      <c r="G80" s="33"/>
      <c r="H80" s="34"/>
    </row>
    <row r="81" spans="1:8" s="2" customFormat="1" ht="16.9" customHeight="1">
      <c r="A81" s="33"/>
      <c r="B81" s="34"/>
      <c r="C81" s="207" t="s">
        <v>1</v>
      </c>
      <c r="D81" s="207" t="s">
        <v>264</v>
      </c>
      <c r="E81" s="18" t="s">
        <v>1</v>
      </c>
      <c r="F81" s="208">
        <v>-1.92</v>
      </c>
      <c r="G81" s="33"/>
      <c r="H81" s="34"/>
    </row>
    <row r="82" spans="1:8" s="2" customFormat="1" ht="16.9" customHeight="1">
      <c r="A82" s="33"/>
      <c r="B82" s="34"/>
      <c r="C82" s="207" t="s">
        <v>95</v>
      </c>
      <c r="D82" s="207" t="s">
        <v>164</v>
      </c>
      <c r="E82" s="18" t="s">
        <v>1</v>
      </c>
      <c r="F82" s="208">
        <v>13.648</v>
      </c>
      <c r="G82" s="33"/>
      <c r="H82" s="34"/>
    </row>
    <row r="83" spans="1:8" s="2" customFormat="1" ht="16.9" customHeight="1">
      <c r="A83" s="33"/>
      <c r="B83" s="34"/>
      <c r="C83" s="209" t="s">
        <v>671</v>
      </c>
      <c r="D83" s="33"/>
      <c r="E83" s="33"/>
      <c r="F83" s="33"/>
      <c r="G83" s="33"/>
      <c r="H83" s="34"/>
    </row>
    <row r="84" spans="1:8" s="2" customFormat="1" ht="16.9" customHeight="1">
      <c r="A84" s="33"/>
      <c r="B84" s="34"/>
      <c r="C84" s="207" t="s">
        <v>259</v>
      </c>
      <c r="D84" s="207" t="s">
        <v>260</v>
      </c>
      <c r="E84" s="18" t="s">
        <v>198</v>
      </c>
      <c r="F84" s="208">
        <v>13.648</v>
      </c>
      <c r="G84" s="33"/>
      <c r="H84" s="34"/>
    </row>
    <row r="85" spans="1:8" s="2" customFormat="1" ht="22.5">
      <c r="A85" s="33"/>
      <c r="B85" s="34"/>
      <c r="C85" s="207" t="s">
        <v>221</v>
      </c>
      <c r="D85" s="207" t="s">
        <v>222</v>
      </c>
      <c r="E85" s="18" t="s">
        <v>198</v>
      </c>
      <c r="F85" s="208">
        <v>37.796</v>
      </c>
      <c r="G85" s="33"/>
      <c r="H85" s="34"/>
    </row>
    <row r="86" spans="1:8" s="2" customFormat="1" ht="22.5">
      <c r="A86" s="33"/>
      <c r="B86" s="34"/>
      <c r="C86" s="207" t="s">
        <v>229</v>
      </c>
      <c r="D86" s="207" t="s">
        <v>230</v>
      </c>
      <c r="E86" s="18" t="s">
        <v>198</v>
      </c>
      <c r="F86" s="208">
        <v>20.604</v>
      </c>
      <c r="G86" s="33"/>
      <c r="H86" s="34"/>
    </row>
    <row r="87" spans="1:8" s="2" customFormat="1" ht="16.9" customHeight="1">
      <c r="A87" s="33"/>
      <c r="B87" s="34"/>
      <c r="C87" s="207" t="s">
        <v>244</v>
      </c>
      <c r="D87" s="207" t="s">
        <v>245</v>
      </c>
      <c r="E87" s="18" t="s">
        <v>198</v>
      </c>
      <c r="F87" s="208">
        <v>18.898</v>
      </c>
      <c r="G87" s="33"/>
      <c r="H87" s="34"/>
    </row>
    <row r="88" spans="1:8" s="2" customFormat="1" ht="7.35" customHeight="1">
      <c r="A88" s="33"/>
      <c r="B88" s="48"/>
      <c r="C88" s="49"/>
      <c r="D88" s="49"/>
      <c r="E88" s="49"/>
      <c r="F88" s="49"/>
      <c r="G88" s="49"/>
      <c r="H88" s="34"/>
    </row>
    <row r="89" spans="1:8" s="2" customFormat="1" ht="12">
      <c r="A89" s="33"/>
      <c r="B89" s="33"/>
      <c r="C89" s="33"/>
      <c r="D89" s="33"/>
      <c r="E89" s="33"/>
      <c r="F89" s="33"/>
      <c r="G89" s="33"/>
      <c r="H89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Vanduch Pavel, Ing.</cp:lastModifiedBy>
  <dcterms:created xsi:type="dcterms:W3CDTF">2022-12-01T09:05:36Z</dcterms:created>
  <dcterms:modified xsi:type="dcterms:W3CDTF">2023-07-11T12:19:26Z</dcterms:modified>
  <cp:category/>
  <cp:version/>
  <cp:contentType/>
  <cp:contentStatus/>
</cp:coreProperties>
</file>