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540" activeTab="1"/>
  </bookViews>
  <sheets>
    <sheet name="Rekapitulace stavby" sheetId="1" r:id="rId1"/>
    <sheet name="101 - SO 101 Chodník" sheetId="2" r:id="rId2"/>
    <sheet name="201 - SO 201 Rozšíření mostu" sheetId="3" r:id="rId3"/>
    <sheet name="2021 - Opěrná zeď A1" sheetId="4" r:id="rId4"/>
    <sheet name="2022 - Opěrná zeď A2" sheetId="5" r:id="rId5"/>
    <sheet name="2023 - Opěrná zeď A3" sheetId="6" r:id="rId6"/>
    <sheet name="2024 - Opěrná zeď A4" sheetId="7" r:id="rId7"/>
    <sheet name="2025 - Opěrná zeď A5" sheetId="8" r:id="rId8"/>
    <sheet name="2026 - Opěrná zeď A6" sheetId="9" r:id="rId9"/>
    <sheet name="2027 - Opěrná zeď A7" sheetId="10" r:id="rId10"/>
    <sheet name="2028 - Opěrná zeď A8" sheetId="11" r:id="rId11"/>
    <sheet name="401 - SO 401 Veřejné osvě..." sheetId="12" r:id="rId12"/>
    <sheet name="203 - Vedlejší rozpočtové..." sheetId="13" r:id="rId13"/>
    <sheet name="301 - SO 301 Dešťová kana..." sheetId="14" r:id="rId14"/>
    <sheet name="302 - SO 302 Přeložka vod..." sheetId="15" r:id="rId15"/>
    <sheet name="Seznam figur" sheetId="16" r:id="rId16"/>
  </sheets>
  <definedNames>
    <definedName name="_xlnm._FilterDatabase" localSheetId="1" hidden="1">'101 - SO 101 Chodník'!$C$129:$K$408</definedName>
    <definedName name="_xlnm._FilterDatabase" localSheetId="2" hidden="1">'201 - SO 201 Rozšíření mostu'!$C$130:$K$346</definedName>
    <definedName name="_xlnm._FilterDatabase" localSheetId="3" hidden="1">'2021 - Opěrná zeď A1'!$C$128:$K$207</definedName>
    <definedName name="_xlnm._FilterDatabase" localSheetId="4" hidden="1">'2022 - Opěrná zeď A2'!$C$128:$K$206</definedName>
    <definedName name="_xlnm._FilterDatabase" localSheetId="5" hidden="1">'2023 - Opěrná zeď A3'!$C$133:$K$249</definedName>
    <definedName name="_xlnm._FilterDatabase" localSheetId="6" hidden="1">'2024 - Opěrná zeď A4'!$C$131:$K$220</definedName>
    <definedName name="_xlnm._FilterDatabase" localSheetId="7" hidden="1">'2025 - Opěrná zeď A5'!$C$131:$K$221</definedName>
    <definedName name="_xlnm._FilterDatabase" localSheetId="8" hidden="1">'2026 - Opěrná zeď A6'!$C$136:$K$312</definedName>
    <definedName name="_xlnm._FilterDatabase" localSheetId="9" hidden="1">'2027 - Opěrná zeď A7'!$C$136:$K$321</definedName>
    <definedName name="_xlnm._FilterDatabase" localSheetId="10" hidden="1">'2028 - Opěrná zeď A8'!$C$128:$K$219</definedName>
    <definedName name="_xlnm._FilterDatabase" localSheetId="12" hidden="1">'203 - Vedlejší rozpočtové...'!$C$124:$K$136</definedName>
    <definedName name="_xlnm._FilterDatabase" localSheetId="13" hidden="1">'301 - SO 301 Dešťová kana...'!$C$126:$K$326</definedName>
    <definedName name="_xlnm._FilterDatabase" localSheetId="14" hidden="1">'302 - SO 302 Přeložka vod...'!$C$125:$K$261</definedName>
    <definedName name="_xlnm._FilterDatabase" localSheetId="11" hidden="1">'401 - SO 401 Veřejné osvě...'!$C$131:$K$204</definedName>
    <definedName name="_xlnm.Print_Area" localSheetId="1">'101 - SO 101 Chodník'!$C$4:$J$76,'101 - SO 101 Chodník'!$C$82:$J$109,'101 - SO 101 Chodník'!$C$115:$K$408</definedName>
    <definedName name="_xlnm.Print_Area" localSheetId="2">'201 - SO 201 Rozšíření mostu'!$C$4:$J$76,'201 - SO 201 Rozšíření mostu'!$C$82:$J$110,'201 - SO 201 Rozšíření mostu'!$C$116:$K$346</definedName>
    <definedName name="_xlnm.Print_Area" localSheetId="3">'2021 - Opěrná zeď A1'!$C$4:$J$76,'2021 - Opěrná zeď A1'!$C$82:$J$106,'2021 - Opěrná zeď A1'!$C$112:$K$207</definedName>
    <definedName name="_xlnm.Print_Area" localSheetId="4">'2022 - Opěrná zeď A2'!$C$4:$J$76,'2022 - Opěrná zeď A2'!$C$82:$J$106,'2022 - Opěrná zeď A2'!$C$112:$K$206</definedName>
    <definedName name="_xlnm.Print_Area" localSheetId="5">'2023 - Opěrná zeď A3'!$C$4:$J$76,'2023 - Opěrná zeď A3'!$C$82:$J$111,'2023 - Opěrná zeď A3'!$C$117:$K$249</definedName>
    <definedName name="_xlnm.Print_Area" localSheetId="6">'2024 - Opěrná zeď A4'!$C$4:$J$76,'2024 - Opěrná zeď A4'!$C$82:$J$109,'2024 - Opěrná zeď A4'!$C$115:$K$220</definedName>
    <definedName name="_xlnm.Print_Area" localSheetId="7">'2025 - Opěrná zeď A5'!$C$4:$J$76,'2025 - Opěrná zeď A5'!$C$82:$J$109,'2025 - Opěrná zeď A5'!$C$115:$K$221</definedName>
    <definedName name="_xlnm.Print_Area" localSheetId="8">'2026 - Opěrná zeď A6'!$C$4:$J$76,'2026 - Opěrná zeď A6'!$C$82:$J$114,'2026 - Opěrná zeď A6'!$C$120:$K$312</definedName>
    <definedName name="_xlnm.Print_Area" localSheetId="9">'2027 - Opěrná zeď A7'!$C$4:$J$76,'2027 - Opěrná zeď A7'!$C$82:$J$114,'2027 - Opěrná zeď A7'!$C$120:$K$321</definedName>
    <definedName name="_xlnm.Print_Area" localSheetId="10">'2028 - Opěrná zeď A8'!$C$4:$J$76,'2028 - Opěrná zeď A8'!$C$82:$J$106,'2028 - Opěrná zeď A8'!$C$112:$K$219</definedName>
    <definedName name="_xlnm.Print_Area" localSheetId="12">'203 - Vedlejší rozpočtové...'!$C$4:$J$76,'203 - Vedlejší rozpočtové...'!$C$82:$J$104,'203 - Vedlejší rozpočtové...'!$C$110:$K$136</definedName>
    <definedName name="_xlnm.Print_Area" localSheetId="13">'301 - SO 301 Dešťová kana...'!$C$4:$J$76,'301 - SO 301 Dešťová kana...'!$C$82:$J$106,'301 - SO 301 Dešťová kana...'!$C$112:$K$326</definedName>
    <definedName name="_xlnm.Print_Area" localSheetId="14">'302 - SO 302 Přeložka vod...'!$C$4:$J$76,'302 - SO 302 Přeložka vod...'!$C$82:$J$105,'302 - SO 302 Přeložka vod...'!$C$111:$K$261</definedName>
    <definedName name="_xlnm.Print_Area" localSheetId="11">'401 - SO 401 Veřejné osvě...'!$C$4:$J$76,'401 - SO 401 Veřejné osvě...'!$C$82:$J$111,'401 - SO 401 Veřejné osvě...'!$C$117:$K$204</definedName>
    <definedName name="_xlnm.Print_Area" localSheetId="0">'Rekapitulace stavby'!$D$4:$AO$76,'Rekapitulace stavby'!$C$82:$AQ$113</definedName>
    <definedName name="_xlnm.Print_Area" localSheetId="15">'Seznam figur'!$C$4:$G$730</definedName>
    <definedName name="_xlnm.Print_Titles" localSheetId="0">'Rekapitulace stavby'!$92:$92</definedName>
    <definedName name="_xlnm.Print_Titles" localSheetId="1">'101 - SO 101 Chodník'!$129:$129</definedName>
    <definedName name="_xlnm.Print_Titles" localSheetId="2">'201 - SO 201 Rozšíření mostu'!$130:$130</definedName>
    <definedName name="_xlnm.Print_Titles" localSheetId="3">'2021 - Opěrná zeď A1'!$128:$128</definedName>
    <definedName name="_xlnm.Print_Titles" localSheetId="4">'2022 - Opěrná zeď A2'!$128:$128</definedName>
    <definedName name="_xlnm.Print_Titles" localSheetId="5">'2023 - Opěrná zeď A3'!$133:$133</definedName>
    <definedName name="_xlnm.Print_Titles" localSheetId="6">'2024 - Opěrná zeď A4'!$131:$131</definedName>
    <definedName name="_xlnm.Print_Titles" localSheetId="7">'2025 - Opěrná zeď A5'!$131:$131</definedName>
    <definedName name="_xlnm.Print_Titles" localSheetId="8">'2026 - Opěrná zeď A6'!$136:$136</definedName>
    <definedName name="_xlnm.Print_Titles" localSheetId="9">'2027 - Opěrná zeď A7'!$136:$136</definedName>
    <definedName name="_xlnm.Print_Titles" localSheetId="10">'2028 - Opěrná zeď A8'!$128:$128</definedName>
    <definedName name="_xlnm.Print_Titles" localSheetId="11">'401 - SO 401 Veřejné osvě...'!$131:$131</definedName>
    <definedName name="_xlnm.Print_Titles" localSheetId="12">'203 - Vedlejší rozpočtové...'!$124:$124</definedName>
    <definedName name="_xlnm.Print_Titles" localSheetId="13">'301 - SO 301 Dešťová kana...'!$126:$126</definedName>
    <definedName name="_xlnm.Print_Titles" localSheetId="14">'302 - SO 302 Přeložka vod...'!$125:$125</definedName>
    <definedName name="_xlnm.Print_Titles" localSheetId="15">'Seznam figur'!$9:$9</definedName>
  </definedNames>
  <calcPr calcId="181029"/>
</workbook>
</file>

<file path=xl/sharedStrings.xml><?xml version="1.0" encoding="utf-8"?>
<sst xmlns="http://schemas.openxmlformats.org/spreadsheetml/2006/main" count="24881" uniqueCount="2236">
  <si>
    <t>Export Komplet</t>
  </si>
  <si>
    <t/>
  </si>
  <si>
    <t>2.0</t>
  </si>
  <si>
    <t>False</t>
  </si>
  <si>
    <t>{ef134e00-6617-4c1b-978d-f4c0cddefadc}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</si>
  <si>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</si>
  <si>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</si>
  <si>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</si>
  <si>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</si>
  <si>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</si>
  <si>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</si>
  <si>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</si>
  <si>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</si>
  <si>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</si>
  <si>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Zadrapa1083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</si>
  <si>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</si>
  <si>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</si>
  <si>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Chodník Hrachovec - horní část - 1.etapa  km 0,000 – km 0,763</t>
  </si>
  <si>
    <t>KSO:</t>
  </si>
  <si>
    <t>CC-CZ:</t>
  </si>
  <si>
    <t>Místo:</t>
  </si>
  <si>
    <t>Hrachovec</t>
  </si>
  <si>
    <t>Datum:</t>
  </si>
  <si>
    <t>2. 12. 2022</t>
  </si>
  <si>
    <t>Zadavatel:</t>
  </si>
  <si>
    <t>IČ:</t>
  </si>
  <si>
    <t>Město Valašské Meziříčí</t>
  </si>
  <si>
    <t>DIČ:</t>
  </si>
  <si>
    <t>Uchazeč:</t>
  </si>
  <si>
    <t>Vyplň údaj</t>
  </si>
  <si>
    <t>Projektant:</t>
  </si>
  <si>
    <t>Ing.Leoš Zádrapa</t>
  </si>
  <si>
    <t>True</t>
  </si>
  <si>
    <t>Zpracovatel:</t>
  </si>
  <si>
    <t>Fajfrová Irena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</si>
  <si>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</si>
  <si>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</si>
  <si>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</si>
  <si>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</si>
  <si>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</si>
  <si>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</si>
  <si>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</si>
  <si>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</si>
  <si>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</si>
  <si>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</si>
  <si>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</si>
  <si>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</si>
  <si>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</si>
  <si>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</si>
  <si>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</si>
  <si>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</si>
  <si>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</si>
  <si>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</si>
  <si>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</si>
  <si>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</si>
  <si>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</si>
  <si>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</si>
  <si>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</si>
  <si>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</si>
  <si>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</si>
  <si>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</si>
  <si>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</si>
  <si>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</si>
  <si>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</si>
  <si>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</si>
  <si>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</si>
  <si>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</si>
  <si>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</si>
  <si>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</si>
  <si>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</si>
  <si>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</si>
  <si>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</si>
  <si>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</si>
  <si>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</si>
  <si>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</si>
  <si>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</si>
  <si>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</si>
  <si>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</si>
  <si>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</si>
  <si>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</si>
  <si>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01</t>
  </si>
  <si>
    <t>Uznatelné náklady</t>
  </si>
  <si>
    <t>STA</t>
  </si>
  <si>
    <t>1</t>
  </si>
  <si>
    <t>{30f37b32-5888-41b2-85d2-0ff257c0c47a}</t>
  </si>
  <si>
    <t>2</t>
  </si>
  <si>
    <t>/</t>
  </si>
  <si>
    <t>101</t>
  </si>
  <si>
    <t>SO 101 Chodník</t>
  </si>
  <si>
    <t>Soupis</t>
  </si>
  <si>
    <t>{cfe9ef36-5570-46ba-a51a-17ff5aaf5832}</t>
  </si>
  <si>
    <t>201</t>
  </si>
  <si>
    <t>SO 201 Rozšíření mostu</t>
  </si>
  <si>
    <t>{2cd3e5ad-69b8-4775-abab-1c6043b8c8ef}</t>
  </si>
  <si>
    <t>202</t>
  </si>
  <si>
    <t>SO 202 Opěrné zdi</t>
  </si>
  <si>
    <t>{7e92de6f-3892-4f49-a257-4e29085fac09}</t>
  </si>
  <si>
    <t>2021</t>
  </si>
  <si>
    <t>Opěrná zeď A1</t>
  </si>
  <si>
    <t>3</t>
  </si>
  <si>
    <t>{df5fa6af-b53f-4f63-bf7d-61f047ed66f1}</t>
  </si>
  <si>
    <t>2022</t>
  </si>
  <si>
    <t>Opěrná zeď A2</t>
  </si>
  <si>
    <t>{e48feb99-60d4-47ef-b202-4faf654553a3}</t>
  </si>
  <si>
    <t>2023</t>
  </si>
  <si>
    <t>Opěrná zeď A3</t>
  </si>
  <si>
    <t>{feb18d64-4045-4340-a6ba-6c9f8efcb3a2}</t>
  </si>
  <si>
    <t>2024</t>
  </si>
  <si>
    <t>Opěrná zeď A4</t>
  </si>
  <si>
    <t>{184df5f6-f74c-468d-8909-ef05b9a01b6c}</t>
  </si>
  <si>
    <t>2025</t>
  </si>
  <si>
    <t>Opěrná zeď A5</t>
  </si>
  <si>
    <t>{2effd33a-e5b4-4b99-a65c-9089ed3c9b05}</t>
  </si>
  <si>
    <t>2026</t>
  </si>
  <si>
    <t>Opěrná zeď A6</t>
  </si>
  <si>
    <t>{a6c44de6-c3b0-4430-a8c6-82e55e560e4d}</t>
  </si>
  <si>
    <t>2027</t>
  </si>
  <si>
    <t>Opěrná zeď A7</t>
  </si>
  <si>
    <t>{3f2a2181-806e-493b-8507-47922de3e11b}</t>
  </si>
  <si>
    <t>2028</t>
  </si>
  <si>
    <t>Opěrná zeď A8</t>
  </si>
  <si>
    <t>{cb847d7d-d25a-48c7-82e3-99326c104804}</t>
  </si>
  <si>
    <t>401</t>
  </si>
  <si>
    <t>SO 401 Veřejné osvětlení</t>
  </si>
  <si>
    <t>{fae2fa0a-4814-44ee-97c9-09cf67acb068}</t>
  </si>
  <si>
    <t>203</t>
  </si>
  <si>
    <t>Vedlejší rozpočtové náklady</t>
  </si>
  <si>
    <t>{c57052e2-aca7-4713-9b0e-afde35ee6df0}</t>
  </si>
  <si>
    <t>02</t>
  </si>
  <si>
    <t>Neuznatelné náklady</t>
  </si>
  <si>
    <t>{0c6ed5a6-72d3-46d5-a0f8-d4e154015da5}</t>
  </si>
  <si>
    <t>301</t>
  </si>
  <si>
    <t>SO 301 Dešťová kanalizace</t>
  </si>
  <si>
    <t>{ae63a81c-9839-4774-aa41-5fbe152486fe}</t>
  </si>
  <si>
    <t>03</t>
  </si>
  <si>
    <t>Vyvolané náklady</t>
  </si>
  <si>
    <t>{d12c1fa7-5652-4b00-ab10-d68e70933ffb}</t>
  </si>
  <si>
    <t>302</t>
  </si>
  <si>
    <t>SO 302 Přeložka vodovodu</t>
  </si>
  <si>
    <t>{c3e8df17-de62-4824-9413-2959afad683c}</t>
  </si>
  <si>
    <t>dl</t>
  </si>
  <si>
    <t>935</t>
  </si>
  <si>
    <t>dl1</t>
  </si>
  <si>
    <t>186</t>
  </si>
  <si>
    <t>KRYCÍ LIST SOUPISU PRACÍ</t>
  </si>
  <si>
    <t>dl2</t>
  </si>
  <si>
    <t>9</t>
  </si>
  <si>
    <t>j</t>
  </si>
  <si>
    <t>548</t>
  </si>
  <si>
    <t>k</t>
  </si>
  <si>
    <t>731</t>
  </si>
  <si>
    <t>o</t>
  </si>
  <si>
    <t>983,756</t>
  </si>
  <si>
    <t>Objekt:</t>
  </si>
  <si>
    <t>or</t>
  </si>
  <si>
    <t>335</t>
  </si>
  <si>
    <t>01 - Uznatelné náklady</t>
  </si>
  <si>
    <t>or1</t>
  </si>
  <si>
    <t>324</t>
  </si>
  <si>
    <t>Soupis:</t>
  </si>
  <si>
    <t>p1</t>
  </si>
  <si>
    <t>26,64</t>
  </si>
  <si>
    <t>101 - SO 101 Chodník</t>
  </si>
  <si>
    <t>p2</t>
  </si>
  <si>
    <t>5,92</t>
  </si>
  <si>
    <t>r</t>
  </si>
  <si>
    <t>289,8</t>
  </si>
  <si>
    <t>r1</t>
  </si>
  <si>
    <t>10,5</t>
  </si>
  <si>
    <t>r10</t>
  </si>
  <si>
    <t>88,8</t>
  </si>
  <si>
    <t>s</t>
  </si>
  <si>
    <t>46,656</t>
  </si>
  <si>
    <t>sut1</t>
  </si>
  <si>
    <t>419,09</t>
  </si>
  <si>
    <t>sut2</t>
  </si>
  <si>
    <t>7,92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</si>
  <si>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</si>
  <si>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</si>
  <si>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</si>
  <si>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</si>
  <si>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</si>
  <si>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</si>
  <si>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</si>
  <si>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</si>
  <si>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</si>
  <si>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</si>
  <si>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</si>
  <si>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</si>
  <si>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</si>
  <si>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</si>
  <si>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</si>
  <si>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</si>
  <si>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</si>
  <si>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</si>
  <si>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</si>
  <si>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</si>
  <si>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</si>
  <si>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</si>
  <si>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</si>
  <si>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</si>
  <si>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</si>
  <si>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</si>
  <si>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</si>
  <si>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</si>
  <si>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</si>
  <si>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</si>
  <si>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</si>
  <si>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</si>
  <si>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</si>
  <si>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111211231</t>
  </si>
  <si>
    <t>Snesení listnatého klestu D do 30 cm ve svahu do 1:3</t>
  </si>
  <si>
    <t>kus</t>
  </si>
  <si>
    <t>CS ÚRS 2022 02</t>
  </si>
  <si>
    <t>4</t>
  </si>
  <si>
    <t>359789136</t>
  </si>
  <si>
    <t>111251101</t>
  </si>
  <si>
    <t>Odstranění křovin a stromů průměru kmene do 100 mm i s kořeny sklonu terénu do 1:5 z celkové plochy do 100 m2 strojně</t>
  </si>
  <si>
    <t>m2</t>
  </si>
  <si>
    <t>-356397872</t>
  </si>
  <si>
    <t>112101101</t>
  </si>
  <si>
    <t>Odstranění stromů listnatých průměru kmene přes 100 do 300 mm</t>
  </si>
  <si>
    <t>-1948451235</t>
  </si>
  <si>
    <t>VV</t>
  </si>
  <si>
    <t>112251211</t>
  </si>
  <si>
    <t>Odstranění pařezů rovině nebo na svahu do 1:5 odfrézováním hl do 0,2 m</t>
  </si>
  <si>
    <t>397508536</t>
  </si>
  <si>
    <t>4*1,5</t>
  </si>
  <si>
    <t>5</t>
  </si>
  <si>
    <t>113106134</t>
  </si>
  <si>
    <t>Rozebrání dlažeb ze zámkových dlaždic komunikací pro pěší strojně pl do 50 m2</t>
  </si>
  <si>
    <t>-1179840163</t>
  </si>
  <si>
    <t>předláždění stávajících sjezdů</t>
  </si>
  <si>
    <t>32</t>
  </si>
  <si>
    <t>6</t>
  </si>
  <si>
    <t>113107162</t>
  </si>
  <si>
    <t>Odstranění podkladu z kameniva drceného tl přes 100 do 200 mm strojně pl přes 50 do 200 m2</t>
  </si>
  <si>
    <t>293385376</t>
  </si>
  <si>
    <t>7</t>
  </si>
  <si>
    <t>113107182</t>
  </si>
  <si>
    <t>Odstranění podkladu živičného tl přes 50 do 100 mm strojně pl přes 50 do 200 m2</t>
  </si>
  <si>
    <t>283858327</t>
  </si>
  <si>
    <t>8</t>
  </si>
  <si>
    <t>113107221</t>
  </si>
  <si>
    <t>Odstranění podkladu z kameniva drceného tl do 100 mm strojně pl přes 200 m2</t>
  </si>
  <si>
    <t>-812677011</t>
  </si>
  <si>
    <t>113107242</t>
  </si>
  <si>
    <t>Odstranění podkladu živičného tl přes 50 do 100 mm strojně pl přes 200 m2</t>
  </si>
  <si>
    <t>-391425476</t>
  </si>
  <si>
    <t>10</t>
  </si>
  <si>
    <t>113107322</t>
  </si>
  <si>
    <t>Odstranění podkladu z kameniva drceného tl přes 100 do 200 mm strojně pl do 50 m2</t>
  </si>
  <si>
    <t>-911752471</t>
  </si>
  <si>
    <t>11</t>
  </si>
  <si>
    <t>-805499553</t>
  </si>
  <si>
    <t>12</t>
  </si>
  <si>
    <t>113107336</t>
  </si>
  <si>
    <t>Odstranění podkladu z betonu vyztuženého sítěmi tl přes 100 do 150 mm strojně pl do 50 m2</t>
  </si>
  <si>
    <t>685335118</t>
  </si>
  <si>
    <t>3,5/0,15</t>
  </si>
  <si>
    <t>24</t>
  </si>
  <si>
    <t>13</t>
  </si>
  <si>
    <t>113154114</t>
  </si>
  <si>
    <t>Frézování živičného krytu tl 100 mm pruh š 0,5 m pl do 500 m2 bez překážek v trase</t>
  </si>
  <si>
    <t>CS ÚRS 2021 02</t>
  </si>
  <si>
    <t>75723084</t>
  </si>
  <si>
    <t>14</t>
  </si>
  <si>
    <t>113154124</t>
  </si>
  <si>
    <t>Frézování živičného krytu tl 100 mm pruh š přes 0,5 do 1 m pl do 500 m2 bez překážek v trase</t>
  </si>
  <si>
    <t>1461866368</t>
  </si>
  <si>
    <t>119003211</t>
  </si>
  <si>
    <t>Mobilní plotová zábrana s reflexním pásem výšky do 1,5 m pro zabezpečení výkopu zřízení</t>
  </si>
  <si>
    <t>m</t>
  </si>
  <si>
    <t>-866741807</t>
  </si>
  <si>
    <t>16</t>
  </si>
  <si>
    <t>119003212</t>
  </si>
  <si>
    <t>Mobilní plotová zábrana s reflexním pásem výšky do 1,5 m pro zabezpečení výkopu odstranění</t>
  </si>
  <si>
    <t>836589892</t>
  </si>
  <si>
    <t>17</t>
  </si>
  <si>
    <t>121151113</t>
  </si>
  <si>
    <t>Sejmutí ornice plochy do 500 m2 tl vrstvy do 200 mm strojně</t>
  </si>
  <si>
    <t>-707422217</t>
  </si>
  <si>
    <t>335,0</t>
  </si>
  <si>
    <t>18</t>
  </si>
  <si>
    <t>122252205</t>
  </si>
  <si>
    <t>Odkopávky a prokopávky nezapažené pro silnice a dálnice v hornině třídy těžitelnosti I objem do 1000 m3 strojně</t>
  </si>
  <si>
    <t>m3</t>
  </si>
  <si>
    <t>-992505708</t>
  </si>
  <si>
    <t>548,0</t>
  </si>
  <si>
    <t>j*0,5</t>
  </si>
  <si>
    <t>19</t>
  </si>
  <si>
    <t>122452205</t>
  </si>
  <si>
    <t>Odkopávky a prokopávky nezapažené pro silnice a dálnice v hornině třídy těžitelnosti II objem do 1000 m3 strojně</t>
  </si>
  <si>
    <t>579191341</t>
  </si>
  <si>
    <t>20</t>
  </si>
  <si>
    <t>132251101</t>
  </si>
  <si>
    <t>Hloubení rýh nezapažených š do 800 mm v hornině třídy těžitelnosti I skupiny 3 objem do 20 m3 strojně</t>
  </si>
  <si>
    <t>-1712364859</t>
  </si>
  <si>
    <t>dokopání pro obrubník</t>
  </si>
  <si>
    <t>35,0*1,0*0,3</t>
  </si>
  <si>
    <t>r1*0,5</t>
  </si>
  <si>
    <t>132251104</t>
  </si>
  <si>
    <t>Hloubení rýh nezapažených š do 800 mm v hornině třídy těžitelnosti I skupiny 3 objem přes 100 m3 strojně</t>
  </si>
  <si>
    <t>13715135</t>
  </si>
  <si>
    <t>drenáž</t>
  </si>
  <si>
    <t>804,0*(0,3+0,5)*0,5*0,6</t>
  </si>
  <si>
    <t>obrubníky</t>
  </si>
  <si>
    <t>(643+143++40)*0,6*0,15</t>
  </si>
  <si>
    <t>600,0*0,25*0,15</t>
  </si>
  <si>
    <t>Součet</t>
  </si>
  <si>
    <t>r*0,5</t>
  </si>
  <si>
    <t>22</t>
  </si>
  <si>
    <t>132351101</t>
  </si>
  <si>
    <t>Hloubení rýh nezapažených š do 800 mm v hornině třídy těžitelnosti II skupiny 4 objem do 20 m3 strojně</t>
  </si>
  <si>
    <t>-493848358</t>
  </si>
  <si>
    <t>23</t>
  </si>
  <si>
    <t>132351104</t>
  </si>
  <si>
    <t>Hloubení rýh nezapažených š do 800 mm v hornině třídy těžitelnosti II skupiny 4 objem přes 100 m3 strojně</t>
  </si>
  <si>
    <t>1833758730</t>
  </si>
  <si>
    <t>132254103</t>
  </si>
  <si>
    <t>Hloubení rýh zapažených š do 800 mm v hornině třídy těžitelnosti I skupiny 3 objem do 100 m3 strojně</t>
  </si>
  <si>
    <t>1544070054</t>
  </si>
  <si>
    <t>propoj.potrubí</t>
  </si>
  <si>
    <t>0,8*1,5*74,0</t>
  </si>
  <si>
    <t>r10*0,5</t>
  </si>
  <si>
    <t>25</t>
  </si>
  <si>
    <t>132354103</t>
  </si>
  <si>
    <t>Hloubení rýh zapažených š do 800 mm v hornině třídy těžitelnosti II skupiny 4 objem do 100 m3 strojně</t>
  </si>
  <si>
    <t>-987150510</t>
  </si>
  <si>
    <t>26</t>
  </si>
  <si>
    <t>133254103</t>
  </si>
  <si>
    <t>Hloubení šachet zapažených v hornině třídy těžitelnosti I skupiny 3 objem do 100 m3</t>
  </si>
  <si>
    <t>2014628374</t>
  </si>
  <si>
    <t>UV - odhad</t>
  </si>
  <si>
    <t>1,2*1,2*1,8*18</t>
  </si>
  <si>
    <t>s*0,5</t>
  </si>
  <si>
    <t>27</t>
  </si>
  <si>
    <t>133354103</t>
  </si>
  <si>
    <t>Hloubení šachet zapažených v hornině třídy těžitelnosti II skupiny 4 objem do 100 m3</t>
  </si>
  <si>
    <t>-1265279948</t>
  </si>
  <si>
    <t>28</t>
  </si>
  <si>
    <t>151101101</t>
  </si>
  <si>
    <t>Zřízení příložného pažení a rozepření stěn rýh hl do 2 m</t>
  </si>
  <si>
    <t>-2074508283</t>
  </si>
  <si>
    <t>r10/0,8*2</t>
  </si>
  <si>
    <t>29</t>
  </si>
  <si>
    <t>151101111</t>
  </si>
  <si>
    <t>Odstranění příložného pažení a rozepření stěn rýh hl do 2 m</t>
  </si>
  <si>
    <t>927324979</t>
  </si>
  <si>
    <t>30</t>
  </si>
  <si>
    <t>151101201</t>
  </si>
  <si>
    <t>Zřízení příložného pažení stěn výkopu hl do 4 m</t>
  </si>
  <si>
    <t>-1889036956</t>
  </si>
  <si>
    <t>1,2*4*1,8*18</t>
  </si>
  <si>
    <t>31</t>
  </si>
  <si>
    <t>151101211</t>
  </si>
  <si>
    <t>Odstranění příložného pažení stěn hl do 4 m</t>
  </si>
  <si>
    <t>1460879442</t>
  </si>
  <si>
    <t>162201401</t>
  </si>
  <si>
    <t>Vodorovné přemístění větví stromů listnatých do 1 km D kmene přes 100 do 300 mm</t>
  </si>
  <si>
    <t>822348767</t>
  </si>
  <si>
    <t>33</t>
  </si>
  <si>
    <t>162201411</t>
  </si>
  <si>
    <t>Vodorovné přemístění kmenů stromů listnatých do 1 km D kmene přes 100 do 300 mm</t>
  </si>
  <si>
    <t>-1533080030</t>
  </si>
  <si>
    <t>34</t>
  </si>
  <si>
    <t>162301501</t>
  </si>
  <si>
    <t>Vodorovné přemístění křovin do 5 km D kmene do 100 mm</t>
  </si>
  <si>
    <t>-1491602711</t>
  </si>
  <si>
    <t>35</t>
  </si>
  <si>
    <t>162301931</t>
  </si>
  <si>
    <t>Příplatek k vodorovnému přemístění větví stromů listnatých D kmene přes 100 do 300 mm ZKD 1 km</t>
  </si>
  <si>
    <t>235051</t>
  </si>
  <si>
    <t>4,000*19</t>
  </si>
  <si>
    <t>36</t>
  </si>
  <si>
    <t>162301951</t>
  </si>
  <si>
    <t>Příplatek k vodorovnému přemístění kmenů stromů listnatých D kmene přes 100 do 300 mm ZKD 1 km</t>
  </si>
  <si>
    <t>-829392772</t>
  </si>
  <si>
    <t>4*19</t>
  </si>
  <si>
    <t>37</t>
  </si>
  <si>
    <t>162651112</t>
  </si>
  <si>
    <t>Vodorovné přemístění přes 4 000 do 5000 m výkopku/sypaniny z horniny třídy těžitelnosti I skupiny 1 až 3</t>
  </si>
  <si>
    <t>968518368</t>
  </si>
  <si>
    <t>odvoz+dovoz  ornice  na mezideponii</t>
  </si>
  <si>
    <t>or1*0,15*2</t>
  </si>
  <si>
    <t>38</t>
  </si>
  <si>
    <t>162751117</t>
  </si>
  <si>
    <t>Vodorovné přemístění přes 9 000 do 10000 m výkopku/sypaniny z horniny třídy těžitelnosti I skupiny 1 až 3</t>
  </si>
  <si>
    <t>-534061299</t>
  </si>
  <si>
    <t>odvoz přebytečné ornice na skládku</t>
  </si>
  <si>
    <t>or*0,15</t>
  </si>
  <si>
    <t>-or1*0,15</t>
  </si>
  <si>
    <t>39</t>
  </si>
  <si>
    <t>-235193975</t>
  </si>
  <si>
    <t>odvoz přebytečné zeminy</t>
  </si>
  <si>
    <t>j+r+r10+s+r1</t>
  </si>
  <si>
    <t>o*0,5</t>
  </si>
  <si>
    <t>40</t>
  </si>
  <si>
    <t>162751119</t>
  </si>
  <si>
    <t>Příplatek k vodorovnému přemístění výkopku/sypaniny z horniny třídy těžitelnosti I skupiny 1 až 3 ZKD 1000 m přes 10000 m</t>
  </si>
  <si>
    <t>-130520096</t>
  </si>
  <si>
    <t>2,700*10</t>
  </si>
  <si>
    <t>41</t>
  </si>
  <si>
    <t>1743844403</t>
  </si>
  <si>
    <t>o*0,5*10</t>
  </si>
  <si>
    <t>42</t>
  </si>
  <si>
    <t>162751137</t>
  </si>
  <si>
    <t>Vodorovné přemístění přes 9 000 do 10000 m výkopku/sypaniny z horniny třídy těžitelnosti II skupiny 4 a 5</t>
  </si>
  <si>
    <t>-662780480</t>
  </si>
  <si>
    <t>43</t>
  </si>
  <si>
    <t>162751139</t>
  </si>
  <si>
    <t>Příplatek k vodorovnému přemístění výkopku/sypaniny z horniny třídy těžitelnosti II skupiny 4 a 5 ZKD 1000 m přes 10000 m</t>
  </si>
  <si>
    <t>139076098</t>
  </si>
  <si>
    <t>44</t>
  </si>
  <si>
    <t>167151101</t>
  </si>
  <si>
    <t>Nakládání výkopku z hornin třídy těžitelnosti I skupiny 1 až 3 do 100 m3</t>
  </si>
  <si>
    <t>-670601141</t>
  </si>
  <si>
    <t>naložení ornice pro rozprostření</t>
  </si>
  <si>
    <t>or1*0,15</t>
  </si>
  <si>
    <t>45</t>
  </si>
  <si>
    <t>171152101</t>
  </si>
  <si>
    <t>Uložení sypaniny z hornin soudržných do násypů zhutněných silnic a dálnic</t>
  </si>
  <si>
    <t>1985522288</t>
  </si>
  <si>
    <t>štěrkodrť</t>
  </si>
  <si>
    <t>29,0</t>
  </si>
  <si>
    <t>46</t>
  </si>
  <si>
    <t>M</t>
  </si>
  <si>
    <t>58344171</t>
  </si>
  <si>
    <t>štěrkodrť frakce 0/32</t>
  </si>
  <si>
    <t>t</t>
  </si>
  <si>
    <t>-1488760357</t>
  </si>
  <si>
    <t>29*2 'Přepočtené koeficientem množství</t>
  </si>
  <si>
    <t>47</t>
  </si>
  <si>
    <t>171201231</t>
  </si>
  <si>
    <t>Poplatek za uložení zeminy a kamení na recyklační skládce (skládkovné) kód odpadu 17 05 04</t>
  </si>
  <si>
    <t>-709524854</t>
  </si>
  <si>
    <t>o*2,0</t>
  </si>
  <si>
    <t>48</t>
  </si>
  <si>
    <t>171251201</t>
  </si>
  <si>
    <t>Uložení sypaniny na skládky nebo meziskládky</t>
  </si>
  <si>
    <t>-361347880</t>
  </si>
  <si>
    <t>49</t>
  </si>
  <si>
    <t>1526785916</t>
  </si>
  <si>
    <t>50</t>
  </si>
  <si>
    <t>174111111</t>
  </si>
  <si>
    <t>Zásyp jam po vyfrézovaných pařezech hl do 0,2 m v rovině nebo na svahu do 1:5</t>
  </si>
  <si>
    <t>-1689231220</t>
  </si>
  <si>
    <t>51</t>
  </si>
  <si>
    <t>58331200</t>
  </si>
  <si>
    <t>štěrkopísek netříděný zásypový</t>
  </si>
  <si>
    <t>671711262</t>
  </si>
  <si>
    <t>6*0,42 'Přepočtené koeficientem množství</t>
  </si>
  <si>
    <t>52</t>
  </si>
  <si>
    <t>174151101</t>
  </si>
  <si>
    <t>Zásyp jam, šachet rýh nebo kolem objektů sypaninou se zhutněním</t>
  </si>
  <si>
    <t>1230435148</t>
  </si>
  <si>
    <t>pod chodníkem,v komunikaci</t>
  </si>
  <si>
    <t>r10+s</t>
  </si>
  <si>
    <t>-p1-p2</t>
  </si>
  <si>
    <t>-0,45*0,45*1,8*18</t>
  </si>
  <si>
    <t>53</t>
  </si>
  <si>
    <t>-248073197</t>
  </si>
  <si>
    <t>96,335*2 'Přepočtené koeficientem množství</t>
  </si>
  <si>
    <t>54</t>
  </si>
  <si>
    <t>175151101</t>
  </si>
  <si>
    <t>Obsypání potrubí strojně sypaninou bez prohození, uloženou do 3 m</t>
  </si>
  <si>
    <t>-242884118</t>
  </si>
  <si>
    <t>0,8*0,45*74,0</t>
  </si>
  <si>
    <t>55</t>
  </si>
  <si>
    <t>58337331</t>
  </si>
  <si>
    <t>štěrkopísek frakce 0/22</t>
  </si>
  <si>
    <t>-2088061098</t>
  </si>
  <si>
    <t>26,64*2 'Přepočtené koeficientem množství</t>
  </si>
  <si>
    <t>56</t>
  </si>
  <si>
    <t>181152302</t>
  </si>
  <si>
    <t>Úprava pláně pro silnice a dálnice v zářezech se zhutněním</t>
  </si>
  <si>
    <t>879628972</t>
  </si>
  <si>
    <t>dl+dl1+k+dl2+32</t>
  </si>
  <si>
    <t>57</t>
  </si>
  <si>
    <t>181311103</t>
  </si>
  <si>
    <t>Rozprostření ornice tl vrstvy do 200 mm v rovině nebo ve svahu do 1:5 ručně</t>
  </si>
  <si>
    <t>-1252944570</t>
  </si>
  <si>
    <t>324,0</t>
  </si>
  <si>
    <t>58</t>
  </si>
  <si>
    <t>181411131</t>
  </si>
  <si>
    <t>Založení parkového trávníku výsevem pl do 1000 m2 v rovině a ve svahu do 1:5</t>
  </si>
  <si>
    <t>-198608756</t>
  </si>
  <si>
    <t>59</t>
  </si>
  <si>
    <t>00572410</t>
  </si>
  <si>
    <t>osivo směs travní parková</t>
  </si>
  <si>
    <t>kg</t>
  </si>
  <si>
    <t>-1213625440</t>
  </si>
  <si>
    <t>60</t>
  </si>
  <si>
    <t>183111313</t>
  </si>
  <si>
    <t>Jamky pro výsadbu s výměnou 100 % půdy zeminy tř 1 až 4 obj přes 0,005 do 0,01 m3 v rovině a svahu do 1:5</t>
  </si>
  <si>
    <t>434849802</t>
  </si>
  <si>
    <t>61</t>
  </si>
  <si>
    <t>10321100</t>
  </si>
  <si>
    <t>zahradní substrát pro výsadbu VL</t>
  </si>
  <si>
    <t>-988811444</t>
  </si>
  <si>
    <t>4*0,01 'Přepočtené koeficientem množství</t>
  </si>
  <si>
    <t>62</t>
  </si>
  <si>
    <t>183403153</t>
  </si>
  <si>
    <t>Obdělání půdy hrabáním v rovině a svahu do 1:5</t>
  </si>
  <si>
    <t>121500524</t>
  </si>
  <si>
    <t>63</t>
  </si>
  <si>
    <t>183403161</t>
  </si>
  <si>
    <t>Obdělání půdy válením v rovině a svahu do 1:5</t>
  </si>
  <si>
    <t>977131567</t>
  </si>
  <si>
    <t>64</t>
  </si>
  <si>
    <t>184102111</t>
  </si>
  <si>
    <t>Výsadba dřeviny s balem D přes 0,1 do 0,2 m do jamky se zalitím v rovině a svahu do 1:5</t>
  </si>
  <si>
    <t>12503731</t>
  </si>
  <si>
    <t>65</t>
  </si>
  <si>
    <t>02650483.1</t>
  </si>
  <si>
    <t>výsadba nových stromů</t>
  </si>
  <si>
    <t>188236063</t>
  </si>
  <si>
    <t>66</t>
  </si>
  <si>
    <t>184215311</t>
  </si>
  <si>
    <t>Ukotvení dřeviny textilnímy popruhy a ocelovými lanky do zeminy tř. 1 až 4 obvodu kmene do 250 mm</t>
  </si>
  <si>
    <t>-1073142843</t>
  </si>
  <si>
    <t>67</t>
  </si>
  <si>
    <t>184801121</t>
  </si>
  <si>
    <t>Ošetřování vysazených dřevin soliterních v rovině a svahu do 1:5</t>
  </si>
  <si>
    <t>1851437037</t>
  </si>
  <si>
    <t>68</t>
  </si>
  <si>
    <t>1848026R1</t>
  </si>
  <si>
    <t>Mechanické odplevelení</t>
  </si>
  <si>
    <t>732619629</t>
  </si>
  <si>
    <t>69</t>
  </si>
  <si>
    <t>184911431</t>
  </si>
  <si>
    <t>Mulčování rostlin kůrou tl přes 0,1 do 0,15 m v rovině a svahu do 1:5</t>
  </si>
  <si>
    <t>1141377865</t>
  </si>
  <si>
    <t>70</t>
  </si>
  <si>
    <t>10391100</t>
  </si>
  <si>
    <t>kůra mulčovací VL</t>
  </si>
  <si>
    <t>-1216330828</t>
  </si>
  <si>
    <t>6*0,153 'Přepočtené koeficientem množství</t>
  </si>
  <si>
    <t>Zakládání</t>
  </si>
  <si>
    <t>71</t>
  </si>
  <si>
    <t>212752402</t>
  </si>
  <si>
    <t>Trativody z drenážních trubek pro liniové stavby a komunikace se zřízením štěrkového lože pod trubky a s jejich obsypem v otevřeném výkopu trubka korugovaná sendvičová PE-HD SN 8 celoperforovaná 360° DN 150</t>
  </si>
  <si>
    <t>-603753337</t>
  </si>
  <si>
    <t>Svislé a kompletní konstrukce</t>
  </si>
  <si>
    <t>72</t>
  </si>
  <si>
    <t>359901211</t>
  </si>
  <si>
    <t>Monitoring stoky jakékoli výšky na nové kanalizaci</t>
  </si>
  <si>
    <t>730671332</t>
  </si>
  <si>
    <t>Vodorovné konstrukce</t>
  </si>
  <si>
    <t>73</t>
  </si>
  <si>
    <t>451572111</t>
  </si>
  <si>
    <t>Lože pod potrubí otevřený výkop z kameniva drobného těženého</t>
  </si>
  <si>
    <t>-1404913571</t>
  </si>
  <si>
    <t>0,8*0,1*74,0</t>
  </si>
  <si>
    <t>Komunikace pozemní</t>
  </si>
  <si>
    <t>74</t>
  </si>
  <si>
    <t>564831111</t>
  </si>
  <si>
    <t>Podklad ze štěrkodrtě ŠD tl 100 mm</t>
  </si>
  <si>
    <t>291794942</t>
  </si>
  <si>
    <t>pod obrubník</t>
  </si>
  <si>
    <t>(643+143+40)*0,6</t>
  </si>
  <si>
    <t>600,0*0,25</t>
  </si>
  <si>
    <t>35,0*1,0</t>
  </si>
  <si>
    <t>75</t>
  </si>
  <si>
    <t>564851011</t>
  </si>
  <si>
    <t>Podklad ze štěrkodrtě ŠD plochy do 100 m2 tl 150 mm</t>
  </si>
  <si>
    <t>CS ÚRS 2022 01</t>
  </si>
  <si>
    <t>2021758311</t>
  </si>
  <si>
    <t>76</t>
  </si>
  <si>
    <t>564851111</t>
  </si>
  <si>
    <t>Podklad ze štěrkodrtě ŠD tl 150 mm  0-63</t>
  </si>
  <si>
    <t>946152551</t>
  </si>
  <si>
    <t>77</t>
  </si>
  <si>
    <t>564861111</t>
  </si>
  <si>
    <t>Podklad ze štěrkodrtě ŠD tl 200 mm</t>
  </si>
  <si>
    <t>-785040096</t>
  </si>
  <si>
    <t>dl*1,1+dl2</t>
  </si>
  <si>
    <t>78</t>
  </si>
  <si>
    <t>564871116</t>
  </si>
  <si>
    <t>Podklad ze štěrkodrtě ŠD tl. 300 mm</t>
  </si>
  <si>
    <t>-976227261</t>
  </si>
  <si>
    <t>79</t>
  </si>
  <si>
    <t>565135101</t>
  </si>
  <si>
    <t>Asfaltový beton vrstva podkladní ACP 16 (obalované kamenivo OKS) tl 50 mm š do 1,5 m</t>
  </si>
  <si>
    <t>1377192791</t>
  </si>
  <si>
    <t>80</t>
  </si>
  <si>
    <t>573231111</t>
  </si>
  <si>
    <t>Postřik živičný spojovací ze silniční emulze v množství 0,70 kg/m2</t>
  </si>
  <si>
    <t>-132864578</t>
  </si>
  <si>
    <t>k*2</t>
  </si>
  <si>
    <t>81</t>
  </si>
  <si>
    <t>577134111</t>
  </si>
  <si>
    <t>Asfaltový beton vrstva obrusná ACO 11 (ABS) tř. I tl 40 mm š do 3 m z nemodifikovaného asfaltu</t>
  </si>
  <si>
    <t>-1067505760</t>
  </si>
  <si>
    <t>526+205</t>
  </si>
  <si>
    <t>82</t>
  </si>
  <si>
    <t>577155112</t>
  </si>
  <si>
    <t>Asfaltový beton vrstva ložní ACL 16 (ABH) tl 60 mm š do 3 m z nemodifikovaného asfaltu</t>
  </si>
  <si>
    <t>-2010103652</t>
  </si>
  <si>
    <t>83</t>
  </si>
  <si>
    <t>596211110</t>
  </si>
  <si>
    <t xml:space="preserve"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</t>
  </si>
  <si>
    <t>261233690</t>
  </si>
  <si>
    <t>autobusová zastávka</t>
  </si>
  <si>
    <t>84</t>
  </si>
  <si>
    <t>59245018</t>
  </si>
  <si>
    <t>dlažba tvar obdélník betonová 200x100x60mm přírodní</t>
  </si>
  <si>
    <t>-737117146</t>
  </si>
  <si>
    <t>9*1,03 'Přepočtené koeficientem množství</t>
  </si>
  <si>
    <t>85</t>
  </si>
  <si>
    <t>596211113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</si>
  <si>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</t>
  </si>
  <si>
    <t>-1896216098</t>
  </si>
  <si>
    <t>914,0</t>
  </si>
  <si>
    <t>21,0</t>
  </si>
  <si>
    <t>86</t>
  </si>
  <si>
    <t>-1067254316</t>
  </si>
  <si>
    <t>914</t>
  </si>
  <si>
    <t>914*1,01 'Přepočtené koeficientem množství</t>
  </si>
  <si>
    <t>87</t>
  </si>
  <si>
    <t>59245006</t>
  </si>
  <si>
    <t>dlažba tvar obdélník betonová pro nevidomé 200x100x60mm barevná</t>
  </si>
  <si>
    <t>-1645812989</t>
  </si>
  <si>
    <t>21*1,01 'Přepočtené koeficientem množství</t>
  </si>
  <si>
    <t>88</t>
  </si>
  <si>
    <t>596211114</t>
  </si>
  <si>
    <t>Příplatek za kombinaci dvou barev u kladení betonových dlažeb komunikací pro pěší tl 60 mm skupiny A</t>
  </si>
  <si>
    <t>911114852</t>
  </si>
  <si>
    <t>21+9</t>
  </si>
  <si>
    <t>89</t>
  </si>
  <si>
    <t>596212210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</si>
  <si>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do</t>
  </si>
  <si>
    <t>-1823233143</t>
  </si>
  <si>
    <t>předláždění stávajících sjezdů-použít stávající zámkovou dlažbu</t>
  </si>
  <si>
    <t>32,0</t>
  </si>
  <si>
    <t>90</t>
  </si>
  <si>
    <t>59245213</t>
  </si>
  <si>
    <t>dlažba zámková tvaru I 196x161x80mm přírodní</t>
  </si>
  <si>
    <t>2015502900</t>
  </si>
  <si>
    <t>32,000*0,1*1,1</t>
  </si>
  <si>
    <t>91</t>
  </si>
  <si>
    <t>596212212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</si>
  <si>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př</t>
  </si>
  <si>
    <t>893856701</t>
  </si>
  <si>
    <t>sjezdy - pojížděné chodníky</t>
  </si>
  <si>
    <t>144,0+42</t>
  </si>
  <si>
    <t>92</t>
  </si>
  <si>
    <t>59245020</t>
  </si>
  <si>
    <t>dlažba tvar obdélník betonová 200x100x80mm přírodní</t>
  </si>
  <si>
    <t>859993267</t>
  </si>
  <si>
    <t>144</t>
  </si>
  <si>
    <t>144*1,02 'Přepočtené koeficientem množství</t>
  </si>
  <si>
    <t>93</t>
  </si>
  <si>
    <t>LSV.100528</t>
  </si>
  <si>
    <t>PROMENÁDA SLEPECKÁ dlažba 8 cm, červená</t>
  </si>
  <si>
    <t>-665238441</t>
  </si>
  <si>
    <t>42*1,02 'Přepočtené koeficientem množství</t>
  </si>
  <si>
    <t>94</t>
  </si>
  <si>
    <t>596212214</t>
  </si>
  <si>
    <t>Příplatek za kombinaci dvou barev u betonových dlažeb pozemních komunikací tl 80 mm skupiny A</t>
  </si>
  <si>
    <t>-1918992675</t>
  </si>
  <si>
    <t>95</t>
  </si>
  <si>
    <t>599141111</t>
  </si>
  <si>
    <t>Vyplnění spár mezi silničními dílci živičnou zálivkou</t>
  </si>
  <si>
    <t>-1775182791</t>
  </si>
  <si>
    <t>Trubní vedení</t>
  </si>
  <si>
    <t>96</t>
  </si>
  <si>
    <t>871315221</t>
  </si>
  <si>
    <t>Kanalizační potrubí z tvrdého PVC jednovrstvé tuhost třídy SN8 DN 160</t>
  </si>
  <si>
    <t>1658965830</t>
  </si>
  <si>
    <t>97</t>
  </si>
  <si>
    <t>892351111</t>
  </si>
  <si>
    <t>Tlaková zkouška vodou potrubí DN 150 nebo 200</t>
  </si>
  <si>
    <t>-546587388</t>
  </si>
  <si>
    <t>98</t>
  </si>
  <si>
    <t>8959411R1</t>
  </si>
  <si>
    <t xml:space="preserve">Zřízení +dodávkavpusti kanalizační uliční z betonových dílců </t>
  </si>
  <si>
    <t>-1920554227</t>
  </si>
  <si>
    <t>99</t>
  </si>
  <si>
    <t>899204112</t>
  </si>
  <si>
    <t>Osazení mříží litinových včetně rámů a košů na bahno pro třídu zatížení D400, E600</t>
  </si>
  <si>
    <t>-1827768285</t>
  </si>
  <si>
    <t>100</t>
  </si>
  <si>
    <t>55242320</t>
  </si>
  <si>
    <t>mříž vtoková litinová plochá 500x500mm</t>
  </si>
  <si>
    <t>-1933526469</t>
  </si>
  <si>
    <t>59223871</t>
  </si>
  <si>
    <t>koš vysoký pro uliční vpusti žárově Pz plech pro rám 500/500mm</t>
  </si>
  <si>
    <t>1593474874</t>
  </si>
  <si>
    <t>102</t>
  </si>
  <si>
    <t>899331111</t>
  </si>
  <si>
    <t>Výšková úprava uličního vstupu nebo vpusti do 200 mm zvýšením poklopu</t>
  </si>
  <si>
    <t>-163869163</t>
  </si>
  <si>
    <t>103</t>
  </si>
  <si>
    <t>899431111</t>
  </si>
  <si>
    <t>Výšková úprava uličního vstupu nebo vpusti do 200 mm zvýšením krycího hrnce, šoupěte nebo hydrantu</t>
  </si>
  <si>
    <t>1964774775</t>
  </si>
  <si>
    <t>104</t>
  </si>
  <si>
    <t>899722112</t>
  </si>
  <si>
    <t>Krytí potrubí z plastů výstražnou fólií z PVC 25 cm</t>
  </si>
  <si>
    <t>-1157544199</t>
  </si>
  <si>
    <t>Ostatní konstrukce a práce, bourání</t>
  </si>
  <si>
    <t>105</t>
  </si>
  <si>
    <t>9145111R1</t>
  </si>
  <si>
    <t>Demontáž a přesunutí stávajícího dopravního značení,vč.nového základu</t>
  </si>
  <si>
    <t>497832447</t>
  </si>
  <si>
    <t>106</t>
  </si>
  <si>
    <t>916131213</t>
  </si>
  <si>
    <t>Osazení silničního obrubníku betonového stojatého s boční opěrou do lože z betonu prostého</t>
  </si>
  <si>
    <t>1406350711</t>
  </si>
  <si>
    <t>"silniční"   643,0</t>
  </si>
  <si>
    <t>"snížený"   143,0</t>
  </si>
  <si>
    <t>"přechodový"   40,0</t>
  </si>
  <si>
    <t>107</t>
  </si>
  <si>
    <t>59217031</t>
  </si>
  <si>
    <t>obrubník betonový silniční 1000x150x250mm</t>
  </si>
  <si>
    <t>-1850605393</t>
  </si>
  <si>
    <t>643</t>
  </si>
  <si>
    <t>643*1,02 'Přepočtené koeficientem množství</t>
  </si>
  <si>
    <t>108</t>
  </si>
  <si>
    <t>59217029</t>
  </si>
  <si>
    <t>obrubník betonový silniční nájezdový 1000x150x150mm</t>
  </si>
  <si>
    <t>-1384904015</t>
  </si>
  <si>
    <t>143</t>
  </si>
  <si>
    <t>143*1,02 'Přepočtené koeficientem množství</t>
  </si>
  <si>
    <t>109</t>
  </si>
  <si>
    <t>59217030</t>
  </si>
  <si>
    <t>obrubník betonový silniční přechodový 1000x150x150-250mm</t>
  </si>
  <si>
    <t>-1726087337</t>
  </si>
  <si>
    <t>40*1,02 'Přepočtené koeficientem množství</t>
  </si>
  <si>
    <t>110</t>
  </si>
  <si>
    <t>916132113</t>
  </si>
  <si>
    <t>Osazení obruby z betonové přídlažby s boční opěrou do lože z betonu prostého</t>
  </si>
  <si>
    <t>1686157246</t>
  </si>
  <si>
    <t>826+35</t>
  </si>
  <si>
    <t>111</t>
  </si>
  <si>
    <t>59218002</t>
  </si>
  <si>
    <t>krajník betonový silniční 500x250x100mm</t>
  </si>
  <si>
    <t>500239826</t>
  </si>
  <si>
    <t>861*1,02 'Přepočtené koeficientem množství</t>
  </si>
  <si>
    <t>112</t>
  </si>
  <si>
    <t>916231213</t>
  </si>
  <si>
    <t>Osazení chodníkového obrubníku betonového stojatého s boční opěrou do lože z betonu prostého</t>
  </si>
  <si>
    <t>-1674930194</t>
  </si>
  <si>
    <t>113</t>
  </si>
  <si>
    <t>59217017</t>
  </si>
  <si>
    <t>obrubník betonový chodníkový 1000x100x250mm</t>
  </si>
  <si>
    <t>-740964991</t>
  </si>
  <si>
    <t>600*1,02 'Přepočtené koeficientem množství</t>
  </si>
  <si>
    <t>114</t>
  </si>
  <si>
    <t>916431112</t>
  </si>
  <si>
    <t>Osazení bezbariérového betonového obrubníku do betonového lože tl 150 mm s boční opěrou</t>
  </si>
  <si>
    <t>935251451</t>
  </si>
  <si>
    <t>115</t>
  </si>
  <si>
    <t>59217041</t>
  </si>
  <si>
    <t>obrubník betonový bezbariérový přímý</t>
  </si>
  <si>
    <t>-624479121</t>
  </si>
  <si>
    <t>30,531914893617*1,02 'Přepočtené koeficientem množství</t>
  </si>
  <si>
    <t>116</t>
  </si>
  <si>
    <t>59217040</t>
  </si>
  <si>
    <t>obrubník betonový bezbariérový náběhový</t>
  </si>
  <si>
    <t>769283281</t>
  </si>
  <si>
    <t>4,46808510638298*1,02 'Přepočtené koeficientem množství</t>
  </si>
  <si>
    <t>117</t>
  </si>
  <si>
    <t>916991121</t>
  </si>
  <si>
    <t>Lože pod obrubníky, krajníky nebo obruby z dlažebních kostek z betonu prostého</t>
  </si>
  <si>
    <t>770769865</t>
  </si>
  <si>
    <t>826*0,6*0,1</t>
  </si>
  <si>
    <t>600,0*0,25*0,1</t>
  </si>
  <si>
    <t>35,0*1,0*0,1</t>
  </si>
  <si>
    <t>118</t>
  </si>
  <si>
    <t>919735112</t>
  </si>
  <si>
    <t>Řezání stávajícího živičného krytu hl přes 50 do 100 mm</t>
  </si>
  <si>
    <t>411731450</t>
  </si>
  <si>
    <t>119</t>
  </si>
  <si>
    <t>919794441</t>
  </si>
  <si>
    <t>Úprava ploch kolem hydrantů, šoupat, poklopů a mříží nebo sloupů v živičných krytech pl do 2 m2</t>
  </si>
  <si>
    <t>-1316895607</t>
  </si>
  <si>
    <t>15+12</t>
  </si>
  <si>
    <t>997</t>
  </si>
  <si>
    <t>Přesun sutě</t>
  </si>
  <si>
    <t>120</t>
  </si>
  <si>
    <t>997221151</t>
  </si>
  <si>
    <t>Vodorovná doprava suti z kusových materiálů stavebním kolečkem do 50 m</t>
  </si>
  <si>
    <t>-1929811788</t>
  </si>
  <si>
    <t>manipulace se stávající zámkovou dlažbou</t>
  </si>
  <si>
    <t>8,32*2</t>
  </si>
  <si>
    <t>121</t>
  </si>
  <si>
    <t>997221551</t>
  </si>
  <si>
    <t>Vodorovná doprava suti ze sypkých materiálů do 1 km</t>
  </si>
  <si>
    <t>-287171497</t>
  </si>
  <si>
    <t>435,33-sut2-8,32</t>
  </si>
  <si>
    <t>122</t>
  </si>
  <si>
    <t>997221559</t>
  </si>
  <si>
    <t>Příplatek ZKD 1 km u vodorovné dopravy suti ze sypkých materiálů</t>
  </si>
  <si>
    <t>574051773</t>
  </si>
  <si>
    <t>sut1*19</t>
  </si>
  <si>
    <t>123</t>
  </si>
  <si>
    <t>997221561</t>
  </si>
  <si>
    <t>Vodorovná doprava suti z kusových materiálů do 1 km</t>
  </si>
  <si>
    <t>-1318452745</t>
  </si>
  <si>
    <t>124</t>
  </si>
  <si>
    <t>997221569</t>
  </si>
  <si>
    <t>Příplatek ZKD 1 km u vodorovné dopravy suti z kusových materiálů</t>
  </si>
  <si>
    <t>-1828810784</t>
  </si>
  <si>
    <t>sut2*19</t>
  </si>
  <si>
    <t>125</t>
  </si>
  <si>
    <t>997221611</t>
  </si>
  <si>
    <t>Nakládání suti na dopravní prostředky pro vodorovnou dopravu</t>
  </si>
  <si>
    <t>681481170</t>
  </si>
  <si>
    <t>126</t>
  </si>
  <si>
    <t>997221625</t>
  </si>
  <si>
    <t>Poplatek za uložení na skládce (skládkovné) stavebního odpadu železobetonového kód odpadu 17 01 01</t>
  </si>
  <si>
    <t>309626523</t>
  </si>
  <si>
    <t>127</t>
  </si>
  <si>
    <t>997221645</t>
  </si>
  <si>
    <t>Poplatek za uložení na skládce (skládkovné) odpadu asfaltového bez dehtu kód odpadu 17 03 02</t>
  </si>
  <si>
    <t>614756477</t>
  </si>
  <si>
    <t>128</t>
  </si>
  <si>
    <t>997221873</t>
  </si>
  <si>
    <t>Poplatek za uložení stavebního odpadu na recyklační skládce (skládkovné) zeminy a kamení zatříděného do Katalogu odpadů pod kódem 17 05 04</t>
  </si>
  <si>
    <t>-1347412590</t>
  </si>
  <si>
    <t>sut1-296,61</t>
  </si>
  <si>
    <t>998</t>
  </si>
  <si>
    <t>Přesun hmot</t>
  </si>
  <si>
    <t>129</t>
  </si>
  <si>
    <t>998223011</t>
  </si>
  <si>
    <t>Přesun hmot pro pozemní komunikace s krytem dlážděným</t>
  </si>
  <si>
    <t>1873764394</t>
  </si>
  <si>
    <t>26,2</t>
  </si>
  <si>
    <t>21,9</t>
  </si>
  <si>
    <t>z</t>
  </si>
  <si>
    <t>4,3</t>
  </si>
  <si>
    <t>201 - SO 201 Rozšíření mostu</t>
  </si>
  <si>
    <t xml:space="preserve">    6 - Úpravy povrchů, podlahy a osazování výplní</t>
  </si>
  <si>
    <t>PSV - Práce a dodávky PSV</t>
  </si>
  <si>
    <t xml:space="preserve">    711 - Izolace proti vodě, vlhkosti a plynům</t>
  </si>
  <si>
    <t>-1921891786</t>
  </si>
  <si>
    <t>985971474</t>
  </si>
  <si>
    <t>131251102</t>
  </si>
  <si>
    <t>Hloubení jam nezapažených v hornině třídy těžitelnosti I skupiny 3 objem do 50 m3 strojně</t>
  </si>
  <si>
    <t>-1302499167</t>
  </si>
  <si>
    <t>131351102</t>
  </si>
  <si>
    <t>Hloubení jam nezapažených v hornině třídy těžitelnosti II skupiny 4 objem do 50 m3 strojně</t>
  </si>
  <si>
    <t>-293168975</t>
  </si>
  <si>
    <t>162451106</t>
  </si>
  <si>
    <t>Vodorovné přemístění přes 1 500 do 2000 m výkopku/sypaniny z horniny třídy těžitelnosti I skupiny 1 až 3</t>
  </si>
  <si>
    <t>-600165725</t>
  </si>
  <si>
    <t>odvoz zeminy pro zásyp na mezideponii+dovoz</t>
  </si>
  <si>
    <t>z*2*0,5</t>
  </si>
  <si>
    <t>162451126</t>
  </si>
  <si>
    <t>Vodorovné přemístění přes 1 500 do 2000 m výkopku/sypaniny z horniny třídy těžitelnosti II skupiny 4 a 5</t>
  </si>
  <si>
    <t>1066802434</t>
  </si>
  <si>
    <t>653065451</t>
  </si>
  <si>
    <t>j-z</t>
  </si>
  <si>
    <t>16862089</t>
  </si>
  <si>
    <t>147583209</t>
  </si>
  <si>
    <t>177966653</t>
  </si>
  <si>
    <t>792951918</t>
  </si>
  <si>
    <t>z*0,5</t>
  </si>
  <si>
    <t>167151102</t>
  </si>
  <si>
    <t>Nakládání výkopku z hornin třídy těžitelnosti II skupiny 4 a 5 do 100 m3</t>
  </si>
  <si>
    <t>1224031502</t>
  </si>
  <si>
    <t>1469847200</t>
  </si>
  <si>
    <t>-1710045850</t>
  </si>
  <si>
    <t>-1794203953</t>
  </si>
  <si>
    <t>275311125</t>
  </si>
  <si>
    <t>Základové patky a bloky z betonu prostého C 16/20</t>
  </si>
  <si>
    <t>1606281738</t>
  </si>
  <si>
    <t>podkladní beton</t>
  </si>
  <si>
    <t>1,3*(1,933+1,848)*0,5*0,1</t>
  </si>
  <si>
    <t>1,3*(1,832+1,712)*0,5*0,1</t>
  </si>
  <si>
    <t>Mezisoučet</t>
  </si>
  <si>
    <t>0,5</t>
  </si>
  <si>
    <t>275321117</t>
  </si>
  <si>
    <t>Základové patky a bloky mostních konstrukcí ze ŽB C 25/30</t>
  </si>
  <si>
    <t>127255435</t>
  </si>
  <si>
    <t>výztuž viz položka křídla,apd.</t>
  </si>
  <si>
    <t>1,3*(1,933+1,848)*0,5*0,5</t>
  </si>
  <si>
    <t>1,3*(1,832+1,712)*0,5*0,5</t>
  </si>
  <si>
    <t>2,6</t>
  </si>
  <si>
    <t>275354111</t>
  </si>
  <si>
    <t>Bednění základových patek - zřízení</t>
  </si>
  <si>
    <t>1592826215</t>
  </si>
  <si>
    <t>(1,3*2+1,933+1,848)*0,6</t>
  </si>
  <si>
    <t>(1,3*2+1,832+1,712)*0,6</t>
  </si>
  <si>
    <t>7,6</t>
  </si>
  <si>
    <t>275354211</t>
  </si>
  <si>
    <t>Bednění základových patek - odstranění</t>
  </si>
  <si>
    <t>-1464565021</t>
  </si>
  <si>
    <t>3171711R</t>
  </si>
  <si>
    <t>Kotvení monolitického betonu římsy do mostovky kotvou- motýlek vč.dodávky</t>
  </si>
  <si>
    <t>1891263069</t>
  </si>
  <si>
    <t>"Motýlek"   18</t>
  </si>
  <si>
    <t>317321119</t>
  </si>
  <si>
    <t>Mostní římsy ze ŽB C 35/45</t>
  </si>
  <si>
    <t>-1285949305</t>
  </si>
  <si>
    <t>římsy na mostních křídlech</t>
  </si>
  <si>
    <t>levá</t>
  </si>
  <si>
    <t>2,7*0,45*0,295</t>
  </si>
  <si>
    <t>pravá</t>
  </si>
  <si>
    <t>2,0*0,45*0,295</t>
  </si>
  <si>
    <t>římsa na desce -chodník</t>
  </si>
  <si>
    <t>6,9*1,9*0,295</t>
  </si>
  <si>
    <t>4,5</t>
  </si>
  <si>
    <t>317353121</t>
  </si>
  <si>
    <t>Bednění mostních říms všech tvarů - zřízení</t>
  </si>
  <si>
    <t>-223937693</t>
  </si>
  <si>
    <t>2,7*(0,295*2+0,2)</t>
  </si>
  <si>
    <t>2,0*(0,295*2+0,2)</t>
  </si>
  <si>
    <t>0,45*0,295*2*2</t>
  </si>
  <si>
    <t>(6,9+1,9)*2*0,295</t>
  </si>
  <si>
    <t>6,9*0,2</t>
  </si>
  <si>
    <t>317353221</t>
  </si>
  <si>
    <t>Bednění mostních říms všech tvarů - odstranění</t>
  </si>
  <si>
    <t>-1148266401</t>
  </si>
  <si>
    <t>317361116</t>
  </si>
  <si>
    <t>Výztuž mostních říms z betonářské oceli 10 505</t>
  </si>
  <si>
    <t>1198795393</t>
  </si>
  <si>
    <t>(65,0+18,0)*0,222*0,001*1,1</t>
  </si>
  <si>
    <t>(14,4+18,6+42,0)*0,617*0,001*1,1</t>
  </si>
  <si>
    <t>327501111</t>
  </si>
  <si>
    <t>Výplň za opěrami a protimrazové klíny z kameniva drceného nebo těženého</t>
  </si>
  <si>
    <t>-860486099</t>
  </si>
  <si>
    <t>334323118</t>
  </si>
  <si>
    <t>Mostní opěry a úložné prahy ze ŽB C 30/37</t>
  </si>
  <si>
    <t>-346989057</t>
  </si>
  <si>
    <t>1,862*0,5*1,72</t>
  </si>
  <si>
    <t>1,816*0,547*1,58</t>
  </si>
  <si>
    <t>3,2</t>
  </si>
  <si>
    <t>334323218</t>
  </si>
  <si>
    <t>Mostní křídla a závěrné zídky ze ŽB C 30/37</t>
  </si>
  <si>
    <t>137128987</t>
  </si>
  <si>
    <t>levé křídlo</t>
  </si>
  <si>
    <t>2,675*0,25*(1,72+0,832)</t>
  </si>
  <si>
    <t>pravé křídlo</t>
  </si>
  <si>
    <t>2,02*0,25*(1,58+0,747)</t>
  </si>
  <si>
    <t>2,9</t>
  </si>
  <si>
    <t>334351112</t>
  </si>
  <si>
    <t>Bednění systémové mostních opěr a úložných prahů z překližek pro ŽB - zřízení</t>
  </si>
  <si>
    <t>-677942993</t>
  </si>
  <si>
    <t>(1,862+0,5)*2*1,72</t>
  </si>
  <si>
    <t>(1,816+0,547)*2*1,58</t>
  </si>
  <si>
    <t>334351211</t>
  </si>
  <si>
    <t>Bednění systémové mostních opěr a úložných prahů z překližek - odstranění</t>
  </si>
  <si>
    <t>1135567631</t>
  </si>
  <si>
    <t>334352111</t>
  </si>
  <si>
    <t>Bednění mostních křídel a závěrných zídek ze systémového bednění s výplní z překližek - zřízení</t>
  </si>
  <si>
    <t>1206128648</t>
  </si>
  <si>
    <t>(2,675+0,25)*2*(1,72+0,832)</t>
  </si>
  <si>
    <t>(2,02+0,25)*2*(1,58+0,747)</t>
  </si>
  <si>
    <t>334352211</t>
  </si>
  <si>
    <t>Bednění mostních křídel a závěrných zídek ze systémového bednění s výplní z překližek - odstranění</t>
  </si>
  <si>
    <t>-1858958205</t>
  </si>
  <si>
    <t>334361226</t>
  </si>
  <si>
    <t>Výztuž křídel, závěrných zdí z betonářské oceli 10 505</t>
  </si>
  <si>
    <t>-1240905884</t>
  </si>
  <si>
    <t>(11,7+18,0)*0,222*0,001*1,1</t>
  </si>
  <si>
    <t>(60,4+63,4)*0,617*1,1*0,001</t>
  </si>
  <si>
    <t>501,7*0,001</t>
  </si>
  <si>
    <t>348171112.1</t>
  </si>
  <si>
    <t>Osazení +dodávka mostního ocelového zábradlí vč.kotvení,povrch.úpravy a všech doplňků</t>
  </si>
  <si>
    <t>6868387</t>
  </si>
  <si>
    <t>421321128</t>
  </si>
  <si>
    <t>Mostní nosné konstrukce deskové ze ŽB C 30/37</t>
  </si>
  <si>
    <t>-1132346451</t>
  </si>
  <si>
    <t>deska</t>
  </si>
  <si>
    <t>1,901*(6,195+6,914)*0,5*0,2</t>
  </si>
  <si>
    <t>(1,901-0,24)*(6,195+6,914)*0,5*0,59*0,5</t>
  </si>
  <si>
    <t>6,914*(0,442+0,24)*0,5*0,59</t>
  </si>
  <si>
    <t>7,1</t>
  </si>
  <si>
    <t>421351131.1</t>
  </si>
  <si>
    <t>Bednění  desky konstrukcí mostů výšky do 350 mm - zřízení</t>
  </si>
  <si>
    <t>-154854668</t>
  </si>
  <si>
    <t>1,901*6,914*1,3</t>
  </si>
  <si>
    <t>(0,442+0,24)*0,5*0,5*2</t>
  </si>
  <si>
    <t>1,901*0,2*2</t>
  </si>
  <si>
    <t>6,914*0,2</t>
  </si>
  <si>
    <t>421351231.1</t>
  </si>
  <si>
    <t>Bednění desky konstrukcí mostů výšky do 350 mm - odstranění</t>
  </si>
  <si>
    <t>1312615766</t>
  </si>
  <si>
    <t>421361226</t>
  </si>
  <si>
    <t>Výztuž ŽB deskového mostu z betonářské oceli 10 505</t>
  </si>
  <si>
    <t>754446643</t>
  </si>
  <si>
    <t>(11,9+8,1)*0,222*0,001*1,1</t>
  </si>
  <si>
    <t>85,4*0,617*0,001*1,1</t>
  </si>
  <si>
    <t>222,2*0,001</t>
  </si>
  <si>
    <t>32,6*0,001</t>
  </si>
  <si>
    <t>421361412</t>
  </si>
  <si>
    <t>Výztuž mostních desek ze svařovaných sítí nad 4 kg/m2</t>
  </si>
  <si>
    <t>-276630198</t>
  </si>
  <si>
    <t>654,5*0,001</t>
  </si>
  <si>
    <t>461211721</t>
  </si>
  <si>
    <t>Patka z lomového kamene pro dlažbu na sucho s vyspárováním cementovou maltou</t>
  </si>
  <si>
    <t>2045175140</t>
  </si>
  <si>
    <t>7,0*0,6*0,8</t>
  </si>
  <si>
    <t>465513327</t>
  </si>
  <si>
    <t>Dlažba z lomového kamene na cementovou maltu s vyspárováním tl 300 mm pro hráze</t>
  </si>
  <si>
    <t>1101063483</t>
  </si>
  <si>
    <t>vyložení břehů lomovým kamenem</t>
  </si>
  <si>
    <t>10,4/0,3</t>
  </si>
  <si>
    <t>Úpravy povrchů, podlahy a osazování výplní</t>
  </si>
  <si>
    <t>628611141.1</t>
  </si>
  <si>
    <t>Ochranný nátěr OZ proti solím a chloridům</t>
  </si>
  <si>
    <t>1588752742</t>
  </si>
  <si>
    <t>mostní římsy</t>
  </si>
  <si>
    <t>opěry</t>
  </si>
  <si>
    <t>(1,862+0,5)*1,72</t>
  </si>
  <si>
    <t>(1,816+0,547)*1,58</t>
  </si>
  <si>
    <t>(2,675+0,25)*(1,72+0,832)</t>
  </si>
  <si>
    <t>(2,02+0,25)*(1,58+0,747)</t>
  </si>
  <si>
    <t>963051111</t>
  </si>
  <si>
    <t>Bourání mostní nosné konstrukce z ŽB</t>
  </si>
  <si>
    <t>1042580301</t>
  </si>
  <si>
    <t>římsa</t>
  </si>
  <si>
    <t>2,7</t>
  </si>
  <si>
    <t>966075141</t>
  </si>
  <si>
    <t>Odstranění kovového zábradlí vcelku</t>
  </si>
  <si>
    <t>664460110</t>
  </si>
  <si>
    <t>985331217</t>
  </si>
  <si>
    <t>Dodatečné vlepování betonářské výztuže D 20 mm do chemické malty včetně vyvrtání otvoru</t>
  </si>
  <si>
    <t>1715929450</t>
  </si>
  <si>
    <t>0,6*22</t>
  </si>
  <si>
    <t>13021017</t>
  </si>
  <si>
    <t>tyč ocelová kruhová žebírková DIN 488 jakost B500B (10 505) výztuž do betonu D 20mm</t>
  </si>
  <si>
    <t>404034579</t>
  </si>
  <si>
    <t>13,2*0,00254 'Přepočtené koeficientem množství</t>
  </si>
  <si>
    <t>997013631</t>
  </si>
  <si>
    <t>Poplatek za uložení na skládce (skládkovné) stavebního odpadu směsného kód odpadu 17 09 04</t>
  </si>
  <si>
    <t>939770671</t>
  </si>
  <si>
    <t>997211511</t>
  </si>
  <si>
    <t>Vodorovná doprava suti po suchu na vzdálenost do 1 km</t>
  </si>
  <si>
    <t>-1466349397</t>
  </si>
  <si>
    <t>997211519</t>
  </si>
  <si>
    <t>Příplatek ZKD 1 km u vodorovné dopravy suti</t>
  </si>
  <si>
    <t>1111772453</t>
  </si>
  <si>
    <t>6,48*19</t>
  </si>
  <si>
    <t>997211521</t>
  </si>
  <si>
    <t>Vodorovná doprava vybouraných hmot po suchu na vzdálenost do 1 km</t>
  </si>
  <si>
    <t>-125144617</t>
  </si>
  <si>
    <t>997211529</t>
  </si>
  <si>
    <t>Příplatek ZKD 1 km u vodorovné dopravy vybouraných hmot</t>
  </si>
  <si>
    <t>-234932508</t>
  </si>
  <si>
    <t>0,196*19</t>
  </si>
  <si>
    <t>997211611</t>
  </si>
  <si>
    <t>518664661</t>
  </si>
  <si>
    <t>997211612</t>
  </si>
  <si>
    <t>Nakládání vybouraných hmot na dopravní prostředky pro vodorovnou dopravu</t>
  </si>
  <si>
    <t>-906651186</t>
  </si>
  <si>
    <t>815681425</t>
  </si>
  <si>
    <t>998212111</t>
  </si>
  <si>
    <t>Přesun hmot pro mosty zděné, monolitické betonové nebo ocelové v do 20 m</t>
  </si>
  <si>
    <t>1880872018</t>
  </si>
  <si>
    <t>PSV</t>
  </si>
  <si>
    <t>Práce a dodávky PSV</t>
  </si>
  <si>
    <t>711</t>
  </si>
  <si>
    <t>Izolace proti vodě, vlhkosti a plynům</t>
  </si>
  <si>
    <t>711113127</t>
  </si>
  <si>
    <t>Izolace proti vlhkosti svislá za studena těsnicí stěrkou jednosložkovou na bázi cementu</t>
  </si>
  <si>
    <t>-5935937</t>
  </si>
  <si>
    <t>711491272</t>
  </si>
  <si>
    <t>Provedení doplňků izolace proti vodě na ploše svislé z textilií vrstva ochranná</t>
  </si>
  <si>
    <t>-1441003098</t>
  </si>
  <si>
    <t>69311068</t>
  </si>
  <si>
    <t>geotextilie netkaná separační, ochranná, filtrační, drenážní PP 300g/m2</t>
  </si>
  <si>
    <t>-1321140619</t>
  </si>
  <si>
    <t>45*1,2 'Přepočtené koeficientem množství</t>
  </si>
  <si>
    <t>998711201</t>
  </si>
  <si>
    <t>Přesun hmot procentní pro izolace proti vodě, vlhkosti a plynům v objektech v do 6 m</t>
  </si>
  <si>
    <t>%</t>
  </si>
  <si>
    <t>-648828916</t>
  </si>
  <si>
    <t>11,988</t>
  </si>
  <si>
    <t>19,65</t>
  </si>
  <si>
    <t>7,662</t>
  </si>
  <si>
    <t>202 - SO 202 Opěrné zdi</t>
  </si>
  <si>
    <t>Úroveň 3:</t>
  </si>
  <si>
    <t>2021 - Opěrná zeď A1</t>
  </si>
  <si>
    <t>-1292290524</t>
  </si>
  <si>
    <t>266264248</t>
  </si>
  <si>
    <t>121151103</t>
  </si>
  <si>
    <t>Sejmutí ornice plochy do 100 m2 tl vrstvy do 200 mm strojně</t>
  </si>
  <si>
    <t>-1422935819</t>
  </si>
  <si>
    <t>1,0*12,0</t>
  </si>
  <si>
    <t>132253251</t>
  </si>
  <si>
    <t>Hloubení rýh nezapažených š do 2000 mm v hornině třídy těžitelnosti I skupiny 3 objem do 20 m3 strojně v omezeném prostoru</t>
  </si>
  <si>
    <t>-1608278246</t>
  </si>
  <si>
    <t>(11,1+1,0*2)*(1,0+1,5)*0,5*1,2</t>
  </si>
  <si>
    <t>132453251</t>
  </si>
  <si>
    <t>Hloubení rýh nezapažených š do 2000 mm v hornině třídy těžitelnosti II skupiny 5 objem do 20 m3 strojně v omezeném prostoru</t>
  </si>
  <si>
    <t>1416516245</t>
  </si>
  <si>
    <t>-997131738</t>
  </si>
  <si>
    <t>odvoz zeminy na mezideponii a zpět</t>
  </si>
  <si>
    <t>odvoz + dovoz ornice</t>
  </si>
  <si>
    <t>or1*0,1*2</t>
  </si>
  <si>
    <t>162651132</t>
  </si>
  <si>
    <t>Vodorovné přemístění přes 4 000 do 5000 m výkopku/sypaniny z horniny třídy těžitelnosti II skupiny 4 a 5</t>
  </si>
  <si>
    <t>155752275</t>
  </si>
  <si>
    <t>-530904476</t>
  </si>
  <si>
    <t>r-z</t>
  </si>
  <si>
    <t>-551943518</t>
  </si>
  <si>
    <t>-1480330039</t>
  </si>
  <si>
    <t>1030597236</t>
  </si>
  <si>
    <t>23195614</t>
  </si>
  <si>
    <t>ornice</t>
  </si>
  <si>
    <t>or1*0,1</t>
  </si>
  <si>
    <t>-1328180161</t>
  </si>
  <si>
    <t>-126573408</t>
  </si>
  <si>
    <t>170133976</t>
  </si>
  <si>
    <t>1885629794</t>
  </si>
  <si>
    <t>-11,1*1,0*(0,1+0,2)</t>
  </si>
  <si>
    <t>-11,1*0,8*0,8</t>
  </si>
  <si>
    <t>-11,1*0,6*0,1</t>
  </si>
  <si>
    <t>-11,1*0,8*0,1</t>
  </si>
  <si>
    <t>1396322861</t>
  </si>
  <si>
    <t>12*1,0</t>
  </si>
  <si>
    <t>Založení parkového trávníku výsevem plochy do 1000 m2 v rovině a ve svahu do 1:5</t>
  </si>
  <si>
    <t>27529417</t>
  </si>
  <si>
    <t>-411159462</t>
  </si>
  <si>
    <t>-672160786</t>
  </si>
  <si>
    <t>-1618035636</t>
  </si>
  <si>
    <t>-2101485574</t>
  </si>
  <si>
    <t>212755214</t>
  </si>
  <si>
    <t>Trativody z drenážních trubek plastových flexibilních D 100 mm bez lože</t>
  </si>
  <si>
    <t>-2139294878</t>
  </si>
  <si>
    <t>213141111</t>
  </si>
  <si>
    <t>Zřízení vrstvy z geotextilie v rovině nebo ve sklonu do 1:5 š do 3 m</t>
  </si>
  <si>
    <t>-1318874198</t>
  </si>
  <si>
    <t>12,0*1,0</t>
  </si>
  <si>
    <t>-1784997045</t>
  </si>
  <si>
    <t>12*1,1845 'Přepočtené koeficientem množství</t>
  </si>
  <si>
    <t>271542211</t>
  </si>
  <si>
    <t>Podsyp pod základové konstrukce se zhutněním z netříděné štěrkodrtě</t>
  </si>
  <si>
    <t>219021394</t>
  </si>
  <si>
    <t>1,0*11,1*0,1</t>
  </si>
  <si>
    <t>274313611</t>
  </si>
  <si>
    <t>Základové pásy z betonu tř. C 16/20</t>
  </si>
  <si>
    <t>-1531335586</t>
  </si>
  <si>
    <t>11,1*1,0*0,2</t>
  </si>
  <si>
    <t>274351121</t>
  </si>
  <si>
    <t>Zřízení bednění základových pasů rovného</t>
  </si>
  <si>
    <t>1707553568</t>
  </si>
  <si>
    <t>(11,1+1,0)*2*0,2</t>
  </si>
  <si>
    <t>274351122</t>
  </si>
  <si>
    <t>Odstranění bednění základových pasů rovného</t>
  </si>
  <si>
    <t>1099918587</t>
  </si>
  <si>
    <t>327122112</t>
  </si>
  <si>
    <t>Opěrná zeď samonosná ze ŽB dílců tvaru L v 800 mm</t>
  </si>
  <si>
    <t>-1221675715</t>
  </si>
  <si>
    <t>327122212</t>
  </si>
  <si>
    <t>Opěrná zeď samonosná rohový dílec ze ŽB tvaru L v 800 mm</t>
  </si>
  <si>
    <t>-468497636</t>
  </si>
  <si>
    <t>1671932004</t>
  </si>
  <si>
    <t>11,1*0,8*0,8</t>
  </si>
  <si>
    <t>998152111</t>
  </si>
  <si>
    <t>Přesun hmot pro montované zdi a valy v do 12 m</t>
  </si>
  <si>
    <t>-800060784</t>
  </si>
  <si>
    <t>16,632</t>
  </si>
  <si>
    <t>28,5</t>
  </si>
  <si>
    <t>11,868</t>
  </si>
  <si>
    <t>2022 - Opěrná zeď A2</t>
  </si>
  <si>
    <t>1,0*14,0</t>
  </si>
  <si>
    <t>132253252</t>
  </si>
  <si>
    <t>Hloubení rýh nezapažených š do 2000 mm v hornině třídy těžitelnosti I skupiny 3 objem do 50 m3 strojně v omezeném prostoru</t>
  </si>
  <si>
    <t>(13,2+1,0*2)*(1,0+1,5)*0,5*1,5</t>
  </si>
  <si>
    <t>132453252</t>
  </si>
  <si>
    <t>Hloubení rýh nezapažených š do 2000 mm v hornině třídy těžitelnosti II skupiny 5 objem do 50 m3 strojně v omezeném prostoru</t>
  </si>
  <si>
    <t>-13,2*1,0*(0,1+0,2)</t>
  </si>
  <si>
    <t>-13,2*0,8*1,0</t>
  </si>
  <si>
    <t>-13,2*0,6*0,1</t>
  </si>
  <si>
    <t>-13,2*1,0*0,1</t>
  </si>
  <si>
    <t>14*1,0</t>
  </si>
  <si>
    <t>14*1,1845 'Přepočtené koeficientem množství</t>
  </si>
  <si>
    <t>1,0*13,2*0,1</t>
  </si>
  <si>
    <t>13,2*1,0*0,2</t>
  </si>
  <si>
    <t>(13,2+1,0)*2*0,2</t>
  </si>
  <si>
    <t>327122113</t>
  </si>
  <si>
    <t>Opěrná zeď samonosná ze ŽB dílců tvaru L v 1000 mm</t>
  </si>
  <si>
    <t>327122213</t>
  </si>
  <si>
    <t>Opěrná zeď samonosná rohový dílec ze ŽB tvaru L v 1000 mm</t>
  </si>
  <si>
    <t>13,2*0,8*1,0</t>
  </si>
  <si>
    <t>12,08</t>
  </si>
  <si>
    <t>14,96</t>
  </si>
  <si>
    <t>2,88</t>
  </si>
  <si>
    <t>2023 - Opěrná zeď A3</t>
  </si>
  <si>
    <t xml:space="preserve">    789 - Povrchové úpravy ocelových konstrukcí a technologických zařízení</t>
  </si>
  <si>
    <t>0,5*8,0</t>
  </si>
  <si>
    <t>8,0*(0,7+1,5)*0,5*1,7</t>
  </si>
  <si>
    <t>-8,0*0,7*0,2</t>
  </si>
  <si>
    <t>-8,0*0,7*0,3</t>
  </si>
  <si>
    <t>-8,0*1,3*0,2</t>
  </si>
  <si>
    <t>-8,0*(0,5+1,0)*0,5*1,2</t>
  </si>
  <si>
    <t>8*0,5</t>
  </si>
  <si>
    <t>10*1,1845 'Přepočtené koeficientem množství</t>
  </si>
  <si>
    <t>0,7*8,0*0,1</t>
  </si>
  <si>
    <t>8,0*0,7*0,1</t>
  </si>
  <si>
    <t>(8,0+0,7)*2*0,1</t>
  </si>
  <si>
    <t>327323128</t>
  </si>
  <si>
    <t>Opěrné zdi a valy ze ŽB tř. C 30/37</t>
  </si>
  <si>
    <t>8,0*0,7*0,3</t>
  </si>
  <si>
    <t>8,0*1,3*0,2</t>
  </si>
  <si>
    <t>327351211</t>
  </si>
  <si>
    <t>Bednění opěrných zdí a valů svislých i skloněných zřízení</t>
  </si>
  <si>
    <t>-384611091</t>
  </si>
  <si>
    <t>8,0*1,6*2</t>
  </si>
  <si>
    <t>0,7*0,3*2</t>
  </si>
  <si>
    <t>1,3*0,2*2</t>
  </si>
  <si>
    <t>327351221</t>
  </si>
  <si>
    <t>Bednění opěrných zdí a valů svislých i skloněných odstranění</t>
  </si>
  <si>
    <t>1187056400</t>
  </si>
  <si>
    <t>327361006</t>
  </si>
  <si>
    <t>Výztuž opěrných zdí a valů D 12 mm z betonářské oceli 10 505</t>
  </si>
  <si>
    <t>1067087493</t>
  </si>
  <si>
    <t>(298,7-245,595)*0,001</t>
  </si>
  <si>
    <t>327361040</t>
  </si>
  <si>
    <t>Výztuž opěrných zdí a valů ze svařovaných sítí</t>
  </si>
  <si>
    <t>79764893</t>
  </si>
  <si>
    <t>(188,6+45,3)*1,05*0,001</t>
  </si>
  <si>
    <t>8,0*(0,5+1,0)*0,5*1,2</t>
  </si>
  <si>
    <t>-711556363</t>
  </si>
  <si>
    <t>8,0*(0,8+0,2+0,15)</t>
  </si>
  <si>
    <t>911121111</t>
  </si>
  <si>
    <t>Montáž zábradlí ocelového přichyceného vruty do betonového podkladu</t>
  </si>
  <si>
    <t>59818497</t>
  </si>
  <si>
    <t>7,2+1,0</t>
  </si>
  <si>
    <t>5531R001</t>
  </si>
  <si>
    <t>Zámečnické konstrukce</t>
  </si>
  <si>
    <t>-1902916924</t>
  </si>
  <si>
    <t>998153131</t>
  </si>
  <si>
    <t>Přesun hmot pro samostatné zdi a valy zděné z cihel, kamene, tvárnic nebo monolitické v do 12 m</t>
  </si>
  <si>
    <t>711112001</t>
  </si>
  <si>
    <t>Provedení izolace proti zemní vlhkosti svislé za studena nátěrem penetračním</t>
  </si>
  <si>
    <t>953546417</t>
  </si>
  <si>
    <t>8,0*(1,6+0,5)</t>
  </si>
  <si>
    <t>8,0*0,8</t>
  </si>
  <si>
    <t>23,2*2</t>
  </si>
  <si>
    <t>11163150</t>
  </si>
  <si>
    <t>lak penetrační asfaltový</t>
  </si>
  <si>
    <t>-1860280167</t>
  </si>
  <si>
    <t>46,4*0,00034 'Přepočtené koeficientem množství</t>
  </si>
  <si>
    <t>711122131</t>
  </si>
  <si>
    <t>Provedení izolace proti zemní vlhkosti svislé za horka nátěrem asfaltovým</t>
  </si>
  <si>
    <t>-403832307</t>
  </si>
  <si>
    <t>11161332</t>
  </si>
  <si>
    <t xml:space="preserve">asfalt </t>
  </si>
  <si>
    <t>1953882298</t>
  </si>
  <si>
    <t>46,4*0,00187 'Přepočtené koeficientem množství</t>
  </si>
  <si>
    <t>-884064068</t>
  </si>
  <si>
    <t>789</t>
  </si>
  <si>
    <t>Povrchové úpravy ocelových konstrukcí a technologických zařízení</t>
  </si>
  <si>
    <t>789221522</t>
  </si>
  <si>
    <t>Otryskání abrazivem ze strusky ocelových kcí třídy I stupeň zarezavění B stupeň přípravy Sa 2 1/2</t>
  </si>
  <si>
    <t>-242139857</t>
  </si>
  <si>
    <t>789421531</t>
  </si>
  <si>
    <t>Žárové stříkání ocelových konstrukcí třídy I ZnAl 100 μm</t>
  </si>
  <si>
    <t>713802432</t>
  </si>
  <si>
    <t xml:space="preserve">zábradlí </t>
  </si>
  <si>
    <t>8,2*1,1*2</t>
  </si>
  <si>
    <t>32,535</t>
  </si>
  <si>
    <t>13,5</t>
  </si>
  <si>
    <t>35,09</t>
  </si>
  <si>
    <t>2,555</t>
  </si>
  <si>
    <t>2024 - Opěrná zeď A4</t>
  </si>
  <si>
    <t>0,5*27,0</t>
  </si>
  <si>
    <t>(27,0+1,0*2)*(1,0+1,2)*0,5*1,1</t>
  </si>
  <si>
    <t>-27,0*1,0*(0,1+0,2)</t>
  </si>
  <si>
    <t>-27,0*0,8*0,8</t>
  </si>
  <si>
    <t>-27,0*0,5*0,25</t>
  </si>
  <si>
    <t>-27,0*0,6*0,1</t>
  </si>
  <si>
    <t>-27,0*0,8*0,1</t>
  </si>
  <si>
    <t>27*0,5</t>
  </si>
  <si>
    <t>30*1,1845 'Přepočtené koeficientem množství</t>
  </si>
  <si>
    <t>1,0*27,0*0,1</t>
  </si>
  <si>
    <t>27,0*1,0*0,2*1,3</t>
  </si>
  <si>
    <t>(1,5+1,0)*2*0,2*18</t>
  </si>
  <si>
    <t>27,0*0,8*1,0</t>
  </si>
  <si>
    <t>27,0*0,5*0,25</t>
  </si>
  <si>
    <t>27,063*1,25</t>
  </si>
  <si>
    <t>92,95</t>
  </si>
  <si>
    <t>27,5</t>
  </si>
  <si>
    <t>21,05</t>
  </si>
  <si>
    <t>2025 - Opěrná zeď A5</t>
  </si>
  <si>
    <t>0,5*55,0</t>
  </si>
  <si>
    <t>132253254</t>
  </si>
  <si>
    <t>Hloubení rýh nezapažených š do 2000 mm v hornině třídy těžitelnosti I skupiny 3 objem přes 100 m3 strojně v omezeném prostoru</t>
  </si>
  <si>
    <t>(2,0+16,0+17,0+5,5+12,5+2,0+1,0*2)*(1,0+1,5)*0,5*1,6</t>
  </si>
  <si>
    <t>132453254</t>
  </si>
  <si>
    <t>Hloubení rýh nezapažených š do 2000 mm v hornině třídy těžitelnosti II skupiny 5 objem přes 100 m3 strojně v omezeném prostoru</t>
  </si>
  <si>
    <t>-55,0*1,0*(0,1+0,2)</t>
  </si>
  <si>
    <t>-55,0*0,8*1,2</t>
  </si>
  <si>
    <t>-55,0*0,5*0,5</t>
  </si>
  <si>
    <t>-55,0*0,6*0,1</t>
  </si>
  <si>
    <t>-55,0*1,2*0,1</t>
  </si>
  <si>
    <t>55*0,5</t>
  </si>
  <si>
    <t>58*1,1845 'Přepočtené koeficientem množství</t>
  </si>
  <si>
    <t>1,0*55,0*0,1</t>
  </si>
  <si>
    <t>55,0*1,0*0,2</t>
  </si>
  <si>
    <t>(2,0+16,0+17,0+5,5+12,5+2,0+1,0*6)*2*0,2</t>
  </si>
  <si>
    <t>327122114</t>
  </si>
  <si>
    <t>Opěrná zeď samonosná ze ŽB dílců tvaru L v 1200 mm</t>
  </si>
  <si>
    <t>2,0+16,0+17,0+5,5+12,5+2,0</t>
  </si>
  <si>
    <t>55,0*0,8*1,2</t>
  </si>
  <si>
    <t>55,0*0,5*0,5</t>
  </si>
  <si>
    <t>53,7*1,25</t>
  </si>
  <si>
    <t>14,905</t>
  </si>
  <si>
    <t>22,704</t>
  </si>
  <si>
    <t>7,799</t>
  </si>
  <si>
    <t>2026 - Opěrná zeď A6</t>
  </si>
  <si>
    <t xml:space="preserve">    767 - Konstrukce zámečnické</t>
  </si>
  <si>
    <t>1,0*12,0+2,0*0,5*2</t>
  </si>
  <si>
    <t>12,0*(1,0+1,5)*0,5*1,2</t>
  </si>
  <si>
    <t>(0,2+0,3*2)*(1,5+2,1)*0,5*2,1</t>
  </si>
  <si>
    <t>1,0*2,1*0,8</t>
  </si>
  <si>
    <t>-2,825</t>
  </si>
  <si>
    <t>15*1,1845 'Přepočtené koeficientem množství</t>
  </si>
  <si>
    <t>8,0*0,7*0,2</t>
  </si>
  <si>
    <t>(8,0+0,7)*2*0,2</t>
  </si>
  <si>
    <t>750080944</t>
  </si>
  <si>
    <t>-336279310</t>
  </si>
  <si>
    <t>pohled P1</t>
  </si>
  <si>
    <t>(2,1-0,45)*(2,1+1,15)*0,5*0,2</t>
  </si>
  <si>
    <t>0,45*2,1*0,2</t>
  </si>
  <si>
    <t>pohled P2</t>
  </si>
  <si>
    <t>(2,1-0,45-0,502)*(2,1+1,5)*0,2</t>
  </si>
  <si>
    <t>0,502*1,475*0,2</t>
  </si>
  <si>
    <t>1,0*2,1*0,3</t>
  </si>
  <si>
    <t>1,0*1,02*0,3</t>
  </si>
  <si>
    <t>1833436539</t>
  </si>
  <si>
    <t>(2,1-0,45)*(2,1+1,15)*0,5*2</t>
  </si>
  <si>
    <t>0,45*2,1*2</t>
  </si>
  <si>
    <t>0,2*(2,1+1,15)</t>
  </si>
  <si>
    <t>(2,1-0,45-0,502)*(2,1+1,5)*2</t>
  </si>
  <si>
    <t>0,502*1,475*2</t>
  </si>
  <si>
    <t>0,2*(2,1+1,5)</t>
  </si>
  <si>
    <t>1,0*2,1*2</t>
  </si>
  <si>
    <t>1,0*1,02*2</t>
  </si>
  <si>
    <t>455563237</t>
  </si>
  <si>
    <t>1730266121</t>
  </si>
  <si>
    <t>(188,6-168,19)*0,001</t>
  </si>
  <si>
    <t>1530816445</t>
  </si>
  <si>
    <t>vč.výztuže schod.desky</t>
  </si>
  <si>
    <t>(42,3*2+25,2+14,9+28,2)*1,1*0,001</t>
  </si>
  <si>
    <t>430321616</t>
  </si>
  <si>
    <t>Schodišťová konstrukce a rampa ze ŽB tř. C 30/37</t>
  </si>
  <si>
    <t>1469660555</t>
  </si>
  <si>
    <t>schodiště</t>
  </si>
  <si>
    <t>2,1*1,0*0,15</t>
  </si>
  <si>
    <t>1,0*0,27*0,18*0,5*7</t>
  </si>
  <si>
    <t>434351141</t>
  </si>
  <si>
    <t>Zřízení bednění stupňů přímočarých schodišť</t>
  </si>
  <si>
    <t>-2098962034</t>
  </si>
  <si>
    <t>1,0*0,18*7</t>
  </si>
  <si>
    <t>434351142</t>
  </si>
  <si>
    <t>Odstranění bednění stupňů přímočarých schodišť</t>
  </si>
  <si>
    <t>597713574</t>
  </si>
  <si>
    <t>375349967</t>
  </si>
  <si>
    <t>2,1*(0,4+0,2+0,2)*2</t>
  </si>
  <si>
    <t>1,0*(0,27+0,18)*7</t>
  </si>
  <si>
    <t>0,2*0,8*2*2</t>
  </si>
  <si>
    <t>8,0</t>
  </si>
  <si>
    <t>1972419059</t>
  </si>
  <si>
    <t>1738714370</t>
  </si>
  <si>
    <t>961055111</t>
  </si>
  <si>
    <t>Bourání základů ze ŽB</t>
  </si>
  <si>
    <t>-1567153561</t>
  </si>
  <si>
    <t>stávající schodiště</t>
  </si>
  <si>
    <t>2,0</t>
  </si>
  <si>
    <t>963042819</t>
  </si>
  <si>
    <t>Bourání schodišťových stupňů betonových zhotovených na místě</t>
  </si>
  <si>
    <t>1810473752</t>
  </si>
  <si>
    <t>1,0*7</t>
  </si>
  <si>
    <t>997013501</t>
  </si>
  <si>
    <t>Odvoz suti a vybouraných hmot na skládku nebo meziskládku do 1 km se složením</t>
  </si>
  <si>
    <t>1074396077</t>
  </si>
  <si>
    <t>997013509</t>
  </si>
  <si>
    <t>Příplatek k odvozu suti a vybouraných hmot na skládku ZKD 1 km přes 1 km</t>
  </si>
  <si>
    <t>-1200856279</t>
  </si>
  <si>
    <t>5,368*19 'Přepočtené koeficientem množství</t>
  </si>
  <si>
    <t>1997810866</t>
  </si>
  <si>
    <t>-373012534</t>
  </si>
  <si>
    <t>(2,1-0,45)*(2,1+1,15-0,4*2)*0,5*2</t>
  </si>
  <si>
    <t>(2,1-0,45-0,502-0,4*2)*(2,1+1,5)*2</t>
  </si>
  <si>
    <t>19,42*2</t>
  </si>
  <si>
    <t>-1549559064</t>
  </si>
  <si>
    <t>38,84*0,00034 'Přepočtené koeficientem množství</t>
  </si>
  <si>
    <t>1844722454</t>
  </si>
  <si>
    <t>1065360290</t>
  </si>
  <si>
    <t>38,84*0,00187 'Přepočtené koeficientem množství</t>
  </si>
  <si>
    <t>1438750743</t>
  </si>
  <si>
    <t>767</t>
  </si>
  <si>
    <t>Konstrukce zámečnické</t>
  </si>
  <si>
    <t>767161821</t>
  </si>
  <si>
    <t>Demontáž zábradlí schodišťového rozebíratelného hmotnosti 1 m zábradlí do 20 kg do suti</t>
  </si>
  <si>
    <t>-1606282109</t>
  </si>
  <si>
    <t>-1788627110</t>
  </si>
  <si>
    <t>118063464</t>
  </si>
  <si>
    <t>1,62*1,08</t>
  </si>
  <si>
    <t>11,223</t>
  </si>
  <si>
    <t>14,3</t>
  </si>
  <si>
    <t>13,848</t>
  </si>
  <si>
    <t>16,925</t>
  </si>
  <si>
    <t>2027 - Opěrná zeď A7</t>
  </si>
  <si>
    <t>0,9*20,0+1,0*4,0</t>
  </si>
  <si>
    <t>132253101</t>
  </si>
  <si>
    <t>Hloubení rýh nezapažených š do 800 mm v hornině třídy těžitelnosti I skupiny 3 objem do 20 m3 strojně v omezeném prostoru</t>
  </si>
  <si>
    <t>(19,0+0,5*2)*(0,5+0,8)*0,5*1,1</t>
  </si>
  <si>
    <t>-275340893</t>
  </si>
  <si>
    <t>1,5*(0,906+0,6*2+1,15+0,6*2)*0,5*1,6</t>
  </si>
  <si>
    <t>1,08*(1,15+0,6*2)*1,6</t>
  </si>
  <si>
    <t>(0,65+0,6*2)*1,5*1,6</t>
  </si>
  <si>
    <t>132453101</t>
  </si>
  <si>
    <t>Hloubení rýh nezapažených š do 800 mm v hornině třídy těžitelnosti II skupiny 5 objem do 20 m3 strojně v omezeném prostoru</t>
  </si>
  <si>
    <t>-1984558252</t>
  </si>
  <si>
    <t>r+r1-z</t>
  </si>
  <si>
    <t>-6,0*0,47*0,4</t>
  </si>
  <si>
    <t>-13,0*0,47*0,45</t>
  </si>
  <si>
    <t>-(19,0-6,0)*1,0*0,17</t>
  </si>
  <si>
    <t>-6,0*0,8*0,17</t>
  </si>
  <si>
    <t>-1,48*1,52*0,3*2</t>
  </si>
  <si>
    <t>-1,08*(1,52*2-0,155)*0,5*0,3*2</t>
  </si>
  <si>
    <t>-1,25*(1,52-0,155+1,32)*0,5*0,3*2</t>
  </si>
  <si>
    <t>-0,81*1,52*0,3</t>
  </si>
  <si>
    <t>-0,55*0,9*0,3</t>
  </si>
  <si>
    <t>-(0,95+0,65)*0,3*0,6</t>
  </si>
  <si>
    <t>-(0,95+0,15+0,95)*0,72*0,15</t>
  </si>
  <si>
    <t>25*1,1845 'Přepočtené koeficientem množství</t>
  </si>
  <si>
    <t>-784351477</t>
  </si>
  <si>
    <t>3,81*0,3*0,1*2</t>
  </si>
  <si>
    <t>(0,81+1,51)*0,3*0,1</t>
  </si>
  <si>
    <t>(0,95+0,65)*0,3*0,1</t>
  </si>
  <si>
    <t>1,08*0,55*0,1</t>
  </si>
  <si>
    <t>1,48*(0,55+0,306)*0,5*0,1</t>
  </si>
  <si>
    <t>93870150</t>
  </si>
  <si>
    <t>1,48*1,52*0,3*2</t>
  </si>
  <si>
    <t>0,4*1,52*0,3</t>
  </si>
  <si>
    <t>1,08*1,21*0,3*2</t>
  </si>
  <si>
    <t>(2,18+0,65)*(0,72+0,65+0,155)*0,5*0,15</t>
  </si>
  <si>
    <t>0,55*0,9*0,3</t>
  </si>
  <si>
    <t>(0,95+0,65)*0,6*0,3</t>
  </si>
  <si>
    <t>-589890737</t>
  </si>
  <si>
    <t>(1,48*2+0,81)*1,52</t>
  </si>
  <si>
    <t>(1,48*2-0,3*2+00,306)*1,52</t>
  </si>
  <si>
    <t>1,08*(1,52+0,6)*0,5*2*2</t>
  </si>
  <si>
    <t>(2,18+0,65)*(0,72+0,055)*2</t>
  </si>
  <si>
    <t>(0,95+0,3*2+0,65)*0,6</t>
  </si>
  <si>
    <t>(0,95+0,35)*0,6</t>
  </si>
  <si>
    <t>1343127018</t>
  </si>
  <si>
    <t>-658814542</t>
  </si>
  <si>
    <t>(5,9+8,8+7,0)*1,1*0,001</t>
  </si>
  <si>
    <t>-38563789</t>
  </si>
  <si>
    <t>204,5*0,001</t>
  </si>
  <si>
    <t>-23,87*0,001</t>
  </si>
  <si>
    <t>339921132</t>
  </si>
  <si>
    <t>Osazování betonových palisád do betonového základu v řadě výšky prvku přes 0,5 do 1 m</t>
  </si>
  <si>
    <t>438647570</t>
  </si>
  <si>
    <t>59228414</t>
  </si>
  <si>
    <t>palisáda betonová tyčová půlkulatá přírodní 175x200x1000mm</t>
  </si>
  <si>
    <t>1225768229</t>
  </si>
  <si>
    <t>13*5 'Přepočtené koeficientem množství</t>
  </si>
  <si>
    <t>59228413</t>
  </si>
  <si>
    <t>palisáda betonová tyčová půlkulatá přírodní 175x200x800mm</t>
  </si>
  <si>
    <t>-2059619177</t>
  </si>
  <si>
    <t>6*5 'Přepočtené koeficientem množství</t>
  </si>
  <si>
    <t>-66711333</t>
  </si>
  <si>
    <t>1,0*1,6*0,15</t>
  </si>
  <si>
    <t>1,0*1,48*0,15</t>
  </si>
  <si>
    <t>1,0*0,27*0,155*0,5*5</t>
  </si>
  <si>
    <t>0,6</t>
  </si>
  <si>
    <t>479001365</t>
  </si>
  <si>
    <t>1,0*0,55*5</t>
  </si>
  <si>
    <t>-1327240764</t>
  </si>
  <si>
    <t>948380646</t>
  </si>
  <si>
    <t>1,0*(0,27+0,155)*5</t>
  </si>
  <si>
    <t>(1,0+0,81)*0,5*1,5</t>
  </si>
  <si>
    <t>(2,18+0,15+0,65)*(0,72+0,62+0,155)*0,5*2</t>
  </si>
  <si>
    <t>(2,18+0,15+0,65)*0,15</t>
  </si>
  <si>
    <t>-819348138</t>
  </si>
  <si>
    <t>-772472720</t>
  </si>
  <si>
    <t>-1352953504</t>
  </si>
  <si>
    <t>palisády</t>
  </si>
  <si>
    <t>13,0*0,47*0,45</t>
  </si>
  <si>
    <t>6,0*0,47*0,4</t>
  </si>
  <si>
    <t>-86041962</t>
  </si>
  <si>
    <t>431713549</t>
  </si>
  <si>
    <t>1,0*5</t>
  </si>
  <si>
    <t>-1968698174</t>
  </si>
  <si>
    <t>-1145819761</t>
  </si>
  <si>
    <t>8,918*19 'Přepočtené koeficientem množství</t>
  </si>
  <si>
    <t>1395024941</t>
  </si>
  <si>
    <t>710883834</t>
  </si>
  <si>
    <t>16,461*2</t>
  </si>
  <si>
    <t>419386889</t>
  </si>
  <si>
    <t>32,922*0,00034 'Přepočtené koeficientem množství</t>
  </si>
  <si>
    <t>-207027240</t>
  </si>
  <si>
    <t>-687782632</t>
  </si>
  <si>
    <t>32,922*0,00187 'Přepočtené koeficientem množství</t>
  </si>
  <si>
    <t>711161215</t>
  </si>
  <si>
    <t>Izolace proti zemní vlhkosti nopovou fólií svislá, nopek v 20,0 mm, tl do 1,0 mm</t>
  </si>
  <si>
    <t>-2046810449</t>
  </si>
  <si>
    <t>13,0*0,6</t>
  </si>
  <si>
    <t>6,0*0,4</t>
  </si>
  <si>
    <t>50231330</t>
  </si>
  <si>
    <t>-1194940022</t>
  </si>
  <si>
    <t>-1667788416</t>
  </si>
  <si>
    <t>1502480214</t>
  </si>
  <si>
    <t>3,5*1,1</t>
  </si>
  <si>
    <t>36,507</t>
  </si>
  <si>
    <t>24,7</t>
  </si>
  <si>
    <t>49,988</t>
  </si>
  <si>
    <t>13,481</t>
  </si>
  <si>
    <t>2028 - Opěrná zeď A8</t>
  </si>
  <si>
    <t>1,0*(8,1+16,6)</t>
  </si>
  <si>
    <t>(16,6+1,0)*(1,0+1,5)*0,5*1,6</t>
  </si>
  <si>
    <t>(8,1+1,0)*(1,0+1,5)*0,5*1,3</t>
  </si>
  <si>
    <t>-1,0*0,1*(8,1+16,6)</t>
  </si>
  <si>
    <t>-(8,1+16,6)*1,0*0,2</t>
  </si>
  <si>
    <t>-8,1*(0,8+0,9)*0,5*1,0</t>
  </si>
  <si>
    <t>-16,6*(0,8+1,0)*0,5*1,2</t>
  </si>
  <si>
    <t>-8,1*(0,6*0,1+1,0*0,1)</t>
  </si>
  <si>
    <t>-16,6*(0,6*0,1+1,2*0,1)</t>
  </si>
  <si>
    <t>26*1,1845 'Přepočtené koeficientem množství</t>
  </si>
  <si>
    <t>1,0*0,1*(8,1+16,6)</t>
  </si>
  <si>
    <t>(8,1+16,6)*1,0*0,2*1,3</t>
  </si>
  <si>
    <t>(2,0+1,0)*2*0,2*10</t>
  </si>
  <si>
    <t>(2,1+1,0)*2*0,2</t>
  </si>
  <si>
    <t>(2,6+1,0)*2*0,2</t>
  </si>
  <si>
    <t>15*0,5</t>
  </si>
  <si>
    <t>650596717</t>
  </si>
  <si>
    <t>32*0,5</t>
  </si>
  <si>
    <t>1157802777</t>
  </si>
  <si>
    <t>327122214</t>
  </si>
  <si>
    <t>Opěrná zeď samonosná rohový dílec ze ŽB tvaru L v 1200 mm</t>
  </si>
  <si>
    <t>82638287</t>
  </si>
  <si>
    <t>8,1*(0,8+0,9)*0,5*1,0</t>
  </si>
  <si>
    <t>16,6*(0,8+1,0)*0,5*1,2</t>
  </si>
  <si>
    <t>j1</t>
  </si>
  <si>
    <t>75,332</t>
  </si>
  <si>
    <t>401 - SO 401 Veřejné osvětlení</t>
  </si>
  <si>
    <t xml:space="preserve">    740 - Elektromontáže - zkoušky a revize</t>
  </si>
  <si>
    <t xml:space="preserve">    741 - Elektroinstalace - silnoproud</t>
  </si>
  <si>
    <t xml:space="preserve">    744 - Elektromontáže - rozvody vodičů měděných</t>
  </si>
  <si>
    <t xml:space="preserve">    747 - Elektromontáže - kompletace rozvodů</t>
  </si>
  <si>
    <t xml:space="preserve">    748 - Elektromontáže - osvětlovací zařízení a svítidla</t>
  </si>
  <si>
    <t>M - Práce a dodávky M</t>
  </si>
  <si>
    <t xml:space="preserve">    46-M - Zemní práce při extr.mont.pracích</t>
  </si>
  <si>
    <t>841016738</t>
  </si>
  <si>
    <t>1705505764</t>
  </si>
  <si>
    <t>131251100</t>
  </si>
  <si>
    <t>Hloubení jam nezapažených v hornině třídy těžitelnosti I, skupiny 3 objem do 20 m3 strojně</t>
  </si>
  <si>
    <t>-1311130692</t>
  </si>
  <si>
    <t>startovací jáma pro protlak</t>
  </si>
  <si>
    <t>2,0*1,0*1,5*10</t>
  </si>
  <si>
    <t>montážní jáma pro protlak</t>
  </si>
  <si>
    <t>1,0*1,0*1,5*10</t>
  </si>
  <si>
    <t>141721212</t>
  </si>
  <si>
    <t>Řízený zemní protlak délky do 50 m hloubky do 6 m s protlačením potrubí vnějšího průměru vrtu do 110 mm v hornině třídy těžitelnosti I a II, skupiny 1 až 4</t>
  </si>
  <si>
    <t>-2044853359</t>
  </si>
  <si>
    <t>8,5*10</t>
  </si>
  <si>
    <t>28613416</t>
  </si>
  <si>
    <t>potrubí pro protlak 110x6,6mm</t>
  </si>
  <si>
    <t>-1054213157</t>
  </si>
  <si>
    <t>85*1,003 'Přepočtené koeficientem množství</t>
  </si>
  <si>
    <t>Nakládání výkopku z hornin třídy těžitelnosti I, skupiny 1 až 3 do 100 m3</t>
  </si>
  <si>
    <t>-1330160472</t>
  </si>
  <si>
    <t>372153959</t>
  </si>
  <si>
    <t>-36105252</t>
  </si>
  <si>
    <t>-174877610</t>
  </si>
  <si>
    <t>899721111</t>
  </si>
  <si>
    <t>Zemnící vodič FeZn -8mm</t>
  </si>
  <si>
    <t>-527782776</t>
  </si>
  <si>
    <t>824863128</t>
  </si>
  <si>
    <t>740</t>
  </si>
  <si>
    <t>Elektromontáže - zkoušky a revize</t>
  </si>
  <si>
    <t>741810003</t>
  </si>
  <si>
    <t>Celková prohlídka elektrického rozvodu a zařízení do 1 milionu Kč</t>
  </si>
  <si>
    <t>768328111</t>
  </si>
  <si>
    <t>741</t>
  </si>
  <si>
    <t>Elektroinstalace - silnoproud</t>
  </si>
  <si>
    <t>741123224</t>
  </si>
  <si>
    <t>Montáž kabel  uložený volně (AYKY)</t>
  </si>
  <si>
    <t>-1712191519</t>
  </si>
  <si>
    <t>34112316</t>
  </si>
  <si>
    <t>kabel silový AYKY</t>
  </si>
  <si>
    <t>1830227165</t>
  </si>
  <si>
    <t>741810011</t>
  </si>
  <si>
    <t>Příplatek k celkové prohlídce za každých dalších 500 000,- Kč</t>
  </si>
  <si>
    <t>1880978441</t>
  </si>
  <si>
    <t>744</t>
  </si>
  <si>
    <t>Elektromontáže - rozvody vodičů měděných</t>
  </si>
  <si>
    <t>744991110</t>
  </si>
  <si>
    <t>Zkouška izolační vodiče do 1 kV průřezu žíly 300 až 800 mm2</t>
  </si>
  <si>
    <t>1372294468</t>
  </si>
  <si>
    <t>747</t>
  </si>
  <si>
    <t>Elektromontáže - kompletace rozvodů</t>
  </si>
  <si>
    <t>7477414R01</t>
  </si>
  <si>
    <t>Napojení na stávající VO</t>
  </si>
  <si>
    <t>793698502</t>
  </si>
  <si>
    <t>748</t>
  </si>
  <si>
    <t>Elektromontáže - osvětlovací zařízení a svítidla</t>
  </si>
  <si>
    <t>7481323R003</t>
  </si>
  <si>
    <t>Mont+dod  svítidlo hliník/sklo  LED   ,vč. všech doplňků</t>
  </si>
  <si>
    <t>1461644371</t>
  </si>
  <si>
    <t>7481323R004</t>
  </si>
  <si>
    <t>Mont+dod sloup bezpaticový,metalizovaný VO s výložníkem výšky 6m  vč. všech doplňků</t>
  </si>
  <si>
    <t>-1998576803</t>
  </si>
  <si>
    <t>7481323R005</t>
  </si>
  <si>
    <t>Mont+dod sloup bezpaticový,metalizovaný VO s výložníkem výšky 5m  vč. všech doplňků</t>
  </si>
  <si>
    <t>-1642006032</t>
  </si>
  <si>
    <t>7481323R006</t>
  </si>
  <si>
    <t>Mont+dod sloup bezpaticový,metalizovaný VO s výložníkem výšky 4m  vč. všech doplňků</t>
  </si>
  <si>
    <t>29677950</t>
  </si>
  <si>
    <t>7481323R008</t>
  </si>
  <si>
    <t>Mont+dod přechod pro chodce+  svítidlo hliník/sklo  LED  ,vč. všech doplňků</t>
  </si>
  <si>
    <t>-996830469</t>
  </si>
  <si>
    <t>7481323R009</t>
  </si>
  <si>
    <t>Demontáž stávajících sloupů osvětlení vč.odvozu a likvidace</t>
  </si>
  <si>
    <t>1453095685</t>
  </si>
  <si>
    <t>7481323R010</t>
  </si>
  <si>
    <t>Demontáž stávajících kabelů osvětlení vč.odvozu a likvidace</t>
  </si>
  <si>
    <t>-870456791</t>
  </si>
  <si>
    <t>Práce a dodávky M</t>
  </si>
  <si>
    <t>46-M</t>
  </si>
  <si>
    <t>Zemní práce při extr.mont.pracích</t>
  </si>
  <si>
    <t>460141112</t>
  </si>
  <si>
    <t>Hloubení nezapažených jam při elektromontážích strojně v hornině tř I skupiny 3</t>
  </si>
  <si>
    <t>289865991</t>
  </si>
  <si>
    <t>0,9*0,9*1,2*36</t>
  </si>
  <si>
    <t>460080035</t>
  </si>
  <si>
    <t>Základové konstrukce ze ŽB tř. C 25/30</t>
  </si>
  <si>
    <t>-1058380880</t>
  </si>
  <si>
    <t>0,6*0,6*1,2*1,035*36</t>
  </si>
  <si>
    <t>460080201</t>
  </si>
  <si>
    <t>Zřízení nezabudovaného bednění základových konstrukcí</t>
  </si>
  <si>
    <t>-1250371472</t>
  </si>
  <si>
    <t>0,6*4*1,2*36</t>
  </si>
  <si>
    <t>460080301</t>
  </si>
  <si>
    <t>Odstranění nezabudovaného bednění základových konstrukcí</t>
  </si>
  <si>
    <t>-209411447</t>
  </si>
  <si>
    <t>460202163</t>
  </si>
  <si>
    <t>Hloubení kabelových nezapažených rýh strojně š 35 cm, hl 80 cm, v hornině tř 3</t>
  </si>
  <si>
    <t>-1552547542</t>
  </si>
  <si>
    <t>460411122</t>
  </si>
  <si>
    <t>Zásyp jam při elektromontážích strojně včetně zhutnění v hornině tř I skupiny 3</t>
  </si>
  <si>
    <t>1866010592</t>
  </si>
  <si>
    <t>-0,6*0,6*1,2*36</t>
  </si>
  <si>
    <t>460421101</t>
  </si>
  <si>
    <t>Lože kabelů z písku nebo štěrkopísku tl 10 cm nad kabel, bez zakrytí, šířky lože do 65 cm</t>
  </si>
  <si>
    <t>683169373</t>
  </si>
  <si>
    <t>460490013</t>
  </si>
  <si>
    <t>Krytí kabelů výstražnou fólií šířky 34 cm</t>
  </si>
  <si>
    <t>-1731790899</t>
  </si>
  <si>
    <t>460560163</t>
  </si>
  <si>
    <t>Zásyp rýh ručně šířky 35 cm, hloubky 80 cm, z horniny třídy 3</t>
  </si>
  <si>
    <t>1236741176</t>
  </si>
  <si>
    <t>460600023</t>
  </si>
  <si>
    <t>Vodorovné přemístění horniny jakékoliv třídy do 1000 m</t>
  </si>
  <si>
    <t>674814711</t>
  </si>
  <si>
    <t>0,6*0,6*1,2*36</t>
  </si>
  <si>
    <t>0,35*0,2*854</t>
  </si>
  <si>
    <t>460600031</t>
  </si>
  <si>
    <t>Příplatek k vodorovnému přemístění horniny za každých dalších 1000 m</t>
  </si>
  <si>
    <t>189761352</t>
  </si>
  <si>
    <t>o*19</t>
  </si>
  <si>
    <t>460671112</t>
  </si>
  <si>
    <t>Výstražná fólie pro krytí kabelů šířky 25 cm</t>
  </si>
  <si>
    <t>1120540209</t>
  </si>
  <si>
    <t>460791213</t>
  </si>
  <si>
    <t>Montáž trubek ochranných plastových uložených volně do rýhy ohebných přes 50 do 90 mm uložených do rýhy</t>
  </si>
  <si>
    <t>-601723273</t>
  </si>
  <si>
    <t>34571354</t>
  </si>
  <si>
    <t>trubka elektroinstalační ohebná dvouplášťová korugovaná (chránička) D 75/90mm, HDPE+LDPE</t>
  </si>
  <si>
    <t>49931156</t>
  </si>
  <si>
    <t>854*1,05 'Přepočtené koeficientem množství</t>
  </si>
  <si>
    <t>203 - Vedlejší rozpočtové náklady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</si>
  <si>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</si>
  <si>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</si>
  <si>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</si>
  <si>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</si>
  <si>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VRN7 - Provozní vlivy</t>
  </si>
  <si>
    <t>VRN</t>
  </si>
  <si>
    <t>VRN1</t>
  </si>
  <si>
    <t>Průzkumné, geodetické a projektové práce</t>
  </si>
  <si>
    <t>012103000</t>
  </si>
  <si>
    <t>Geodetické práce před výstavbou</t>
  </si>
  <si>
    <t>kpl</t>
  </si>
  <si>
    <t>1024</t>
  </si>
  <si>
    <t>-1946875291</t>
  </si>
  <si>
    <t>012203000</t>
  </si>
  <si>
    <t>Geodetické práce při provádění stavby</t>
  </si>
  <si>
    <t>-769469641</t>
  </si>
  <si>
    <t>012303000</t>
  </si>
  <si>
    <t>Geodetické práce po výstavbě</t>
  </si>
  <si>
    <t>-1823398991</t>
  </si>
  <si>
    <t>VRN2</t>
  </si>
  <si>
    <t>Příprava staveniště</t>
  </si>
  <si>
    <t>020001000</t>
  </si>
  <si>
    <t>-474758406</t>
  </si>
  <si>
    <t>VRN3</t>
  </si>
  <si>
    <t>Zařízení staveniště</t>
  </si>
  <si>
    <t>030001000</t>
  </si>
  <si>
    <t>-1538716814</t>
  </si>
  <si>
    <t>VRN7</t>
  </si>
  <si>
    <t>Provozní vlivy</t>
  </si>
  <si>
    <t>072002000</t>
  </si>
  <si>
    <t>Silniční provoz - dočasné dopravní značení</t>
  </si>
  <si>
    <t>-1744194296</t>
  </si>
  <si>
    <t>1035,247</t>
  </si>
  <si>
    <t>351,85</t>
  </si>
  <si>
    <t>92,933</t>
  </si>
  <si>
    <t>854,7</t>
  </si>
  <si>
    <t>10,755</t>
  </si>
  <si>
    <t>r11</t>
  </si>
  <si>
    <t>39,516</t>
  </si>
  <si>
    <t>02 - Neuznatelné náklady</t>
  </si>
  <si>
    <t>69,327</t>
  </si>
  <si>
    <t>s1</t>
  </si>
  <si>
    <t>7,776</t>
  </si>
  <si>
    <t>301 - SO 301 Dešťová kanalizace</t>
  </si>
  <si>
    <t>2,201</t>
  </si>
  <si>
    <t>119001406</t>
  </si>
  <si>
    <t>Dočasné zajištění potrubí z PE DN přes 200 do 500 mm</t>
  </si>
  <si>
    <t>-1712502015</t>
  </si>
  <si>
    <t>1,5*15</t>
  </si>
  <si>
    <t>119001421</t>
  </si>
  <si>
    <t>Dočasné zajištění kabelů a kabelových tratí ze 3 volně ložených kabelů</t>
  </si>
  <si>
    <t>-177307843</t>
  </si>
  <si>
    <t>1,5*30</t>
  </si>
  <si>
    <t>708871091</t>
  </si>
  <si>
    <t>1446052630</t>
  </si>
  <si>
    <t>131251202</t>
  </si>
  <si>
    <t>Hloubení jam zapažených v hornině třídy těžitelnosti I skupiny 3 objem do 50 m3 strojně</t>
  </si>
  <si>
    <t>-1706538208</t>
  </si>
  <si>
    <t xml:space="preserve">protlak </t>
  </si>
  <si>
    <t>startovací jáma</t>
  </si>
  <si>
    <t>3,0*6,0*2,0</t>
  </si>
  <si>
    <t>manipul.jáma</t>
  </si>
  <si>
    <t>3,0*3,0*2,0</t>
  </si>
  <si>
    <t>131351202</t>
  </si>
  <si>
    <t>Hloubení jam zapažených v hornině třídy těžitelnosti II skupiny 4 objem do 50 m3 strojně</t>
  </si>
  <si>
    <t>-1278459247</t>
  </si>
  <si>
    <t>132251252</t>
  </si>
  <si>
    <t>Hloubení rýh nezapažených š do 2000 mm v hornině třídy těžitelnosti I skupiny 3 objem do 50 m3 strojně</t>
  </si>
  <si>
    <t>156238773</t>
  </si>
  <si>
    <t>větev D2</t>
  </si>
  <si>
    <t>1,0*(1,05+0,73)*0,5*44,4</t>
  </si>
  <si>
    <t>r11*0,5</t>
  </si>
  <si>
    <t>132254201</t>
  </si>
  <si>
    <t>Hloubení zapažených rýh š do 2000 mm v hornině třídy těžitelnosti I skupiny 3 objem do 20 m3</t>
  </si>
  <si>
    <t>-2053529927</t>
  </si>
  <si>
    <t>větev D1</t>
  </si>
  <si>
    <t>1,1*(1,45+1,38)*0,5*(13,91-7,0)</t>
  </si>
  <si>
    <t>132254205</t>
  </si>
  <si>
    <t>Hloubení zapažených rýh š do 2000 mm v hornině třídy těžitelnosti I skupiny 3 objem do 1000 m3</t>
  </si>
  <si>
    <t>562857889</t>
  </si>
  <si>
    <t>větve O1-O5</t>
  </si>
  <si>
    <t>1,1*1,5*(60+458,0)</t>
  </si>
  <si>
    <t>132351252</t>
  </si>
  <si>
    <t>Hloubení rýh nezapažených š do 2000 mm v hornině třídy těžitelnosti II skupiny 4 objem do 50 m3 strojně</t>
  </si>
  <si>
    <t>-2040321705</t>
  </si>
  <si>
    <t>132354201</t>
  </si>
  <si>
    <t>Hloubení zapažených rýh š do 2000 mm v hornině třídy těžitelnosti II skupiny 4 objem do 20 m3</t>
  </si>
  <si>
    <t>-434024521</t>
  </si>
  <si>
    <t>132354205</t>
  </si>
  <si>
    <t>Hloubení zapažených rýh š do 2000 mm v hornině třídy těžitelnosti II skupiny 4 objem do 1000 m3</t>
  </si>
  <si>
    <t>-1655858779</t>
  </si>
  <si>
    <t>133254101</t>
  </si>
  <si>
    <t>Hloubení šachet zapažených v hornině třídy těžitelnosti I skupiny 3 objem do 20 m3</t>
  </si>
  <si>
    <t>2095412750</t>
  </si>
  <si>
    <t>výkop pro šachty DN 600 větev D1,D2</t>
  </si>
  <si>
    <t>1,2*1,2*1,8*3</t>
  </si>
  <si>
    <t>s1*0,5</t>
  </si>
  <si>
    <t>-1132325599</t>
  </si>
  <si>
    <t>výkop pro šachty DN 600</t>
  </si>
  <si>
    <t>1,2*1,2*1,8*21</t>
  </si>
  <si>
    <t>výkop ro šachty DN 1000</t>
  </si>
  <si>
    <t>2,4*2,4*2,0</t>
  </si>
  <si>
    <t>horská vpusť</t>
  </si>
  <si>
    <t>1,5*1,5*1,5</t>
  </si>
  <si>
    <t>133354101</t>
  </si>
  <si>
    <t>Hloubení šachet zapažených v hornině třídy těžitelnosti II skupiny 4 objem do 20 m3</t>
  </si>
  <si>
    <t>977158450</t>
  </si>
  <si>
    <t>1551836269</t>
  </si>
  <si>
    <t>141721222</t>
  </si>
  <si>
    <t>Řízený zemní protlak délky do 50 m hl do 6 m s protlačením potrubí vnějšího průměru vrtu přes 400 do 450 mm v hornině třídy těžitelnosti I a II skupiny 1 až 4</t>
  </si>
  <si>
    <t>-458931399</t>
  </si>
  <si>
    <t>14033234.1</t>
  </si>
  <si>
    <t>trubka ocelová bezešvá hladká tl 6mm ČSN 41 1375.1 D 426mm</t>
  </si>
  <si>
    <t>-1672235804</t>
  </si>
  <si>
    <t>1246288573</t>
  </si>
  <si>
    <t>r1/1,1*2</t>
  </si>
  <si>
    <t>r10/1,1*2</t>
  </si>
  <si>
    <t>1655621290</t>
  </si>
  <si>
    <t>-863228941</t>
  </si>
  <si>
    <t>1,2*4*1,8*(21+3)</t>
  </si>
  <si>
    <t>2,4*4*2,0</t>
  </si>
  <si>
    <t>1,5*4*1,5</t>
  </si>
  <si>
    <t>(3,0+6,0)*2*2,0</t>
  </si>
  <si>
    <t>3,0*4*2,0</t>
  </si>
  <si>
    <t>-749458181</t>
  </si>
  <si>
    <t>-1110069730</t>
  </si>
  <si>
    <t>r1+r10+r11+j+s+s1</t>
  </si>
  <si>
    <t>-z</t>
  </si>
  <si>
    <t>3,14*0,25*0,25*7,0</t>
  </si>
  <si>
    <t>429278407</t>
  </si>
  <si>
    <t>-974169585</t>
  </si>
  <si>
    <t>691357300</t>
  </si>
  <si>
    <t>-554997973</t>
  </si>
  <si>
    <t>-561229510</t>
  </si>
  <si>
    <t>1666128444</t>
  </si>
  <si>
    <t>r1+r10+r11+s+s1+j-z</t>
  </si>
  <si>
    <t>-1,5*1,5*1,5</t>
  </si>
  <si>
    <t>-0,6*0,6*1,8*(21+3)</t>
  </si>
  <si>
    <t>-1,4*1,4*1,8</t>
  </si>
  <si>
    <t>1906201500</t>
  </si>
  <si>
    <t>566,635*2 'Přepočtené koeficientem množství</t>
  </si>
  <si>
    <t>1134206189</t>
  </si>
  <si>
    <t>-0,9*0,9*1,3</t>
  </si>
  <si>
    <t>-1,1*1,1*0,1</t>
  </si>
  <si>
    <t>93448289</t>
  </si>
  <si>
    <t>1,1*0,569*(458+59,0)</t>
  </si>
  <si>
    <t>1,0*0,471*60</t>
  </si>
  <si>
    <t>58333651</t>
  </si>
  <si>
    <t>kamenivo těžené hrubé frakce 8/16</t>
  </si>
  <si>
    <t>1857789779</t>
  </si>
  <si>
    <t>351,85*2 'Přepočtené koeficientem množství</t>
  </si>
  <si>
    <t>630556636</t>
  </si>
  <si>
    <t>60+458+59</t>
  </si>
  <si>
    <t>451311111</t>
  </si>
  <si>
    <t>Podklad pod dlažbu z betonu prostého C 20/25 tl do 100 mm</t>
  </si>
  <si>
    <t>1122544430</t>
  </si>
  <si>
    <t>451573111</t>
  </si>
  <si>
    <t>Lože pod potrubí otevřený výkop ze štěrkopísku</t>
  </si>
  <si>
    <t>-192986617</t>
  </si>
  <si>
    <t>1,1*0,15*(458,0+44,4)</t>
  </si>
  <si>
    <t>1,0*0,15*60,0</t>
  </si>
  <si>
    <t>1,0*0,15*(13,91-7,0)</t>
  </si>
  <si>
    <t>452112112</t>
  </si>
  <si>
    <t>Osazení betonových prstenců nebo rámů v do 100 mm</t>
  </si>
  <si>
    <t>-1769448554</t>
  </si>
  <si>
    <t>59224011</t>
  </si>
  <si>
    <t>prstenec šachtový vyrovnávací betonový 625x100x60mm</t>
  </si>
  <si>
    <t>-1426613579</t>
  </si>
  <si>
    <t>452311141</t>
  </si>
  <si>
    <t>Podkladní desky z betonu prostého tř. C 16/20 otevřený výkop</t>
  </si>
  <si>
    <t>-105731817</t>
  </si>
  <si>
    <t>1,1*1,1*0,1</t>
  </si>
  <si>
    <t>452351101</t>
  </si>
  <si>
    <t>Bednění podkladních desek nebo bloků nebo sedlového lože otevřený výkop</t>
  </si>
  <si>
    <t>-1757407387</t>
  </si>
  <si>
    <t>1,1*4*0,1</t>
  </si>
  <si>
    <t>461310115</t>
  </si>
  <si>
    <t>Patka z betonu prostého C 25/30</t>
  </si>
  <si>
    <t>215428364</t>
  </si>
  <si>
    <t>3,0*0,7*0,7*2</t>
  </si>
  <si>
    <t>-1397202818</t>
  </si>
  <si>
    <t>3,0*3,0-0,9*0,9</t>
  </si>
  <si>
    <t>VO</t>
  </si>
  <si>
    <t>3,0*3,0*2</t>
  </si>
  <si>
    <t>810391811</t>
  </si>
  <si>
    <t>Bourání stávajícího potrubí z betonu DN přes 200 do 400</t>
  </si>
  <si>
    <t>743131647</t>
  </si>
  <si>
    <t>871355211.1</t>
  </si>
  <si>
    <t>Kanalizační potrubí z tvrdého PVC jednovrstvé tuhost třídy SN4 DN 200  vč.tvarovek</t>
  </si>
  <si>
    <t>732006116</t>
  </si>
  <si>
    <t>přepojení stávajících přípojek</t>
  </si>
  <si>
    <t>60,0</t>
  </si>
  <si>
    <t>871370310</t>
  </si>
  <si>
    <t>Montáž kanalizačního potrubí hladkého plnostěnného SN 10 z polypropylenu DN 300  vč.tvarovek</t>
  </si>
  <si>
    <t>-132911328</t>
  </si>
  <si>
    <t>458+59</t>
  </si>
  <si>
    <t>28617022</t>
  </si>
  <si>
    <t>trubka kanalizační PP plnostěnná třívrstvá DN 300x6000mm SN10  vč.tvarovek</t>
  </si>
  <si>
    <t>-1583175726</t>
  </si>
  <si>
    <t>517*1,015 'Přepočtené koeficientem množství</t>
  </si>
  <si>
    <t>877370320</t>
  </si>
  <si>
    <t>Montáž odboček na kanalizačním potrubí z PP trub hladkých plnostěnných DN 300</t>
  </si>
  <si>
    <t>-1122368408</t>
  </si>
  <si>
    <t>28617214</t>
  </si>
  <si>
    <t>odbočka kanalizační PP SN16 45° DN 300/150</t>
  </si>
  <si>
    <t>-2068769031</t>
  </si>
  <si>
    <t>533023163</t>
  </si>
  <si>
    <t>"přepojení"   15</t>
  </si>
  <si>
    <t>28617215</t>
  </si>
  <si>
    <t>odbočka kanalizační PP SN16 45° DN 300/200</t>
  </si>
  <si>
    <t>409986104</t>
  </si>
  <si>
    <t>877375231</t>
  </si>
  <si>
    <t>Montáž víčka z tvrdého PVC-systém KG DN 315</t>
  </si>
  <si>
    <t>-531138016</t>
  </si>
  <si>
    <t>28611594</t>
  </si>
  <si>
    <t>zátka kanalizace plastové KG DN 300</t>
  </si>
  <si>
    <t>-30091468</t>
  </si>
  <si>
    <t>890411851</t>
  </si>
  <si>
    <t>Bourání šachet z prefabrikovaných skruží strojně obestavěného prostoru do 1,5 m3</t>
  </si>
  <si>
    <t>-21352131</t>
  </si>
  <si>
    <t>odhad</t>
  </si>
  <si>
    <t>1,4*1,4*2,0*15</t>
  </si>
  <si>
    <t>1235309523</t>
  </si>
  <si>
    <t>892381111</t>
  </si>
  <si>
    <t>Tlaková zkouška vodou potrubí DN 250, DN 300 nebo 350</t>
  </si>
  <si>
    <t>1127605223</t>
  </si>
  <si>
    <t>894211121</t>
  </si>
  <si>
    <t>Šachty kanalizační kruhové z prostého betonu na potrubí DN 250 nebo 300 dno beton tř. C 25/30</t>
  </si>
  <si>
    <t>728164531</t>
  </si>
  <si>
    <t>894411311</t>
  </si>
  <si>
    <t>Osazení betonových nebo železobetonových dílců pro šachty skruží rovných</t>
  </si>
  <si>
    <t>-1754970725</t>
  </si>
  <si>
    <t>59224161</t>
  </si>
  <si>
    <t>skruž kanalizační s ocelovými stupadly 100x50x12cm</t>
  </si>
  <si>
    <t>1596263036</t>
  </si>
  <si>
    <t>894412411</t>
  </si>
  <si>
    <t>Osazení betonových nebo železobetonových dílců pro šachty skruží přechodových</t>
  </si>
  <si>
    <t>1069098330</t>
  </si>
  <si>
    <t>59224168</t>
  </si>
  <si>
    <t>skruž betonová přechodová 62,5/100x60x12cm, stupadla poplastovaná kapsová</t>
  </si>
  <si>
    <t>484374326</t>
  </si>
  <si>
    <t>59224348</t>
  </si>
  <si>
    <t>těsnění elastomerové pro spojení šachetních dílů DN 1000</t>
  </si>
  <si>
    <t>-2045608452</t>
  </si>
  <si>
    <t>894812325</t>
  </si>
  <si>
    <t>Revizní a čistící šachta z PP typ DN 600/315 šachtové dno průtočné</t>
  </si>
  <si>
    <t>618114134</t>
  </si>
  <si>
    <t>894812326</t>
  </si>
  <si>
    <t>Revizní a čistící šachta z PP typ DN 600/315 šachtové dno průtočné 30°, 60°, 90°</t>
  </si>
  <si>
    <t>2133016549</t>
  </si>
  <si>
    <t>2+1+1</t>
  </si>
  <si>
    <t>894812327</t>
  </si>
  <si>
    <t>Revizní a čistící šachta z PP typ DN 600/315 šachtové dno s přítokem tvaru T</t>
  </si>
  <si>
    <t>-1494684805</t>
  </si>
  <si>
    <t>894812328</t>
  </si>
  <si>
    <t>Revizní a čistící šachta z PP typ DN 600/315 šachtové dno s přítokem tvaru X</t>
  </si>
  <si>
    <t>82011499</t>
  </si>
  <si>
    <t>894812331</t>
  </si>
  <si>
    <t>Revizní a čistící šachta z PP DN 600 šachtová roura korugovaná světlé hloubky 1000 mm</t>
  </si>
  <si>
    <t>-1403008720</t>
  </si>
  <si>
    <t>894812339</t>
  </si>
  <si>
    <t>Příplatek k rourám revizní a čistící šachty z PP DN 600 za uříznutí šachtové roury</t>
  </si>
  <si>
    <t>-148598441</t>
  </si>
  <si>
    <t>895941103.1</t>
  </si>
  <si>
    <t>Osazení vpusti kanalizační horské z betonových dílců rozměru 900/900 mm</t>
  </si>
  <si>
    <t>1114552102</t>
  </si>
  <si>
    <t>59224321</t>
  </si>
  <si>
    <t>vpusť horská betonová spodní díl 90x90x115</t>
  </si>
  <si>
    <t>656449909</t>
  </si>
  <si>
    <t>59224332</t>
  </si>
  <si>
    <t>vpusť horská betonová zákrytová deska vč. mříží z polyplastu 90x90x15</t>
  </si>
  <si>
    <t>-709070803</t>
  </si>
  <si>
    <t>899103112</t>
  </si>
  <si>
    <t>Osazení poklopů litinových nebo ocelových včetně rámů pro třídu zatížení B125, C250</t>
  </si>
  <si>
    <t>1292848447</t>
  </si>
  <si>
    <t>28661933</t>
  </si>
  <si>
    <t>poklop šachtový litinový  DN 600 pro třídu zatížení B125</t>
  </si>
  <si>
    <t>-2098851846</t>
  </si>
  <si>
    <t>28661939</t>
  </si>
  <si>
    <t>prstenec šachtový betonový dno DN 600</t>
  </si>
  <si>
    <t>1025998196</t>
  </si>
  <si>
    <t>28661941</t>
  </si>
  <si>
    <t>adaptér šachtový teleskopický dno DN 600 pro třídu zatížení D 400 (vč.těsnění)</t>
  </si>
  <si>
    <t>1383179766</t>
  </si>
  <si>
    <t>1974389925</t>
  </si>
  <si>
    <t>55241011</t>
  </si>
  <si>
    <t>poklop třída B125, kruhový rám, vstup 600mm bez ventilace</t>
  </si>
  <si>
    <t>-1953799106</t>
  </si>
  <si>
    <t>899104112</t>
  </si>
  <si>
    <t>Osazení poklopů litinových nebo ocelových včetně rámů pro třídu zatížení D400, E600</t>
  </si>
  <si>
    <t>1811056693</t>
  </si>
  <si>
    <t>28661935</t>
  </si>
  <si>
    <t>poklop šachtový litinový  DN 600 pro třídu zatížení D400</t>
  </si>
  <si>
    <t>1987736064</t>
  </si>
  <si>
    <t>-291639115</t>
  </si>
  <si>
    <t>899104211</t>
  </si>
  <si>
    <t>Demontáž poklopů litinových nebo ocelových včetně rámů hmotnosti přes 150 kg</t>
  </si>
  <si>
    <t>-496533731</t>
  </si>
  <si>
    <t>"odhad"        20</t>
  </si>
  <si>
    <t>899911173.1</t>
  </si>
  <si>
    <t>Kluzná objímka 4F,1G  41mm</t>
  </si>
  <si>
    <t>105046248</t>
  </si>
  <si>
    <t>899913164</t>
  </si>
  <si>
    <t>Uzavírací manžeta chráničky potrubí DN 300 x 400</t>
  </si>
  <si>
    <t>1521574343</t>
  </si>
  <si>
    <t>-208307641</t>
  </si>
  <si>
    <t>786341881</t>
  </si>
  <si>
    <t>263,776*19 'Přepočtené koeficientem množství</t>
  </si>
  <si>
    <t>-396961406</t>
  </si>
  <si>
    <t>997221875</t>
  </si>
  <si>
    <t>Poplatek za uložení stavebního odpadu na recyklační skládce (skládkovné) asfaltového bez obsahu dehtu zatříděného do Katalogu odpadů pod kódem 17 03 02</t>
  </si>
  <si>
    <t>-1205030172</t>
  </si>
  <si>
    <t>998276101</t>
  </si>
  <si>
    <t>Přesun hmot pro trubní vedení z trub z plastických hmot otevřený výkop</t>
  </si>
  <si>
    <t>-1541136579</t>
  </si>
  <si>
    <t>36,252</t>
  </si>
  <si>
    <t>5,794</t>
  </si>
  <si>
    <t>2,168</t>
  </si>
  <si>
    <t>25,452</t>
  </si>
  <si>
    <t>r2</t>
  </si>
  <si>
    <t>12,181</t>
  </si>
  <si>
    <t>10,8</t>
  </si>
  <si>
    <t>03 - Vyvolané náklady</t>
  </si>
  <si>
    <t>302 - SO 302 Přeložka vodovodu</t>
  </si>
  <si>
    <t>478442529</t>
  </si>
  <si>
    <t>1,0</t>
  </si>
  <si>
    <t>1360972276</t>
  </si>
  <si>
    <t>2+7+1,5*4*4</t>
  </si>
  <si>
    <t>-703402312</t>
  </si>
  <si>
    <t>132255201</t>
  </si>
  <si>
    <t>Hloubení zapažených rýh š do 2000 mm v hornině třídy těžitelnosti I skupiny 3 objem do 20 m3 v omezeném prostoru</t>
  </si>
  <si>
    <t>2063604671</t>
  </si>
  <si>
    <t>přeložka V1</t>
  </si>
  <si>
    <t>1,0*(1,51+0,11)*0,5*4,71</t>
  </si>
  <si>
    <t>1,0*(0,77+1,42)*0,5*(20,49-12,85)</t>
  </si>
  <si>
    <t>r2*0,5</t>
  </si>
  <si>
    <t>132455201</t>
  </si>
  <si>
    <t>Hloubení zapažených rýh š do 2000 mm v hornině třídy těžitelnosti II skupiny 5 objem do 20 m3 v omezeném prostoru</t>
  </si>
  <si>
    <t>67601582</t>
  </si>
  <si>
    <t>133255101</t>
  </si>
  <si>
    <t>Hloubení šachet zapažených v hornině třídy těžitelnosti I skupiny 3 objem do 20 m3 v omezeném prostoru</t>
  </si>
  <si>
    <t>2077372276</t>
  </si>
  <si>
    <t>výkop pro hydrant</t>
  </si>
  <si>
    <t>1,5*1,5*1,6</t>
  </si>
  <si>
    <t>výkop pro napojení</t>
  </si>
  <si>
    <t>1,5*1,5*1,6*2</t>
  </si>
  <si>
    <t>133455101</t>
  </si>
  <si>
    <t>Hloubení šachet zapažených v hornině třídy těžitelnosti II skupiny 5 objem do 20 m3 v omezeném prostoru</t>
  </si>
  <si>
    <t>1001915879</t>
  </si>
  <si>
    <t>1377390114</t>
  </si>
  <si>
    <t>(1,51+0,93)*0,5*1,34*2</t>
  </si>
  <si>
    <t>(0,97+1,42)*0,5*(20,49-14,94)*2</t>
  </si>
  <si>
    <t>-2110829007</t>
  </si>
  <si>
    <t>58735761</t>
  </si>
  <si>
    <t>1,5*4*1,6</t>
  </si>
  <si>
    <t>1,5*4*1,6*2</t>
  </si>
  <si>
    <t>106700066</t>
  </si>
  <si>
    <t>-1012874267</t>
  </si>
  <si>
    <t>r1+s</t>
  </si>
  <si>
    <t>868789994</t>
  </si>
  <si>
    <t>895895012</t>
  </si>
  <si>
    <t>547602112</t>
  </si>
  <si>
    <t>791064234</t>
  </si>
  <si>
    <t>-1724181611</t>
  </si>
  <si>
    <t>498879190</t>
  </si>
  <si>
    <t>r2+s</t>
  </si>
  <si>
    <t>12613680</t>
  </si>
  <si>
    <t>15,019*2 'Přepočtené koeficientem množství</t>
  </si>
  <si>
    <t>217175609</t>
  </si>
  <si>
    <t>1,0*0,401*(20,49-12,85+6,81)</t>
  </si>
  <si>
    <t>58331289</t>
  </si>
  <si>
    <t>kamenivo těžené drobné frakce 0/2</t>
  </si>
  <si>
    <t>-217513571</t>
  </si>
  <si>
    <t>5,794*2 'Přepočtené koeficientem množství</t>
  </si>
  <si>
    <t>-1842588498</t>
  </si>
  <si>
    <t>1,0*0,15*(20,49-12,85+6,81)</t>
  </si>
  <si>
    <t>452313141</t>
  </si>
  <si>
    <t>Podkladní bloky z betonu prostého tř. C 16/20 otevřený výkop</t>
  </si>
  <si>
    <t>-1446862571</t>
  </si>
  <si>
    <t>0,3*0,3*0,4*10</t>
  </si>
  <si>
    <t>452353101</t>
  </si>
  <si>
    <t>Bednění podkladních bloků otevřený výkop</t>
  </si>
  <si>
    <t>-1234353217</t>
  </si>
  <si>
    <t>(0,3+0,4)*2*0,3*10</t>
  </si>
  <si>
    <t>850245121</t>
  </si>
  <si>
    <t>Výřez nebo výsek na potrubí z trub litinových tlakových nebo plastických hmot DN 80</t>
  </si>
  <si>
    <t>-1771263099</t>
  </si>
  <si>
    <t>HWL.797408000016</t>
  </si>
  <si>
    <t>SYNOFLEX - SPOJKA 80 (85-105)</t>
  </si>
  <si>
    <t>-1923150717</t>
  </si>
  <si>
    <t>850265121</t>
  </si>
  <si>
    <t>Výřez nebo výsek na potrubí z trub litinových tlakových nebo plastických hmot DN 100</t>
  </si>
  <si>
    <t>-2025859483</t>
  </si>
  <si>
    <t>HWL.797410000016</t>
  </si>
  <si>
    <t>SYNOFLEX - SPOJKA 100 (104-132)</t>
  </si>
  <si>
    <t>305915092</t>
  </si>
  <si>
    <t>850311811</t>
  </si>
  <si>
    <t>Bourání stávajícího potrubí z trub litinových DN 150</t>
  </si>
  <si>
    <t>-246930443</t>
  </si>
  <si>
    <t>851241131</t>
  </si>
  <si>
    <t>Montáž potrubí z trub litinových hrdlových s integrovaným těsněním otevřený výkop DN 80</t>
  </si>
  <si>
    <t>397203148</t>
  </si>
  <si>
    <t>55253000</t>
  </si>
  <si>
    <t>trouba vodovodní litinová hrdlová Pz dl 6m DN 80</t>
  </si>
  <si>
    <t>-1568987384</t>
  </si>
  <si>
    <t>2*1,01 'Přepočtené koeficientem množství</t>
  </si>
  <si>
    <t>851261131</t>
  </si>
  <si>
    <t>Montáž potrubí z trub litinových hrdlových s integrovaným těsněním otevřený výkop DN 100</t>
  </si>
  <si>
    <t>1215333606</t>
  </si>
  <si>
    <t>55253059</t>
  </si>
  <si>
    <t>trouba vodovodní litinová hrdlová  dl 6m DN 100 jištěné hrdlové spoje</t>
  </si>
  <si>
    <t>482689105</t>
  </si>
  <si>
    <t>7*1,01 'Přepočtené koeficientem množství</t>
  </si>
  <si>
    <t>851261131.1</t>
  </si>
  <si>
    <t>Montáž potrubí z trub litinových hrdlových předizolovaných DN 100</t>
  </si>
  <si>
    <t>49295925</t>
  </si>
  <si>
    <t>55253070</t>
  </si>
  <si>
    <t>trouba vodovodní litinová hrdlová tepelně izolovaná dl 6m DN 100mm jištěné hrdlové spoje</t>
  </si>
  <si>
    <t>1078636827</t>
  </si>
  <si>
    <t>14*1,01 'Přepočtené koeficientem množství</t>
  </si>
  <si>
    <t>852242122</t>
  </si>
  <si>
    <t>Montáž potrubí z trub litinových tlakových přírubových délky do 1 m otevřený výkop DN 80</t>
  </si>
  <si>
    <t>-1749589381</t>
  </si>
  <si>
    <t>55253235</t>
  </si>
  <si>
    <t>trouba přírubová litinová vodovodní  PN10/16 DN 80 dl 200mm</t>
  </si>
  <si>
    <t>-386318162</t>
  </si>
  <si>
    <t>1*1,01 'Přepočtené koeficientem množství</t>
  </si>
  <si>
    <t>55253247</t>
  </si>
  <si>
    <t>trouba přírubová litinová vodovodní  PN10/16 DN 80 dle hl.uložení hydrantu</t>
  </si>
  <si>
    <t>768855024</t>
  </si>
  <si>
    <t>857241131</t>
  </si>
  <si>
    <t>Montáž litinových tvarovek jednoosých hrdlových otevřený výkop s integrovaným těsněním DN 80</t>
  </si>
  <si>
    <t>-989271778</t>
  </si>
  <si>
    <t>55253928</t>
  </si>
  <si>
    <t>koleno hrdlové z tvárné litiny,práškový epoxid tl 250µm MMK-kus DN 80-30°</t>
  </si>
  <si>
    <t>-1952397247</t>
  </si>
  <si>
    <t>1381878466</t>
  </si>
  <si>
    <t>55259730</t>
  </si>
  <si>
    <t>tvarovka vodovodní hrdlová s přírubou E (EU) - základní povrchová úprava kroužek těsnící DN 80 dl 130mm</t>
  </si>
  <si>
    <t>-1209437962</t>
  </si>
  <si>
    <t>857242122</t>
  </si>
  <si>
    <t>Montáž litinových tvarovek jednoosých přírubových otevřený výkop DN 80</t>
  </si>
  <si>
    <t>519781550</t>
  </si>
  <si>
    <t>55254047</t>
  </si>
  <si>
    <t>koleno 90° s patkou přírubové litinové vodovodní N-kus PN10/40 DN 80</t>
  </si>
  <si>
    <t>-1032565593</t>
  </si>
  <si>
    <t>857261131</t>
  </si>
  <si>
    <t>Montáž litinových tvarovek jednoosých hrdlových otevřený výkop s integrovaným těsněním DN 100</t>
  </si>
  <si>
    <t>-862404224</t>
  </si>
  <si>
    <t>55253917</t>
  </si>
  <si>
    <t>koleno hrdlové z tvárné litiny,práškový epoxid tl 250µm MMK-kus DN 100-22,5°</t>
  </si>
  <si>
    <t>-1434916313</t>
  </si>
  <si>
    <t>55253941</t>
  </si>
  <si>
    <t>koleno hrdlové z tvárné litiny,práškový epoxid tl 250µm MMK-kus DN 100-45°</t>
  </si>
  <si>
    <t>773162434</t>
  </si>
  <si>
    <t>857263131</t>
  </si>
  <si>
    <t>Montáž litinových tvarovek odbočných hrdlových otevřený výkop s integrovaným těsněním DN 100</t>
  </si>
  <si>
    <t>-1555491460</t>
  </si>
  <si>
    <t>55253745</t>
  </si>
  <si>
    <t>tvarovka hrdlová s přírubovou odbočkou z tvárné litiny,práškový epoxid tl 250µm MMA-kus DN 100/80</t>
  </si>
  <si>
    <t>1099156007</t>
  </si>
  <si>
    <t>384172434</t>
  </si>
  <si>
    <t>891241112</t>
  </si>
  <si>
    <t>Montáž vodovodních šoupátek otevřený výkop DN 80</t>
  </si>
  <si>
    <t>-1785252452</t>
  </si>
  <si>
    <t>42224397</t>
  </si>
  <si>
    <t>šoupátko vodovodní šedá litina uzavírací víkové S24 118 610 DN 80x210mm</t>
  </si>
  <si>
    <t>-728274281</t>
  </si>
  <si>
    <t>HWL.950108000003</t>
  </si>
  <si>
    <t>SOUPRAVA ZEMNÍ TELESKOPICKÁ E1/A-1,3 -1,8 65-80 E1/80 A (1,3-1,8m)</t>
  </si>
  <si>
    <t>-259742631</t>
  </si>
  <si>
    <t>891241811.1</t>
  </si>
  <si>
    <t>Demontáž hydrantu DN 80</t>
  </si>
  <si>
    <t>1332729506</t>
  </si>
  <si>
    <t>891247112</t>
  </si>
  <si>
    <t>Montáž hydrantů podzemních DN 80</t>
  </si>
  <si>
    <t>953118695</t>
  </si>
  <si>
    <t>42273591</t>
  </si>
  <si>
    <t xml:space="preserve">hydrant podzemní DN 80 PN 16 jednoduchý uzávěr krycí </t>
  </si>
  <si>
    <t>16982152</t>
  </si>
  <si>
    <t>892241111</t>
  </si>
  <si>
    <t>Tlaková zkouška vodou potrubí DN do 80</t>
  </si>
  <si>
    <t>11499810</t>
  </si>
  <si>
    <t>892271111</t>
  </si>
  <si>
    <t>Tlaková zkouška vodou potrubí DN 100 nebo 125</t>
  </si>
  <si>
    <t>1368961926</t>
  </si>
  <si>
    <t>7+14</t>
  </si>
  <si>
    <t>892273122</t>
  </si>
  <si>
    <t>Proplach a dezinfekce vodovodního potrubí DN od 80 do 125</t>
  </si>
  <si>
    <t>724094447</t>
  </si>
  <si>
    <t>892372111</t>
  </si>
  <si>
    <t>Zabezpečení konců potrubí DN do 300 při tlakových zkouškách vodou</t>
  </si>
  <si>
    <t>-1327879142</t>
  </si>
  <si>
    <t>899101211</t>
  </si>
  <si>
    <t>Demontáž poklopů litinových nebo ocelových včetně rámů hmotnosti do 50 kg</t>
  </si>
  <si>
    <t>445923316</t>
  </si>
  <si>
    <t>899401112</t>
  </si>
  <si>
    <t>Osazení poklopů litinových šoupátkových</t>
  </si>
  <si>
    <t>649742274</t>
  </si>
  <si>
    <t>42291352</t>
  </si>
  <si>
    <t>poklop litinový šoupátkový pro zemní soupravy osazení do terénu a do vozovky</t>
  </si>
  <si>
    <t>1730511366</t>
  </si>
  <si>
    <t>HWL.348100000000</t>
  </si>
  <si>
    <t>PODKLAD. DESKA  UNI UNI</t>
  </si>
  <si>
    <t>-1606309881</t>
  </si>
  <si>
    <t>42291000</t>
  </si>
  <si>
    <t>klíč ke kanálovým šoupátkům T-klíč</t>
  </si>
  <si>
    <t>442578531</t>
  </si>
  <si>
    <t>899401113</t>
  </si>
  <si>
    <t>Osazení poklopů litinových hydrantových</t>
  </si>
  <si>
    <t>-990674467</t>
  </si>
  <si>
    <t>42291452</t>
  </si>
  <si>
    <t>poklop litinový hydrantový DN 80</t>
  </si>
  <si>
    <t>88932570</t>
  </si>
  <si>
    <t>HWL.348200000000</t>
  </si>
  <si>
    <t>PODKLAD. DESKA  POD HYDRANT.POKLOP</t>
  </si>
  <si>
    <t>1546965229</t>
  </si>
  <si>
    <t>HWL.342000000000</t>
  </si>
  <si>
    <t xml:space="preserve">KLÍČ UZAVÍRACÍ k  HYDRANTŮM </t>
  </si>
  <si>
    <t>22741942</t>
  </si>
  <si>
    <t>Signalizační vodič DN do 150 mm na potrubí</t>
  </si>
  <si>
    <t>-1421256345</t>
  </si>
  <si>
    <t>899722113</t>
  </si>
  <si>
    <t>Krytí potrubí z plastů výstražnou fólií z PVC 34cm</t>
  </si>
  <si>
    <t>-175546566</t>
  </si>
  <si>
    <t>8999111R1</t>
  </si>
  <si>
    <t xml:space="preserve">Kluzná objímka </t>
  </si>
  <si>
    <t>-1009243340</t>
  </si>
  <si>
    <t>899913144</t>
  </si>
  <si>
    <t>Uzavírací manžeta chráničky potrubí DN 100 x 300</t>
  </si>
  <si>
    <t>1038712909</t>
  </si>
  <si>
    <t>899914114.1</t>
  </si>
  <si>
    <t>Montáž ocelové chráničky D 324 x 5 mm</t>
  </si>
  <si>
    <t>-618977225</t>
  </si>
  <si>
    <t>14011112.1</t>
  </si>
  <si>
    <t>trubka ocelová bezešvá hladká jakost 11 353 324x5,0mm</t>
  </si>
  <si>
    <t>-1391602187</t>
  </si>
  <si>
    <t>899R01</t>
  </si>
  <si>
    <t>Náhradní zásobování vodou</t>
  </si>
  <si>
    <t>1294938190</t>
  </si>
  <si>
    <t>-1858105145</t>
  </si>
  <si>
    <t>-210007067</t>
  </si>
  <si>
    <t>-2071745263</t>
  </si>
  <si>
    <t>1,567*19 'Přepočtené koeficientem množství</t>
  </si>
  <si>
    <t>-870912480</t>
  </si>
  <si>
    <t>-552168426</t>
  </si>
  <si>
    <t>SEZNAM FIGUR</t>
  </si>
  <si>
    <t>Výměra</t>
  </si>
  <si>
    <t xml:space="preserve"> 01/ 101</t>
  </si>
  <si>
    <t>Použití figury:</t>
  </si>
  <si>
    <t>or1_1</t>
  </si>
  <si>
    <t xml:space="preserve"> 01/ 201</t>
  </si>
  <si>
    <t xml:space="preserve"> 01/ 202/ 2021</t>
  </si>
  <si>
    <t xml:space="preserve"> 01/ 202/ 2022</t>
  </si>
  <si>
    <t xml:space="preserve"> 01/ 202/ 2023</t>
  </si>
  <si>
    <t xml:space="preserve"> 01/ 202/ 2024</t>
  </si>
  <si>
    <t xml:space="preserve"> 01/ 202/ 2025</t>
  </si>
  <si>
    <t xml:space="preserve"> 01/ 202/ 2026</t>
  </si>
  <si>
    <t xml:space="preserve"> 01/ 202/ 2028</t>
  </si>
  <si>
    <t xml:space="preserve"> 01/ 202/ 2027</t>
  </si>
  <si>
    <t xml:space="preserve"> 01/ 401</t>
  </si>
  <si>
    <t xml:space="preserve"> 02/ 301</t>
  </si>
  <si>
    <t xml:space="preserve"> 03/ 302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</si>
</sst>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25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4" fillId="4" borderId="0" xfId="0" applyFont="1" applyFill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2" fillId="0" borderId="17" xfId="0" applyNumberFormat="1" applyFont="1" applyBorder="1" applyAlignment="1">
      <alignment vertical="center"/>
    </xf>
    <xf numFmtId="4" fontId="22" fillId="0" borderId="0" xfId="0" applyNumberFormat="1" applyFont="1" applyAlignment="1">
      <alignment vertical="center"/>
    </xf>
    <xf numFmtId="166" fontId="22" fillId="0" borderId="0" xfId="0" applyNumberFormat="1" applyFont="1" applyAlignment="1">
      <alignment vertical="center"/>
    </xf>
    <xf numFmtId="4" fontId="22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7" xfId="0" applyNumberFormat="1" applyFont="1" applyBorder="1" applyAlignment="1">
      <alignment vertical="center"/>
    </xf>
    <xf numFmtId="4" fontId="30" fillId="0" borderId="0" xfId="0" applyNumberFormat="1" applyFont="1" applyAlignment="1">
      <alignment vertical="center"/>
    </xf>
    <xf numFmtId="166" fontId="30" fillId="0" borderId="0" xfId="0" applyNumberFormat="1" applyFont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1" fillId="0" borderId="0" xfId="2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2" fillId="0" borderId="17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" fillId="0" borderId="18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166" fontId="2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4" fillId="4" borderId="0" xfId="0" applyFont="1" applyFill="1" applyAlignment="1">
      <alignment horizontal="left" vertical="center"/>
    </xf>
    <xf numFmtId="0" fontId="24" fillId="4" borderId="0" xfId="0" applyFont="1" applyFill="1" applyAlignment="1">
      <alignment horizontal="right" vertical="center"/>
    </xf>
    <xf numFmtId="0" fontId="35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>
      <alignment horizontal="center" vertical="center" wrapText="1"/>
    </xf>
    <xf numFmtId="0" fontId="24" fillId="4" borderId="15" xfId="0" applyFont="1" applyFill="1" applyBorder="1" applyAlignment="1">
      <alignment horizontal="center" vertical="center" wrapText="1"/>
    </xf>
    <xf numFmtId="4" fontId="26" fillId="0" borderId="0" xfId="0" applyNumberFormat="1" applyFont="1"/>
    <xf numFmtId="166" fontId="36" fillId="0" borderId="10" xfId="0" applyNumberFormat="1" applyFont="1" applyBorder="1"/>
    <xf numFmtId="166" fontId="36" fillId="0" borderId="11" xfId="0" applyNumberFormat="1" applyFont="1" applyBorder="1"/>
    <xf numFmtId="4" fontId="37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7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49" fontId="24" fillId="0" borderId="22" xfId="0" applyNumberFormat="1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167" fontId="24" fillId="0" borderId="22" xfId="0" applyNumberFormat="1" applyFont="1" applyBorder="1" applyAlignment="1" applyProtection="1">
      <alignment vertical="center"/>
      <protection locked="0"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 locked="0"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Alignment="1">
      <alignment horizontal="center" vertical="center"/>
    </xf>
    <xf numFmtId="166" fontId="25" fillId="0" borderId="0" xfId="0" applyNumberFormat="1" applyFont="1" applyAlignment="1">
      <alignment vertical="center"/>
    </xf>
    <xf numFmtId="166" fontId="25" fillId="0" borderId="12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10" fillId="0" borderId="3" xfId="0" applyFont="1" applyBorder="1" applyAlignment="1">
      <alignment vertical="center"/>
    </xf>
    <xf numFmtId="0" fontId="3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9" fillId="0" borderId="22" xfId="0" applyFont="1" applyBorder="1" applyAlignment="1" applyProtection="1">
      <alignment horizontal="center" vertical="center"/>
      <protection locked="0"/>
    </xf>
    <xf numFmtId="49" fontId="39" fillId="0" borderId="22" xfId="0" applyNumberFormat="1" applyFont="1" applyBorder="1" applyAlignment="1" applyProtection="1">
      <alignment horizontal="left" vertical="center" wrapText="1"/>
      <protection locked="0"/>
    </xf>
    <xf numFmtId="0" fontId="39" fillId="0" borderId="22" xfId="0" applyFont="1" applyBorder="1" applyAlignment="1" applyProtection="1">
      <alignment horizontal="left" vertical="center" wrapText="1"/>
      <protection locked="0"/>
    </xf>
    <xf numFmtId="0" fontId="39" fillId="0" borderId="22" xfId="0" applyFont="1" applyBorder="1" applyAlignment="1" applyProtection="1">
      <alignment horizontal="center" vertical="center" wrapText="1"/>
      <protection locked="0"/>
    </xf>
    <xf numFmtId="167" fontId="39" fillId="0" borderId="22" xfId="0" applyNumberFormat="1" applyFont="1" applyBorder="1" applyAlignment="1" applyProtection="1">
      <alignment vertical="center"/>
      <protection locked="0"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 locked="0"/>
    </xf>
    <xf numFmtId="0" fontId="40" fillId="0" borderId="3" xfId="0" applyFont="1" applyBorder="1" applyAlignment="1">
      <alignment vertical="center"/>
    </xf>
    <xf numFmtId="0" fontId="39" fillId="2" borderId="17" xfId="0" applyFont="1" applyFill="1" applyBorder="1" applyAlignment="1" applyProtection="1">
      <alignment horizontal="left" vertical="center"/>
      <protection locked="0"/>
    </xf>
    <xf numFmtId="0" fontId="39" fillId="0" borderId="0" xfId="0" applyFont="1" applyAlignment="1">
      <alignment horizontal="center" vertical="center"/>
    </xf>
    <xf numFmtId="0" fontId="25" fillId="2" borderId="18" xfId="0" applyFont="1" applyFill="1" applyBorder="1" applyAlignment="1" applyProtection="1">
      <alignment horizontal="left" vertical="center"/>
      <protection locked="0"/>
    </xf>
    <xf numFmtId="0" fontId="25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166" fontId="25" fillId="0" borderId="19" xfId="0" applyNumberFormat="1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7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41" fillId="0" borderId="13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/>
    </xf>
    <xf numFmtId="167" fontId="41" fillId="0" borderId="15" xfId="0" applyNumberFormat="1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167" fontId="0" fillId="0" borderId="0" xfId="0" applyNumberFormat="1" applyAlignment="1">
      <alignment vertical="center"/>
    </xf>
    <xf numFmtId="0" fontId="37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24" fillId="4" borderId="7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left" vertical="center"/>
    </xf>
    <xf numFmtId="0" fontId="24" fillId="4" borderId="6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9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24" fillId="4" borderId="7" xfId="0" applyFont="1" applyFill="1" applyBorder="1" applyAlignment="1">
      <alignment horizontal="right" vertical="center"/>
    </xf>
    <xf numFmtId="4" fontId="29" fillId="0" borderId="0" xfId="0" applyNumberFormat="1" applyFont="1" applyAlignment="1">
      <alignment horizontal="right" vertical="center"/>
    </xf>
    <xf numFmtId="0" fontId="29" fillId="0" borderId="0" xfId="0" applyFont="1" applyAlignment="1">
      <alignment vertical="center"/>
    </xf>
    <xf numFmtId="4" fontId="8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4" fontId="29" fillId="0" borderId="0" xfId="0" applyNumberFormat="1" applyFont="1" applyAlignment="1">
      <alignment vertical="center"/>
    </xf>
    <xf numFmtId="0" fontId="24" fillId="4" borderId="21" xfId="0" applyFont="1" applyFill="1" applyBorder="1" applyAlignment="1">
      <alignment horizontal="left" vertical="center"/>
    </xf>
    <xf numFmtId="0" fontId="15" fillId="5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14"/>
  <sheetViews>
    <sheetView showGridLines="0" workbookViewId="0" topLeftCell="A19">
      <selection activeCell="R8" sqref="R8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ht="36.95" customHeight="1">
      <c r="AR2" s="243" t="s">
        <v>5</v>
      </c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ht="12" customHeight="1">
      <c r="B5" s="20"/>
      <c r="D5" s="24" t="s">
        <v>13</v>
      </c>
      <c r="K5" s="218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R5" s="20"/>
      <c r="BE5" s="215" t="s">
        <v>15</v>
      </c>
      <c r="BS5" s="17" t="s">
        <v>6</v>
      </c>
    </row>
    <row r="6" spans="2:71" ht="36.95" customHeight="1">
      <c r="B6" s="20"/>
      <c r="D6" s="26" t="s">
        <v>16</v>
      </c>
      <c r="K6" s="220" t="s">
        <v>17</v>
      </c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R6" s="20"/>
      <c r="BE6" s="216"/>
      <c r="BS6" s="17" t="s">
        <v>6</v>
      </c>
    </row>
    <row r="7" spans="2:7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16"/>
      <c r="BS7" s="17" t="s">
        <v>6</v>
      </c>
    </row>
    <row r="8" spans="2:7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16"/>
      <c r="BS8" s="17" t="s">
        <v>6</v>
      </c>
    </row>
    <row r="9" spans="2:71" ht="14.45" customHeight="1">
      <c r="B9" s="20"/>
      <c r="AR9" s="20"/>
      <c r="BE9" s="216"/>
      <c r="BS9" s="17" t="s">
        <v>6</v>
      </c>
    </row>
    <row r="10" spans="2:71" ht="12" customHeight="1">
      <c r="B10" s="20"/>
      <c r="D10" s="27" t="s">
        <v>24</v>
      </c>
      <c r="AK10" s="27" t="s">
        <v>25</v>
      </c>
      <c r="AN10" s="25" t="s">
        <v>1</v>
      </c>
      <c r="AR10" s="20"/>
      <c r="BE10" s="216"/>
      <c r="BS10" s="17" t="s">
        <v>6</v>
      </c>
    </row>
    <row r="11" spans="2:71" ht="18.4" customHeight="1">
      <c r="B11" s="20"/>
      <c r="E11" s="25" t="s">
        <v>26</v>
      </c>
      <c r="AK11" s="27" t="s">
        <v>27</v>
      </c>
      <c r="AN11" s="25" t="s">
        <v>1</v>
      </c>
      <c r="AR11" s="20"/>
      <c r="BE11" s="216"/>
      <c r="BS11" s="17" t="s">
        <v>6</v>
      </c>
    </row>
    <row r="12" spans="2:71" ht="6.95" customHeight="1">
      <c r="B12" s="20"/>
      <c r="AR12" s="20"/>
      <c r="BE12" s="216"/>
      <c r="BS12" s="17" t="s">
        <v>6</v>
      </c>
    </row>
    <row r="13" spans="2:71" ht="12" customHeight="1">
      <c r="B13" s="20"/>
      <c r="D13" s="27" t="s">
        <v>28</v>
      </c>
      <c r="AK13" s="27" t="s">
        <v>25</v>
      </c>
      <c r="AN13" s="29" t="s">
        <v>29</v>
      </c>
      <c r="AR13" s="20"/>
      <c r="BE13" s="216"/>
      <c r="BS13" s="17" t="s">
        <v>6</v>
      </c>
    </row>
    <row r="14" spans="2:71" ht="12.75">
      <c r="B14" s="20"/>
      <c r="E14" s="221" t="s">
        <v>29</v>
      </c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7" t="s">
        <v>27</v>
      </c>
      <c r="AN14" s="29" t="s">
        <v>29</v>
      </c>
      <c r="AR14" s="20"/>
      <c r="BE14" s="216"/>
      <c r="BS14" s="17" t="s">
        <v>6</v>
      </c>
    </row>
    <row r="15" spans="2:71" ht="6.95" customHeight="1">
      <c r="B15" s="20"/>
      <c r="AR15" s="20"/>
      <c r="BE15" s="216"/>
      <c r="BS15" s="17" t="s">
        <v>3</v>
      </c>
    </row>
    <row r="16" spans="2:71" ht="12" customHeight="1">
      <c r="B16" s="20"/>
      <c r="D16" s="27" t="s">
        <v>30</v>
      </c>
      <c r="AK16" s="27" t="s">
        <v>25</v>
      </c>
      <c r="AN16" s="25" t="s">
        <v>1</v>
      </c>
      <c r="AR16" s="20"/>
      <c r="BE16" s="216"/>
      <c r="BS16" s="17" t="s">
        <v>3</v>
      </c>
    </row>
    <row r="17" spans="2:71" ht="18.4" customHeight="1">
      <c r="B17" s="20"/>
      <c r="E17" s="25" t="s">
        <v>31</v>
      </c>
      <c r="AK17" s="27" t="s">
        <v>27</v>
      </c>
      <c r="AN17" s="25" t="s">
        <v>1</v>
      </c>
      <c r="AR17" s="20"/>
      <c r="BE17" s="216"/>
      <c r="BS17" s="17" t="s">
        <v>32</v>
      </c>
    </row>
    <row r="18" spans="2:71" ht="6.95" customHeight="1">
      <c r="B18" s="20"/>
      <c r="AR18" s="20"/>
      <c r="BE18" s="216"/>
      <c r="BS18" s="17" t="s">
        <v>6</v>
      </c>
    </row>
    <row r="19" spans="2:71" ht="12" customHeight="1">
      <c r="B19" s="20"/>
      <c r="D19" s="27" t="s">
        <v>33</v>
      </c>
      <c r="AK19" s="27" t="s">
        <v>25</v>
      </c>
      <c r="AN19" s="25" t="s">
        <v>1</v>
      </c>
      <c r="AR19" s="20"/>
      <c r="BE19" s="216"/>
      <c r="BS19" s="17" t="s">
        <v>6</v>
      </c>
    </row>
    <row r="20" spans="2:71" ht="18.4" customHeight="1">
      <c r="B20" s="20"/>
      <c r="E20" s="25" t="s">
        <v>34</v>
      </c>
      <c r="AK20" s="27" t="s">
        <v>27</v>
      </c>
      <c r="AN20" s="25" t="s">
        <v>1</v>
      </c>
      <c r="AR20" s="20"/>
      <c r="BE20" s="216"/>
      <c r="BS20" s="17" t="s">
        <v>32</v>
      </c>
    </row>
    <row r="21" spans="2:57" ht="6.95" customHeight="1">
      <c r="B21" s="20"/>
      <c r="AR21" s="20"/>
      <c r="BE21" s="216"/>
    </row>
    <row r="22" spans="2:57" ht="12" customHeight="1">
      <c r="B22" s="20"/>
      <c r="D22" s="27" t="s">
        <v>35</v>
      </c>
      <c r="AR22" s="20"/>
      <c r="BE22" s="216"/>
    </row>
    <row r="23" spans="2:57" ht="16.5" customHeight="1">
      <c r="B23" s="20"/>
      <c r="E23" s="223" t="s">
        <v>1</v>
      </c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R23" s="20"/>
      <c r="BE23" s="216"/>
    </row>
    <row r="24" spans="2:57" ht="6.95" customHeight="1">
      <c r="B24" s="20"/>
      <c r="AR24" s="20"/>
      <c r="BE24" s="216"/>
    </row>
    <row r="25" spans="2:57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16"/>
    </row>
    <row r="26" spans="2:57" s="1" customFormat="1" ht="25.9" customHeight="1">
      <c r="B26" s="32"/>
      <c r="D26" s="33" t="s">
        <v>36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24">
        <f>ROUND(AG94,2)</f>
        <v>0</v>
      </c>
      <c r="AL26" s="225"/>
      <c r="AM26" s="225"/>
      <c r="AN26" s="225"/>
      <c r="AO26" s="225"/>
      <c r="AR26" s="32"/>
      <c r="BE26" s="216"/>
    </row>
    <row r="27" spans="2:57" s="1" customFormat="1" ht="6.95" customHeight="1">
      <c r="B27" s="32"/>
      <c r="AR27" s="32"/>
      <c r="BE27" s="216"/>
    </row>
    <row r="28" spans="2:57" s="1" customFormat="1" ht="12.75">
      <c r="B28" s="32"/>
      <c r="L28" s="226" t="s">
        <v>37</v>
      </c>
      <c r="M28" s="226"/>
      <c r="N28" s="226"/>
      <c r="O28" s="226"/>
      <c r="P28" s="226"/>
      <c r="W28" s="226" t="s">
        <v>38</v>
      </c>
      <c r="X28" s="226"/>
      <c r="Y28" s="226"/>
      <c r="Z28" s="226"/>
      <c r="AA28" s="226"/>
      <c r="AB28" s="226"/>
      <c r="AC28" s="226"/>
      <c r="AD28" s="226"/>
      <c r="AE28" s="226"/>
      <c r="AK28" s="226" t="s">
        <v>39</v>
      </c>
      <c r="AL28" s="226"/>
      <c r="AM28" s="226"/>
      <c r="AN28" s="226"/>
      <c r="AO28" s="226"/>
      <c r="AR28" s="32"/>
      <c r="BE28" s="216"/>
    </row>
    <row r="29" spans="2:57" s="2" customFormat="1" ht="14.45" customHeight="1">
      <c r="B29" s="36"/>
      <c r="D29" s="27" t="s">
        <v>40</v>
      </c>
      <c r="F29" s="27" t="s">
        <v>41</v>
      </c>
      <c r="L29" s="229">
        <v>0.21</v>
      </c>
      <c r="M29" s="228"/>
      <c r="N29" s="228"/>
      <c r="O29" s="228"/>
      <c r="P29" s="228"/>
      <c r="W29" s="227">
        <f>ROUND(AZ94,2)</f>
        <v>0</v>
      </c>
      <c r="X29" s="228"/>
      <c r="Y29" s="228"/>
      <c r="Z29" s="228"/>
      <c r="AA29" s="228"/>
      <c r="AB29" s="228"/>
      <c r="AC29" s="228"/>
      <c r="AD29" s="228"/>
      <c r="AE29" s="228"/>
      <c r="AK29" s="227">
        <f>ROUND(AV94,2)</f>
        <v>0</v>
      </c>
      <c r="AL29" s="228"/>
      <c r="AM29" s="228"/>
      <c r="AN29" s="228"/>
      <c r="AO29" s="228"/>
      <c r="AR29" s="36"/>
      <c r="BE29" s="217"/>
    </row>
    <row r="30" spans="2:57" s="2" customFormat="1" ht="14.45" customHeight="1">
      <c r="B30" s="36"/>
      <c r="F30" s="27" t="s">
        <v>42</v>
      </c>
      <c r="L30" s="229">
        <v>0.15</v>
      </c>
      <c r="M30" s="228"/>
      <c r="N30" s="228"/>
      <c r="O30" s="228"/>
      <c r="P30" s="228"/>
      <c r="W30" s="227">
        <f>ROUND(BA94,2)</f>
        <v>0</v>
      </c>
      <c r="X30" s="228"/>
      <c r="Y30" s="228"/>
      <c r="Z30" s="228"/>
      <c r="AA30" s="228"/>
      <c r="AB30" s="228"/>
      <c r="AC30" s="228"/>
      <c r="AD30" s="228"/>
      <c r="AE30" s="228"/>
      <c r="AK30" s="227">
        <f>ROUND(AW94,2)</f>
        <v>0</v>
      </c>
      <c r="AL30" s="228"/>
      <c r="AM30" s="228"/>
      <c r="AN30" s="228"/>
      <c r="AO30" s="228"/>
      <c r="AR30" s="36"/>
      <c r="BE30" s="217"/>
    </row>
    <row r="31" spans="2:57" s="2" customFormat="1" ht="14.45" customHeight="1" hidden="1">
      <c r="B31" s="36"/>
      <c r="F31" s="27" t="s">
        <v>43</v>
      </c>
      <c r="L31" s="229">
        <v>0.21</v>
      </c>
      <c r="M31" s="228"/>
      <c r="N31" s="228"/>
      <c r="O31" s="228"/>
      <c r="P31" s="228"/>
      <c r="W31" s="227">
        <f>ROUND(BB94,2)</f>
        <v>0</v>
      </c>
      <c r="X31" s="228"/>
      <c r="Y31" s="228"/>
      <c r="Z31" s="228"/>
      <c r="AA31" s="228"/>
      <c r="AB31" s="228"/>
      <c r="AC31" s="228"/>
      <c r="AD31" s="228"/>
      <c r="AE31" s="228"/>
      <c r="AK31" s="227">
        <v>0</v>
      </c>
      <c r="AL31" s="228"/>
      <c r="AM31" s="228"/>
      <c r="AN31" s="228"/>
      <c r="AO31" s="228"/>
      <c r="AR31" s="36"/>
      <c r="BE31" s="217"/>
    </row>
    <row r="32" spans="2:57" s="2" customFormat="1" ht="14.45" customHeight="1" hidden="1">
      <c r="B32" s="36"/>
      <c r="F32" s="27" t="s">
        <v>44</v>
      </c>
      <c r="L32" s="229">
        <v>0.15</v>
      </c>
      <c r="M32" s="228"/>
      <c r="N32" s="228"/>
      <c r="O32" s="228"/>
      <c r="P32" s="228"/>
      <c r="W32" s="227">
        <f>ROUND(BC94,2)</f>
        <v>0</v>
      </c>
      <c r="X32" s="228"/>
      <c r="Y32" s="228"/>
      <c r="Z32" s="228"/>
      <c r="AA32" s="228"/>
      <c r="AB32" s="228"/>
      <c r="AC32" s="228"/>
      <c r="AD32" s="228"/>
      <c r="AE32" s="228"/>
      <c r="AK32" s="227">
        <v>0</v>
      </c>
      <c r="AL32" s="228"/>
      <c r="AM32" s="228"/>
      <c r="AN32" s="228"/>
      <c r="AO32" s="228"/>
      <c r="AR32" s="36"/>
      <c r="BE32" s="217"/>
    </row>
    <row r="33" spans="2:57" s="2" customFormat="1" ht="14.45" customHeight="1" hidden="1">
      <c r="B33" s="36"/>
      <c r="F33" s="27" t="s">
        <v>45</v>
      </c>
      <c r="L33" s="229">
        <v>0</v>
      </c>
      <c r="M33" s="228"/>
      <c r="N33" s="228"/>
      <c r="O33" s="228"/>
      <c r="P33" s="228"/>
      <c r="W33" s="227">
        <f>ROUND(BD94,2)</f>
        <v>0</v>
      </c>
      <c r="X33" s="228"/>
      <c r="Y33" s="228"/>
      <c r="Z33" s="228"/>
      <c r="AA33" s="228"/>
      <c r="AB33" s="228"/>
      <c r="AC33" s="228"/>
      <c r="AD33" s="228"/>
      <c r="AE33" s="228"/>
      <c r="AK33" s="227">
        <v>0</v>
      </c>
      <c r="AL33" s="228"/>
      <c r="AM33" s="228"/>
      <c r="AN33" s="228"/>
      <c r="AO33" s="228"/>
      <c r="AR33" s="36"/>
      <c r="BE33" s="217"/>
    </row>
    <row r="34" spans="2:57" s="1" customFormat="1" ht="6.95" customHeight="1">
      <c r="B34" s="32"/>
      <c r="AR34" s="32"/>
      <c r="BE34" s="216"/>
    </row>
    <row r="35" spans="2:44" s="1" customFormat="1" ht="25.9" customHeight="1">
      <c r="B35" s="32"/>
      <c r="C35" s="37"/>
      <c r="D35" s="38" t="s">
        <v>46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47</v>
      </c>
      <c r="U35" s="39"/>
      <c r="V35" s="39"/>
      <c r="W35" s="39"/>
      <c r="X35" s="233" t="s">
        <v>48</v>
      </c>
      <c r="Y35" s="231"/>
      <c r="Z35" s="231"/>
      <c r="AA35" s="231"/>
      <c r="AB35" s="231"/>
      <c r="AC35" s="39"/>
      <c r="AD35" s="39"/>
      <c r="AE35" s="39"/>
      <c r="AF35" s="39"/>
      <c r="AG35" s="39"/>
      <c r="AH35" s="39"/>
      <c r="AI35" s="39"/>
      <c r="AJ35" s="39"/>
      <c r="AK35" s="230">
        <f>SUM(AK26:AK33)</f>
        <v>0</v>
      </c>
      <c r="AL35" s="231"/>
      <c r="AM35" s="231"/>
      <c r="AN35" s="231"/>
      <c r="AO35" s="232"/>
      <c r="AP35" s="37"/>
      <c r="AQ35" s="37"/>
      <c r="AR35" s="32"/>
    </row>
    <row r="36" spans="2:44" s="1" customFormat="1" ht="6.95" customHeight="1">
      <c r="B36" s="32"/>
      <c r="AR36" s="32"/>
    </row>
    <row r="37" spans="2:44" s="1" customFormat="1" ht="14.45" customHeight="1">
      <c r="B37" s="32"/>
      <c r="AR37" s="32"/>
    </row>
    <row r="38" spans="2:44" ht="14.45" customHeight="1">
      <c r="B38" s="20"/>
      <c r="AR38" s="20"/>
    </row>
    <row r="39" spans="2:44" ht="14.45" customHeight="1">
      <c r="B39" s="20"/>
      <c r="AR39" s="20"/>
    </row>
    <row r="40" spans="2:44" ht="14.45" customHeight="1">
      <c r="B40" s="20"/>
      <c r="AR40" s="20"/>
    </row>
    <row r="41" spans="2:44" ht="14.45" customHeight="1">
      <c r="B41" s="20"/>
      <c r="AR41" s="20"/>
    </row>
    <row r="42" spans="2:44" ht="14.45" customHeight="1">
      <c r="B42" s="20"/>
      <c r="AR42" s="20"/>
    </row>
    <row r="43" spans="2:44" ht="14.45" customHeight="1">
      <c r="B43" s="20"/>
      <c r="AR43" s="20"/>
    </row>
    <row r="44" spans="2:44" ht="14.45" customHeight="1">
      <c r="B44" s="20"/>
      <c r="AR44" s="20"/>
    </row>
    <row r="45" spans="2:44" ht="14.45" customHeight="1">
      <c r="B45" s="20"/>
      <c r="AR45" s="20"/>
    </row>
    <row r="46" spans="2:44" ht="14.45" customHeight="1">
      <c r="B46" s="20"/>
      <c r="AR46" s="20"/>
    </row>
    <row r="47" spans="2:44" ht="14.45" customHeight="1">
      <c r="B47" s="20"/>
      <c r="AR47" s="20"/>
    </row>
    <row r="48" spans="2:44" ht="14.45" customHeight="1">
      <c r="B48" s="20"/>
      <c r="AR48" s="20"/>
    </row>
    <row r="49" spans="2:44" s="1" customFormat="1" ht="14.45" customHeight="1">
      <c r="B49" s="32"/>
      <c r="D49" s="41" t="s">
        <v>49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1" t="s">
        <v>50</v>
      </c>
      <c r="AI49" s="42"/>
      <c r="AJ49" s="42"/>
      <c r="AK49" s="42"/>
      <c r="AL49" s="42"/>
      <c r="AM49" s="42"/>
      <c r="AN49" s="42"/>
      <c r="AO49" s="42"/>
      <c r="AR49" s="32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2:44" s="1" customFormat="1" ht="12.75">
      <c r="B60" s="32"/>
      <c r="D60" s="43" t="s">
        <v>51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43" t="s">
        <v>52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43" t="s">
        <v>51</v>
      </c>
      <c r="AI60" s="34"/>
      <c r="AJ60" s="34"/>
      <c r="AK60" s="34"/>
      <c r="AL60" s="34"/>
      <c r="AM60" s="43" t="s">
        <v>52</v>
      </c>
      <c r="AN60" s="34"/>
      <c r="AO60" s="34"/>
      <c r="AR60" s="32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2:44" s="1" customFormat="1" ht="12.75">
      <c r="B64" s="32"/>
      <c r="D64" s="41" t="s">
        <v>53</v>
      </c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1" t="s">
        <v>54</v>
      </c>
      <c r="AI64" s="42"/>
      <c r="AJ64" s="42"/>
      <c r="AK64" s="42"/>
      <c r="AL64" s="42"/>
      <c r="AM64" s="42"/>
      <c r="AN64" s="42"/>
      <c r="AO64" s="42"/>
      <c r="AR64" s="32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2:44" s="1" customFormat="1" ht="12.75">
      <c r="B75" s="32"/>
      <c r="D75" s="43" t="s">
        <v>51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43" t="s">
        <v>52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43" t="s">
        <v>51</v>
      </c>
      <c r="AI75" s="34"/>
      <c r="AJ75" s="34"/>
      <c r="AK75" s="34"/>
      <c r="AL75" s="34"/>
      <c r="AM75" s="43" t="s">
        <v>52</v>
      </c>
      <c r="AN75" s="34"/>
      <c r="AO75" s="34"/>
      <c r="AR75" s="32"/>
    </row>
    <row r="76" spans="2:44" s="1" customFormat="1" ht="12">
      <c r="B76" s="32"/>
      <c r="AR76" s="32"/>
    </row>
    <row r="77" spans="2:44" s="1" customFormat="1" ht="6.9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2"/>
    </row>
    <row r="81" spans="2:44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2"/>
    </row>
    <row r="82" spans="2:44" s="1" customFormat="1" ht="24.95" customHeight="1">
      <c r="B82" s="32"/>
      <c r="C82" s="21" t="s">
        <v>55</v>
      </c>
      <c r="AR82" s="32"/>
    </row>
    <row r="83" spans="2:44" s="1" customFormat="1" ht="6.95" customHeight="1">
      <c r="B83" s="32"/>
      <c r="AR83" s="32"/>
    </row>
    <row r="84" spans="2:44" s="3" customFormat="1" ht="12" customHeight="1">
      <c r="B84" s="48"/>
      <c r="C84" s="27" t="s">
        <v>13</v>
      </c>
      <c r="L84" s="3">
        <f>K5</f>
        <v>0</v>
      </c>
      <c r="AR84" s="48"/>
    </row>
    <row r="85" spans="2:44" s="4" customFormat="1" ht="36.95" customHeight="1">
      <c r="B85" s="49"/>
      <c r="C85" s="50" t="s">
        <v>16</v>
      </c>
      <c r="L85" s="208" t="str">
        <f>K6</f>
        <v>Chodník Hrachovec - horní část - 1.etapa  km 0,000 – km 0,763</v>
      </c>
      <c r="M85" s="209"/>
      <c r="N85" s="209"/>
      <c r="O85" s="209"/>
      <c r="P85" s="209"/>
      <c r="Q85" s="209"/>
      <c r="R85" s="209"/>
      <c r="S85" s="209"/>
      <c r="T85" s="209"/>
      <c r="U85" s="209"/>
      <c r="V85" s="209"/>
      <c r="W85" s="209"/>
      <c r="X85" s="209"/>
      <c r="Y85" s="209"/>
      <c r="Z85" s="209"/>
      <c r="AA85" s="209"/>
      <c r="AB85" s="209"/>
      <c r="AC85" s="209"/>
      <c r="AD85" s="209"/>
      <c r="AE85" s="209"/>
      <c r="AF85" s="209"/>
      <c r="AG85" s="209"/>
      <c r="AH85" s="209"/>
      <c r="AI85" s="209"/>
      <c r="AJ85" s="209"/>
      <c r="AR85" s="49"/>
    </row>
    <row r="86" spans="2:44" s="1" customFormat="1" ht="6.95" customHeight="1">
      <c r="B86" s="32"/>
      <c r="AR86" s="32"/>
    </row>
    <row r="87" spans="2:44" s="1" customFormat="1" ht="12" customHeight="1">
      <c r="B87" s="32"/>
      <c r="C87" s="27" t="s">
        <v>20</v>
      </c>
      <c r="L87" s="51" t="str">
        <f>IF(K8="","",K8)</f>
        <v>Hrachovec</v>
      </c>
      <c r="AI87" s="27" t="s">
        <v>22</v>
      </c>
      <c r="AM87" s="238" t="str">
        <f>IF(AN8="","",AN8)</f>
        <v>2. 12. 2022</v>
      </c>
      <c r="AN87" s="238"/>
      <c r="AR87" s="32"/>
    </row>
    <row r="88" spans="2:44" s="1" customFormat="1" ht="6.95" customHeight="1">
      <c r="B88" s="32"/>
      <c r="AR88" s="32"/>
    </row>
    <row r="89" spans="2:56" s="1" customFormat="1" ht="15.2" customHeight="1">
      <c r="B89" s="32"/>
      <c r="C89" s="27" t="s">
        <v>24</v>
      </c>
      <c r="L89" s="3" t="str">
        <f>IF(E11="","",E11)</f>
        <v>Město Valašské Meziříčí</v>
      </c>
      <c r="AI89" s="27" t="s">
        <v>30</v>
      </c>
      <c r="AM89" s="239" t="str">
        <f>IF(E17="","",E17)</f>
        <v>Ing.Leoš Zádrapa</v>
      </c>
      <c r="AN89" s="240"/>
      <c r="AO89" s="240"/>
      <c r="AP89" s="240"/>
      <c r="AR89" s="32"/>
      <c r="AS89" s="244" t="s">
        <v>56</v>
      </c>
      <c r="AT89" s="245"/>
      <c r="AU89" s="53"/>
      <c r="AV89" s="53"/>
      <c r="AW89" s="53"/>
      <c r="AX89" s="53"/>
      <c r="AY89" s="53"/>
      <c r="AZ89" s="53"/>
      <c r="BA89" s="53"/>
      <c r="BB89" s="53"/>
      <c r="BC89" s="53"/>
      <c r="BD89" s="54"/>
    </row>
    <row r="90" spans="2:56" s="1" customFormat="1" ht="15.2" customHeight="1">
      <c r="B90" s="32"/>
      <c r="C90" s="27" t="s">
        <v>28</v>
      </c>
      <c r="L90" s="3" t="str">
        <f>IF(E14="Vyplň údaj","",E14)</f>
        <v/>
      </c>
      <c r="AI90" s="27" t="s">
        <v>33</v>
      </c>
      <c r="AM90" s="239" t="str">
        <f>IF(E20="","",E20)</f>
        <v>Fajfrová Irena</v>
      </c>
      <c r="AN90" s="240"/>
      <c r="AO90" s="240"/>
      <c r="AP90" s="240"/>
      <c r="AR90" s="32"/>
      <c r="AS90" s="246"/>
      <c r="AT90" s="247"/>
      <c r="BD90" s="56"/>
    </row>
    <row r="91" spans="2:56" s="1" customFormat="1" ht="10.9" customHeight="1">
      <c r="B91" s="32"/>
      <c r="AR91" s="32"/>
      <c r="AS91" s="246"/>
      <c r="AT91" s="247"/>
      <c r="BD91" s="56"/>
    </row>
    <row r="92" spans="2:56" s="1" customFormat="1" ht="29.25" customHeight="1">
      <c r="B92" s="32"/>
      <c r="C92" s="214" t="s">
        <v>57</v>
      </c>
      <c r="D92" s="213"/>
      <c r="E92" s="213"/>
      <c r="F92" s="213"/>
      <c r="G92" s="213"/>
      <c r="H92" s="57"/>
      <c r="I92" s="212" t="s">
        <v>58</v>
      </c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213"/>
      <c r="AF92" s="213"/>
      <c r="AG92" s="234" t="s">
        <v>59</v>
      </c>
      <c r="AH92" s="213"/>
      <c r="AI92" s="213"/>
      <c r="AJ92" s="213"/>
      <c r="AK92" s="213"/>
      <c r="AL92" s="213"/>
      <c r="AM92" s="213"/>
      <c r="AN92" s="212" t="s">
        <v>60</v>
      </c>
      <c r="AO92" s="213"/>
      <c r="AP92" s="242"/>
      <c r="AQ92" s="58" t="s">
        <v>61</v>
      </c>
      <c r="AR92" s="32"/>
      <c r="AS92" s="59" t="s">
        <v>62</v>
      </c>
      <c r="AT92" s="60" t="s">
        <v>63</v>
      </c>
      <c r="AU92" s="60" t="s">
        <v>64</v>
      </c>
      <c r="AV92" s="60" t="s">
        <v>65</v>
      </c>
      <c r="AW92" s="60" t="s">
        <v>66</v>
      </c>
      <c r="AX92" s="60" t="s">
        <v>67</v>
      </c>
      <c r="AY92" s="60" t="s">
        <v>68</v>
      </c>
      <c r="AZ92" s="60" t="s">
        <v>69</v>
      </c>
      <c r="BA92" s="60" t="s">
        <v>70</v>
      </c>
      <c r="BB92" s="60" t="s">
        <v>71</v>
      </c>
      <c r="BC92" s="60" t="s">
        <v>72</v>
      </c>
      <c r="BD92" s="61" t="s">
        <v>73</v>
      </c>
    </row>
    <row r="93" spans="2:56" s="1" customFormat="1" ht="10.9" customHeight="1">
      <c r="B93" s="32"/>
      <c r="AR93" s="32"/>
      <c r="AS93" s="62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4"/>
    </row>
    <row r="94" spans="2:90" s="5" customFormat="1" ht="32.45" customHeight="1">
      <c r="B94" s="63"/>
      <c r="C94" s="64" t="s">
        <v>74</v>
      </c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248">
        <f>ROUND(AG95+AG109+AG111,2)</f>
        <v>0</v>
      </c>
      <c r="AH94" s="248"/>
      <c r="AI94" s="248"/>
      <c r="AJ94" s="248"/>
      <c r="AK94" s="248"/>
      <c r="AL94" s="248"/>
      <c r="AM94" s="248"/>
      <c r="AN94" s="249">
        <f aca="true" t="shared" si="0" ref="AN94:AN112">SUM(AG94,AT94)</f>
        <v>0</v>
      </c>
      <c r="AO94" s="249"/>
      <c r="AP94" s="249"/>
      <c r="AQ94" s="67" t="s">
        <v>1</v>
      </c>
      <c r="AR94" s="63"/>
      <c r="AS94" s="68">
        <f>ROUND(AS95+AS109+AS111,2)</f>
        <v>0</v>
      </c>
      <c r="AT94" s="69">
        <f aca="true" t="shared" si="1" ref="AT94:AT112">ROUND(SUM(AV94:AW94),2)</f>
        <v>0</v>
      </c>
      <c r="AU94" s="70">
        <f>ROUND(AU95+AU109+AU111,5)</f>
        <v>0</v>
      </c>
      <c r="AV94" s="69">
        <f>ROUND(AZ94*L29,2)</f>
        <v>0</v>
      </c>
      <c r="AW94" s="69">
        <f>ROUND(BA94*L30,2)</f>
        <v>0</v>
      </c>
      <c r="AX94" s="69">
        <f>ROUND(BB94*L29,2)</f>
        <v>0</v>
      </c>
      <c r="AY94" s="69">
        <f>ROUND(BC94*L30,2)</f>
        <v>0</v>
      </c>
      <c r="AZ94" s="69">
        <f>ROUND(AZ95+AZ109+AZ111,2)</f>
        <v>0</v>
      </c>
      <c r="BA94" s="69">
        <f>ROUND(BA95+BA109+BA111,2)</f>
        <v>0</v>
      </c>
      <c r="BB94" s="69">
        <f>ROUND(BB95+BB109+BB111,2)</f>
        <v>0</v>
      </c>
      <c r="BC94" s="69">
        <f>ROUND(BC95+BC109+BC111,2)</f>
        <v>0</v>
      </c>
      <c r="BD94" s="71">
        <f>ROUND(BD95+BD109+BD111,2)</f>
        <v>0</v>
      </c>
      <c r="BS94" s="72" t="s">
        <v>75</v>
      </c>
      <c r="BT94" s="72" t="s">
        <v>76</v>
      </c>
      <c r="BU94" s="73" t="s">
        <v>77</v>
      </c>
      <c r="BV94" s="72" t="s">
        <v>78</v>
      </c>
      <c r="BW94" s="72" t="s">
        <v>4</v>
      </c>
      <c r="BX94" s="72" t="s">
        <v>79</v>
      </c>
      <c r="CL94" s="72" t="s">
        <v>1</v>
      </c>
    </row>
    <row r="95" spans="2:91" s="6" customFormat="1" ht="16.5" customHeight="1">
      <c r="B95" s="74"/>
      <c r="C95" s="75"/>
      <c r="D95" s="206" t="s">
        <v>80</v>
      </c>
      <c r="E95" s="206"/>
      <c r="F95" s="206"/>
      <c r="G95" s="206"/>
      <c r="H95" s="206"/>
      <c r="I95" s="76"/>
      <c r="J95" s="206" t="s">
        <v>81</v>
      </c>
      <c r="K95" s="206"/>
      <c r="L95" s="206"/>
      <c r="M95" s="206"/>
      <c r="N95" s="206"/>
      <c r="O95" s="206"/>
      <c r="P95" s="206"/>
      <c r="Q95" s="206"/>
      <c r="R95" s="206"/>
      <c r="S95" s="206"/>
      <c r="T95" s="206"/>
      <c r="U95" s="206"/>
      <c r="V95" s="206"/>
      <c r="W95" s="206"/>
      <c r="X95" s="206"/>
      <c r="Y95" s="206"/>
      <c r="Z95" s="206"/>
      <c r="AA95" s="206"/>
      <c r="AB95" s="206"/>
      <c r="AC95" s="206"/>
      <c r="AD95" s="206"/>
      <c r="AE95" s="206"/>
      <c r="AF95" s="206"/>
      <c r="AG95" s="235">
        <f>ROUND(AG96+AG97+AG98+AG107+AG108,2)</f>
        <v>0</v>
      </c>
      <c r="AH95" s="236"/>
      <c r="AI95" s="236"/>
      <c r="AJ95" s="236"/>
      <c r="AK95" s="236"/>
      <c r="AL95" s="236"/>
      <c r="AM95" s="236"/>
      <c r="AN95" s="241">
        <f t="shared" si="0"/>
        <v>0</v>
      </c>
      <c r="AO95" s="236"/>
      <c r="AP95" s="236"/>
      <c r="AQ95" s="77" t="s">
        <v>82</v>
      </c>
      <c r="AR95" s="74"/>
      <c r="AS95" s="78">
        <f>ROUND(AS96+AS97+AS98+AS107+AS108,2)</f>
        <v>0</v>
      </c>
      <c r="AT95" s="79">
        <f t="shared" si="1"/>
        <v>0</v>
      </c>
      <c r="AU95" s="80">
        <f>ROUND(AU96+AU97+AU98+AU107+AU108,5)</f>
        <v>0</v>
      </c>
      <c r="AV95" s="79">
        <f>ROUND(AZ95*L29,2)</f>
        <v>0</v>
      </c>
      <c r="AW95" s="79">
        <f>ROUND(BA95*L30,2)</f>
        <v>0</v>
      </c>
      <c r="AX95" s="79">
        <f>ROUND(BB95*L29,2)</f>
        <v>0</v>
      </c>
      <c r="AY95" s="79">
        <f>ROUND(BC95*L30,2)</f>
        <v>0</v>
      </c>
      <c r="AZ95" s="79">
        <f>ROUND(AZ96+AZ97+AZ98+AZ107+AZ108,2)</f>
        <v>0</v>
      </c>
      <c r="BA95" s="79">
        <f>ROUND(BA96+BA97+BA98+BA107+BA108,2)</f>
        <v>0</v>
      </c>
      <c r="BB95" s="79">
        <f>ROUND(BB96+BB97+BB98+BB107+BB108,2)</f>
        <v>0</v>
      </c>
      <c r="BC95" s="79">
        <f>ROUND(BC96+BC97+BC98+BC107+BC108,2)</f>
        <v>0</v>
      </c>
      <c r="BD95" s="81">
        <f>ROUND(BD96+BD97+BD98+BD107+BD108,2)</f>
        <v>0</v>
      </c>
      <c r="BS95" s="82" t="s">
        <v>75</v>
      </c>
      <c r="BT95" s="82" t="s">
        <v>83</v>
      </c>
      <c r="BU95" s="82" t="s">
        <v>77</v>
      </c>
      <c r="BV95" s="82" t="s">
        <v>78</v>
      </c>
      <c r="BW95" s="82" t="s">
        <v>84</v>
      </c>
      <c r="BX95" s="82" t="s">
        <v>4</v>
      </c>
      <c r="CL95" s="82" t="s">
        <v>1</v>
      </c>
      <c r="CM95" s="82" t="s">
        <v>85</v>
      </c>
    </row>
    <row r="96" spans="1:90" s="3" customFormat="1" ht="16.5" customHeight="1">
      <c r="A96" s="83" t="s">
        <v>86</v>
      </c>
      <c r="B96" s="48"/>
      <c r="C96" s="9"/>
      <c r="D96" s="9"/>
      <c r="E96" s="207" t="s">
        <v>87</v>
      </c>
      <c r="F96" s="207"/>
      <c r="G96" s="207"/>
      <c r="H96" s="207"/>
      <c r="I96" s="207"/>
      <c r="J96" s="9"/>
      <c r="K96" s="207" t="s">
        <v>88</v>
      </c>
      <c r="L96" s="207"/>
      <c r="M96" s="207"/>
      <c r="N96" s="207"/>
      <c r="O96" s="207"/>
      <c r="P96" s="207"/>
      <c r="Q96" s="207"/>
      <c r="R96" s="207"/>
      <c r="S96" s="207"/>
      <c r="T96" s="207"/>
      <c r="U96" s="207"/>
      <c r="V96" s="207"/>
      <c r="W96" s="207"/>
      <c r="X96" s="207"/>
      <c r="Y96" s="207"/>
      <c r="Z96" s="207"/>
      <c r="AA96" s="207"/>
      <c r="AB96" s="207"/>
      <c r="AC96" s="207"/>
      <c r="AD96" s="207"/>
      <c r="AE96" s="207"/>
      <c r="AF96" s="207"/>
      <c r="AG96" s="210">
        <f>'101 - SO 101 Chodník'!J32</f>
        <v>0</v>
      </c>
      <c r="AH96" s="211"/>
      <c r="AI96" s="211"/>
      <c r="AJ96" s="211"/>
      <c r="AK96" s="211"/>
      <c r="AL96" s="211"/>
      <c r="AM96" s="211"/>
      <c r="AN96" s="210">
        <f t="shared" si="0"/>
        <v>0</v>
      </c>
      <c r="AO96" s="211"/>
      <c r="AP96" s="211"/>
      <c r="AQ96" s="84" t="s">
        <v>89</v>
      </c>
      <c r="AR96" s="48"/>
      <c r="AS96" s="85">
        <v>0</v>
      </c>
      <c r="AT96" s="86">
        <f t="shared" si="1"/>
        <v>0</v>
      </c>
      <c r="AU96" s="87">
        <f>'101 - SO 101 Chodník'!P130</f>
        <v>0</v>
      </c>
      <c r="AV96" s="86">
        <f>'101 - SO 101 Chodník'!J35</f>
        <v>0</v>
      </c>
      <c r="AW96" s="86">
        <f>'101 - SO 101 Chodník'!J36</f>
        <v>0</v>
      </c>
      <c r="AX96" s="86">
        <f>'101 - SO 101 Chodník'!J37</f>
        <v>0</v>
      </c>
      <c r="AY96" s="86">
        <f>'101 - SO 101 Chodník'!J38</f>
        <v>0</v>
      </c>
      <c r="AZ96" s="86">
        <f>'101 - SO 101 Chodník'!F35</f>
        <v>0</v>
      </c>
      <c r="BA96" s="86">
        <f>'101 - SO 101 Chodník'!F36</f>
        <v>0</v>
      </c>
      <c r="BB96" s="86">
        <f>'101 - SO 101 Chodník'!F37</f>
        <v>0</v>
      </c>
      <c r="BC96" s="86">
        <f>'101 - SO 101 Chodník'!F38</f>
        <v>0</v>
      </c>
      <c r="BD96" s="88">
        <f>'101 - SO 101 Chodník'!F39</f>
        <v>0</v>
      </c>
      <c r="BT96" s="25" t="s">
        <v>85</v>
      </c>
      <c r="BV96" s="25" t="s">
        <v>78</v>
      </c>
      <c r="BW96" s="25" t="s">
        <v>90</v>
      </c>
      <c r="BX96" s="25" t="s">
        <v>84</v>
      </c>
      <c r="CL96" s="25" t="s">
        <v>1</v>
      </c>
    </row>
    <row r="97" spans="1:90" s="3" customFormat="1" ht="16.5" customHeight="1">
      <c r="A97" s="83" t="s">
        <v>86</v>
      </c>
      <c r="B97" s="48"/>
      <c r="C97" s="9"/>
      <c r="D97" s="9"/>
      <c r="E97" s="207" t="s">
        <v>91</v>
      </c>
      <c r="F97" s="207"/>
      <c r="G97" s="207"/>
      <c r="H97" s="207"/>
      <c r="I97" s="207"/>
      <c r="J97" s="9"/>
      <c r="K97" s="207" t="s">
        <v>92</v>
      </c>
      <c r="L97" s="207"/>
      <c r="M97" s="207"/>
      <c r="N97" s="207"/>
      <c r="O97" s="207"/>
      <c r="P97" s="207"/>
      <c r="Q97" s="207"/>
      <c r="R97" s="207"/>
      <c r="S97" s="207"/>
      <c r="T97" s="207"/>
      <c r="U97" s="207"/>
      <c r="V97" s="207"/>
      <c r="W97" s="207"/>
      <c r="X97" s="207"/>
      <c r="Y97" s="207"/>
      <c r="Z97" s="207"/>
      <c r="AA97" s="207"/>
      <c r="AB97" s="207"/>
      <c r="AC97" s="207"/>
      <c r="AD97" s="207"/>
      <c r="AE97" s="207"/>
      <c r="AF97" s="207"/>
      <c r="AG97" s="210">
        <f>'201 - SO 201 Rozšíření mostu'!J32</f>
        <v>0</v>
      </c>
      <c r="AH97" s="211"/>
      <c r="AI97" s="211"/>
      <c r="AJ97" s="211"/>
      <c r="AK97" s="211"/>
      <c r="AL97" s="211"/>
      <c r="AM97" s="211"/>
      <c r="AN97" s="210">
        <f t="shared" si="0"/>
        <v>0</v>
      </c>
      <c r="AO97" s="211"/>
      <c r="AP97" s="211"/>
      <c r="AQ97" s="84" t="s">
        <v>89</v>
      </c>
      <c r="AR97" s="48"/>
      <c r="AS97" s="85">
        <v>0</v>
      </c>
      <c r="AT97" s="86">
        <f t="shared" si="1"/>
        <v>0</v>
      </c>
      <c r="AU97" s="87">
        <f>'201 - SO 201 Rozšíření mostu'!P131</f>
        <v>0</v>
      </c>
      <c r="AV97" s="86">
        <f>'201 - SO 201 Rozšíření mostu'!J35</f>
        <v>0</v>
      </c>
      <c r="AW97" s="86">
        <f>'201 - SO 201 Rozšíření mostu'!J36</f>
        <v>0</v>
      </c>
      <c r="AX97" s="86">
        <f>'201 - SO 201 Rozšíření mostu'!J37</f>
        <v>0</v>
      </c>
      <c r="AY97" s="86">
        <f>'201 - SO 201 Rozšíření mostu'!J38</f>
        <v>0</v>
      </c>
      <c r="AZ97" s="86">
        <f>'201 - SO 201 Rozšíření mostu'!F35</f>
        <v>0</v>
      </c>
      <c r="BA97" s="86">
        <f>'201 - SO 201 Rozšíření mostu'!F36</f>
        <v>0</v>
      </c>
      <c r="BB97" s="86">
        <f>'201 - SO 201 Rozšíření mostu'!F37</f>
        <v>0</v>
      </c>
      <c r="BC97" s="86">
        <f>'201 - SO 201 Rozšíření mostu'!F38</f>
        <v>0</v>
      </c>
      <c r="BD97" s="88">
        <f>'201 - SO 201 Rozšíření mostu'!F39</f>
        <v>0</v>
      </c>
      <c r="BT97" s="25" t="s">
        <v>85</v>
      </c>
      <c r="BV97" s="25" t="s">
        <v>78</v>
      </c>
      <c r="BW97" s="25" t="s">
        <v>93</v>
      </c>
      <c r="BX97" s="25" t="s">
        <v>84</v>
      </c>
      <c r="CL97" s="25" t="s">
        <v>1</v>
      </c>
    </row>
    <row r="98" spans="2:90" s="3" customFormat="1" ht="16.5" customHeight="1">
      <c r="B98" s="48"/>
      <c r="C98" s="9"/>
      <c r="D98" s="9"/>
      <c r="E98" s="207" t="s">
        <v>94</v>
      </c>
      <c r="F98" s="207"/>
      <c r="G98" s="207"/>
      <c r="H98" s="207"/>
      <c r="I98" s="207"/>
      <c r="J98" s="9"/>
      <c r="K98" s="207" t="s">
        <v>95</v>
      </c>
      <c r="L98" s="207"/>
      <c r="M98" s="207"/>
      <c r="N98" s="207"/>
      <c r="O98" s="207"/>
      <c r="P98" s="207"/>
      <c r="Q98" s="207"/>
      <c r="R98" s="207"/>
      <c r="S98" s="207"/>
      <c r="T98" s="207"/>
      <c r="U98" s="207"/>
      <c r="V98" s="207"/>
      <c r="W98" s="207"/>
      <c r="X98" s="207"/>
      <c r="Y98" s="207"/>
      <c r="Z98" s="207"/>
      <c r="AA98" s="207"/>
      <c r="AB98" s="207"/>
      <c r="AC98" s="207"/>
      <c r="AD98" s="207"/>
      <c r="AE98" s="207"/>
      <c r="AF98" s="207"/>
      <c r="AG98" s="237">
        <f>ROUND(SUM(AG99:AG106),2)</f>
        <v>0</v>
      </c>
      <c r="AH98" s="211"/>
      <c r="AI98" s="211"/>
      <c r="AJ98" s="211"/>
      <c r="AK98" s="211"/>
      <c r="AL98" s="211"/>
      <c r="AM98" s="211"/>
      <c r="AN98" s="210">
        <f t="shared" si="0"/>
        <v>0</v>
      </c>
      <c r="AO98" s="211"/>
      <c r="AP98" s="211"/>
      <c r="AQ98" s="84" t="s">
        <v>89</v>
      </c>
      <c r="AR98" s="48"/>
      <c r="AS98" s="85">
        <f>ROUND(SUM(AS99:AS106),2)</f>
        <v>0</v>
      </c>
      <c r="AT98" s="86">
        <f t="shared" si="1"/>
        <v>0</v>
      </c>
      <c r="AU98" s="87">
        <f>ROUND(SUM(AU99:AU106),5)</f>
        <v>0</v>
      </c>
      <c r="AV98" s="86">
        <f>ROUND(AZ98*L29,2)</f>
        <v>0</v>
      </c>
      <c r="AW98" s="86">
        <f>ROUND(BA98*L30,2)</f>
        <v>0</v>
      </c>
      <c r="AX98" s="86">
        <f>ROUND(BB98*L29,2)</f>
        <v>0</v>
      </c>
      <c r="AY98" s="86">
        <f>ROUND(BC98*L30,2)</f>
        <v>0</v>
      </c>
      <c r="AZ98" s="86">
        <f>ROUND(SUM(AZ99:AZ106),2)</f>
        <v>0</v>
      </c>
      <c r="BA98" s="86">
        <f>ROUND(SUM(BA99:BA106),2)</f>
        <v>0</v>
      </c>
      <c r="BB98" s="86">
        <f>ROUND(SUM(BB99:BB106),2)</f>
        <v>0</v>
      </c>
      <c r="BC98" s="86">
        <f>ROUND(SUM(BC99:BC106),2)</f>
        <v>0</v>
      </c>
      <c r="BD98" s="88">
        <f>ROUND(SUM(BD99:BD106),2)</f>
        <v>0</v>
      </c>
      <c r="BS98" s="25" t="s">
        <v>75</v>
      </c>
      <c r="BT98" s="25" t="s">
        <v>85</v>
      </c>
      <c r="BU98" s="25" t="s">
        <v>77</v>
      </c>
      <c r="BV98" s="25" t="s">
        <v>78</v>
      </c>
      <c r="BW98" s="25" t="s">
        <v>96</v>
      </c>
      <c r="BX98" s="25" t="s">
        <v>84</v>
      </c>
      <c r="CL98" s="25" t="s">
        <v>1</v>
      </c>
    </row>
    <row r="99" spans="1:90" s="3" customFormat="1" ht="16.5" customHeight="1">
      <c r="A99" s="83" t="s">
        <v>86</v>
      </c>
      <c r="B99" s="48"/>
      <c r="C99" s="9"/>
      <c r="D99" s="9"/>
      <c r="E99" s="9"/>
      <c r="F99" s="207" t="s">
        <v>97</v>
      </c>
      <c r="G99" s="207"/>
      <c r="H99" s="207"/>
      <c r="I99" s="207"/>
      <c r="J99" s="207"/>
      <c r="K99" s="9"/>
      <c r="L99" s="207" t="s">
        <v>98</v>
      </c>
      <c r="M99" s="207"/>
      <c r="N99" s="207"/>
      <c r="O99" s="207"/>
      <c r="P99" s="207"/>
      <c r="Q99" s="207"/>
      <c r="R99" s="207"/>
      <c r="S99" s="207"/>
      <c r="T99" s="207"/>
      <c r="U99" s="207"/>
      <c r="V99" s="207"/>
      <c r="W99" s="207"/>
      <c r="X99" s="207"/>
      <c r="Y99" s="207"/>
      <c r="Z99" s="207"/>
      <c r="AA99" s="207"/>
      <c r="AB99" s="207"/>
      <c r="AC99" s="207"/>
      <c r="AD99" s="207"/>
      <c r="AE99" s="207"/>
      <c r="AF99" s="207"/>
      <c r="AG99" s="210">
        <f>'2021 - Opěrná zeď A1'!J34</f>
        <v>0</v>
      </c>
      <c r="AH99" s="211"/>
      <c r="AI99" s="211"/>
      <c r="AJ99" s="211"/>
      <c r="AK99" s="211"/>
      <c r="AL99" s="211"/>
      <c r="AM99" s="211"/>
      <c r="AN99" s="210">
        <f t="shared" si="0"/>
        <v>0</v>
      </c>
      <c r="AO99" s="211"/>
      <c r="AP99" s="211"/>
      <c r="AQ99" s="84" t="s">
        <v>89</v>
      </c>
      <c r="AR99" s="48"/>
      <c r="AS99" s="85">
        <v>0</v>
      </c>
      <c r="AT99" s="86">
        <f t="shared" si="1"/>
        <v>0</v>
      </c>
      <c r="AU99" s="87">
        <f>'2021 - Opěrná zeď A1'!P129</f>
        <v>0</v>
      </c>
      <c r="AV99" s="86">
        <f>'2021 - Opěrná zeď A1'!J37</f>
        <v>0</v>
      </c>
      <c r="AW99" s="86">
        <f>'2021 - Opěrná zeď A1'!J38</f>
        <v>0</v>
      </c>
      <c r="AX99" s="86">
        <f>'2021 - Opěrná zeď A1'!J39</f>
        <v>0</v>
      </c>
      <c r="AY99" s="86">
        <f>'2021 - Opěrná zeď A1'!J40</f>
        <v>0</v>
      </c>
      <c r="AZ99" s="86">
        <f>'2021 - Opěrná zeď A1'!F37</f>
        <v>0</v>
      </c>
      <c r="BA99" s="86">
        <f>'2021 - Opěrná zeď A1'!F38</f>
        <v>0</v>
      </c>
      <c r="BB99" s="86">
        <f>'2021 - Opěrná zeď A1'!F39</f>
        <v>0</v>
      </c>
      <c r="BC99" s="86">
        <f>'2021 - Opěrná zeď A1'!F40</f>
        <v>0</v>
      </c>
      <c r="BD99" s="88">
        <f>'2021 - Opěrná zeď A1'!F41</f>
        <v>0</v>
      </c>
      <c r="BT99" s="25" t="s">
        <v>99</v>
      </c>
      <c r="BV99" s="25" t="s">
        <v>78</v>
      </c>
      <c r="BW99" s="25" t="s">
        <v>100</v>
      </c>
      <c r="BX99" s="25" t="s">
        <v>96</v>
      </c>
      <c r="CL99" s="25" t="s">
        <v>1</v>
      </c>
    </row>
    <row r="100" spans="1:90" s="3" customFormat="1" ht="16.5" customHeight="1">
      <c r="A100" s="83" t="s">
        <v>86</v>
      </c>
      <c r="B100" s="48"/>
      <c r="C100" s="9"/>
      <c r="D100" s="9"/>
      <c r="E100" s="9"/>
      <c r="F100" s="207" t="s">
        <v>101</v>
      </c>
      <c r="G100" s="207"/>
      <c r="H100" s="207"/>
      <c r="I100" s="207"/>
      <c r="J100" s="207"/>
      <c r="K100" s="9"/>
      <c r="L100" s="207" t="s">
        <v>102</v>
      </c>
      <c r="M100" s="207"/>
      <c r="N100" s="207"/>
      <c r="O100" s="207"/>
      <c r="P100" s="207"/>
      <c r="Q100" s="207"/>
      <c r="R100" s="207"/>
      <c r="S100" s="207"/>
      <c r="T100" s="207"/>
      <c r="U100" s="207"/>
      <c r="V100" s="207"/>
      <c r="W100" s="207"/>
      <c r="X100" s="207"/>
      <c r="Y100" s="207"/>
      <c r="Z100" s="207"/>
      <c r="AA100" s="207"/>
      <c r="AB100" s="207"/>
      <c r="AC100" s="207"/>
      <c r="AD100" s="207"/>
      <c r="AE100" s="207"/>
      <c r="AF100" s="207"/>
      <c r="AG100" s="210">
        <f>'2022 - Opěrná zeď A2'!J34</f>
        <v>0</v>
      </c>
      <c r="AH100" s="211"/>
      <c r="AI100" s="211"/>
      <c r="AJ100" s="211"/>
      <c r="AK100" s="211"/>
      <c r="AL100" s="211"/>
      <c r="AM100" s="211"/>
      <c r="AN100" s="210">
        <f t="shared" si="0"/>
        <v>0</v>
      </c>
      <c r="AO100" s="211"/>
      <c r="AP100" s="211"/>
      <c r="AQ100" s="84" t="s">
        <v>89</v>
      </c>
      <c r="AR100" s="48"/>
      <c r="AS100" s="85">
        <v>0</v>
      </c>
      <c r="AT100" s="86">
        <f t="shared" si="1"/>
        <v>0</v>
      </c>
      <c r="AU100" s="87">
        <f>'2022 - Opěrná zeď A2'!P129</f>
        <v>0</v>
      </c>
      <c r="AV100" s="86">
        <f>'2022 - Opěrná zeď A2'!J37</f>
        <v>0</v>
      </c>
      <c r="AW100" s="86">
        <f>'2022 - Opěrná zeď A2'!J38</f>
        <v>0</v>
      </c>
      <c r="AX100" s="86">
        <f>'2022 - Opěrná zeď A2'!J39</f>
        <v>0</v>
      </c>
      <c r="AY100" s="86">
        <f>'2022 - Opěrná zeď A2'!J40</f>
        <v>0</v>
      </c>
      <c r="AZ100" s="86">
        <f>'2022 - Opěrná zeď A2'!F37</f>
        <v>0</v>
      </c>
      <c r="BA100" s="86">
        <f>'2022 - Opěrná zeď A2'!F38</f>
        <v>0</v>
      </c>
      <c r="BB100" s="86">
        <f>'2022 - Opěrná zeď A2'!F39</f>
        <v>0</v>
      </c>
      <c r="BC100" s="86">
        <f>'2022 - Opěrná zeď A2'!F40</f>
        <v>0</v>
      </c>
      <c r="BD100" s="88">
        <f>'2022 - Opěrná zeď A2'!F41</f>
        <v>0</v>
      </c>
      <c r="BT100" s="25" t="s">
        <v>99</v>
      </c>
      <c r="BV100" s="25" t="s">
        <v>78</v>
      </c>
      <c r="BW100" s="25" t="s">
        <v>103</v>
      </c>
      <c r="BX100" s="25" t="s">
        <v>96</v>
      </c>
      <c r="CL100" s="25" t="s">
        <v>1</v>
      </c>
    </row>
    <row r="101" spans="1:90" s="3" customFormat="1" ht="16.5" customHeight="1">
      <c r="A101" s="83" t="s">
        <v>86</v>
      </c>
      <c r="B101" s="48"/>
      <c r="C101" s="9"/>
      <c r="D101" s="9"/>
      <c r="E101" s="9"/>
      <c r="F101" s="207" t="s">
        <v>104</v>
      </c>
      <c r="G101" s="207"/>
      <c r="H101" s="207"/>
      <c r="I101" s="207"/>
      <c r="J101" s="207"/>
      <c r="K101" s="9"/>
      <c r="L101" s="207" t="s">
        <v>105</v>
      </c>
      <c r="M101" s="207"/>
      <c r="N101" s="207"/>
      <c r="O101" s="207"/>
      <c r="P101" s="207"/>
      <c r="Q101" s="207"/>
      <c r="R101" s="207"/>
      <c r="S101" s="207"/>
      <c r="T101" s="207"/>
      <c r="U101" s="207"/>
      <c r="V101" s="207"/>
      <c r="W101" s="207"/>
      <c r="X101" s="207"/>
      <c r="Y101" s="207"/>
      <c r="Z101" s="207"/>
      <c r="AA101" s="207"/>
      <c r="AB101" s="207"/>
      <c r="AC101" s="207"/>
      <c r="AD101" s="207"/>
      <c r="AE101" s="207"/>
      <c r="AF101" s="207"/>
      <c r="AG101" s="210">
        <f>'2023 - Opěrná zeď A3'!J34</f>
        <v>0</v>
      </c>
      <c r="AH101" s="211"/>
      <c r="AI101" s="211"/>
      <c r="AJ101" s="211"/>
      <c r="AK101" s="211"/>
      <c r="AL101" s="211"/>
      <c r="AM101" s="211"/>
      <c r="AN101" s="210">
        <f t="shared" si="0"/>
        <v>0</v>
      </c>
      <c r="AO101" s="211"/>
      <c r="AP101" s="211"/>
      <c r="AQ101" s="84" t="s">
        <v>89</v>
      </c>
      <c r="AR101" s="48"/>
      <c r="AS101" s="85">
        <v>0</v>
      </c>
      <c r="AT101" s="86">
        <f t="shared" si="1"/>
        <v>0</v>
      </c>
      <c r="AU101" s="87">
        <f>'2023 - Opěrná zeď A3'!P134</f>
        <v>0</v>
      </c>
      <c r="AV101" s="86">
        <f>'2023 - Opěrná zeď A3'!J37</f>
        <v>0</v>
      </c>
      <c r="AW101" s="86">
        <f>'2023 - Opěrná zeď A3'!J38</f>
        <v>0</v>
      </c>
      <c r="AX101" s="86">
        <f>'2023 - Opěrná zeď A3'!J39</f>
        <v>0</v>
      </c>
      <c r="AY101" s="86">
        <f>'2023 - Opěrná zeď A3'!J40</f>
        <v>0</v>
      </c>
      <c r="AZ101" s="86">
        <f>'2023 - Opěrná zeď A3'!F37</f>
        <v>0</v>
      </c>
      <c r="BA101" s="86">
        <f>'2023 - Opěrná zeď A3'!F38</f>
        <v>0</v>
      </c>
      <c r="BB101" s="86">
        <f>'2023 - Opěrná zeď A3'!F39</f>
        <v>0</v>
      </c>
      <c r="BC101" s="86">
        <f>'2023 - Opěrná zeď A3'!F40</f>
        <v>0</v>
      </c>
      <c r="BD101" s="88">
        <f>'2023 - Opěrná zeď A3'!F41</f>
        <v>0</v>
      </c>
      <c r="BT101" s="25" t="s">
        <v>99</v>
      </c>
      <c r="BV101" s="25" t="s">
        <v>78</v>
      </c>
      <c r="BW101" s="25" t="s">
        <v>106</v>
      </c>
      <c r="BX101" s="25" t="s">
        <v>96</v>
      </c>
      <c r="CL101" s="25" t="s">
        <v>1</v>
      </c>
    </row>
    <row r="102" spans="1:90" s="3" customFormat="1" ht="16.5" customHeight="1">
      <c r="A102" s="83" t="s">
        <v>86</v>
      </c>
      <c r="B102" s="48"/>
      <c r="C102" s="9"/>
      <c r="D102" s="9"/>
      <c r="E102" s="9"/>
      <c r="F102" s="207" t="s">
        <v>107</v>
      </c>
      <c r="G102" s="207"/>
      <c r="H102" s="207"/>
      <c r="I102" s="207"/>
      <c r="J102" s="207"/>
      <c r="K102" s="9"/>
      <c r="L102" s="207" t="s">
        <v>108</v>
      </c>
      <c r="M102" s="207"/>
      <c r="N102" s="207"/>
      <c r="O102" s="207"/>
      <c r="P102" s="207"/>
      <c r="Q102" s="207"/>
      <c r="R102" s="207"/>
      <c r="S102" s="207"/>
      <c r="T102" s="207"/>
      <c r="U102" s="207"/>
      <c r="V102" s="207"/>
      <c r="W102" s="207"/>
      <c r="X102" s="207"/>
      <c r="Y102" s="207"/>
      <c r="Z102" s="207"/>
      <c r="AA102" s="207"/>
      <c r="AB102" s="207"/>
      <c r="AC102" s="207"/>
      <c r="AD102" s="207"/>
      <c r="AE102" s="207"/>
      <c r="AF102" s="207"/>
      <c r="AG102" s="210">
        <f>'2024 - Opěrná zeď A4'!J34</f>
        <v>0</v>
      </c>
      <c r="AH102" s="211"/>
      <c r="AI102" s="211"/>
      <c r="AJ102" s="211"/>
      <c r="AK102" s="211"/>
      <c r="AL102" s="211"/>
      <c r="AM102" s="211"/>
      <c r="AN102" s="210">
        <f t="shared" si="0"/>
        <v>0</v>
      </c>
      <c r="AO102" s="211"/>
      <c r="AP102" s="211"/>
      <c r="AQ102" s="84" t="s">
        <v>89</v>
      </c>
      <c r="AR102" s="48"/>
      <c r="AS102" s="85">
        <v>0</v>
      </c>
      <c r="AT102" s="86">
        <f t="shared" si="1"/>
        <v>0</v>
      </c>
      <c r="AU102" s="87">
        <f>'2024 - Opěrná zeď A4'!P132</f>
        <v>0</v>
      </c>
      <c r="AV102" s="86">
        <f>'2024 - Opěrná zeď A4'!J37</f>
        <v>0</v>
      </c>
      <c r="AW102" s="86">
        <f>'2024 - Opěrná zeď A4'!J38</f>
        <v>0</v>
      </c>
      <c r="AX102" s="86">
        <f>'2024 - Opěrná zeď A4'!J39</f>
        <v>0</v>
      </c>
      <c r="AY102" s="86">
        <f>'2024 - Opěrná zeď A4'!J40</f>
        <v>0</v>
      </c>
      <c r="AZ102" s="86">
        <f>'2024 - Opěrná zeď A4'!F37</f>
        <v>0</v>
      </c>
      <c r="BA102" s="86">
        <f>'2024 - Opěrná zeď A4'!F38</f>
        <v>0</v>
      </c>
      <c r="BB102" s="86">
        <f>'2024 - Opěrná zeď A4'!F39</f>
        <v>0</v>
      </c>
      <c r="BC102" s="86">
        <f>'2024 - Opěrná zeď A4'!F40</f>
        <v>0</v>
      </c>
      <c r="BD102" s="88">
        <f>'2024 - Opěrná zeď A4'!F41</f>
        <v>0</v>
      </c>
      <c r="BT102" s="25" t="s">
        <v>99</v>
      </c>
      <c r="BV102" s="25" t="s">
        <v>78</v>
      </c>
      <c r="BW102" s="25" t="s">
        <v>109</v>
      </c>
      <c r="BX102" s="25" t="s">
        <v>96</v>
      </c>
      <c r="CL102" s="25" t="s">
        <v>1</v>
      </c>
    </row>
    <row r="103" spans="1:90" s="3" customFormat="1" ht="16.5" customHeight="1">
      <c r="A103" s="83" t="s">
        <v>86</v>
      </c>
      <c r="B103" s="48"/>
      <c r="C103" s="9"/>
      <c r="D103" s="9"/>
      <c r="E103" s="9"/>
      <c r="F103" s="207" t="s">
        <v>110</v>
      </c>
      <c r="G103" s="207"/>
      <c r="H103" s="207"/>
      <c r="I103" s="207"/>
      <c r="J103" s="207"/>
      <c r="K103" s="9"/>
      <c r="L103" s="207" t="s">
        <v>111</v>
      </c>
      <c r="M103" s="207"/>
      <c r="N103" s="207"/>
      <c r="O103" s="207"/>
      <c r="P103" s="207"/>
      <c r="Q103" s="207"/>
      <c r="R103" s="207"/>
      <c r="S103" s="207"/>
      <c r="T103" s="207"/>
      <c r="U103" s="207"/>
      <c r="V103" s="207"/>
      <c r="W103" s="207"/>
      <c r="X103" s="207"/>
      <c r="Y103" s="207"/>
      <c r="Z103" s="207"/>
      <c r="AA103" s="207"/>
      <c r="AB103" s="207"/>
      <c r="AC103" s="207"/>
      <c r="AD103" s="207"/>
      <c r="AE103" s="207"/>
      <c r="AF103" s="207"/>
      <c r="AG103" s="210">
        <f>'2025 - Opěrná zeď A5'!J34</f>
        <v>0</v>
      </c>
      <c r="AH103" s="211"/>
      <c r="AI103" s="211"/>
      <c r="AJ103" s="211"/>
      <c r="AK103" s="211"/>
      <c r="AL103" s="211"/>
      <c r="AM103" s="211"/>
      <c r="AN103" s="210">
        <f t="shared" si="0"/>
        <v>0</v>
      </c>
      <c r="AO103" s="211"/>
      <c r="AP103" s="211"/>
      <c r="AQ103" s="84" t="s">
        <v>89</v>
      </c>
      <c r="AR103" s="48"/>
      <c r="AS103" s="85">
        <v>0</v>
      </c>
      <c r="AT103" s="86">
        <f t="shared" si="1"/>
        <v>0</v>
      </c>
      <c r="AU103" s="87">
        <f>'2025 - Opěrná zeď A5'!P132</f>
        <v>0</v>
      </c>
      <c r="AV103" s="86">
        <f>'2025 - Opěrná zeď A5'!J37</f>
        <v>0</v>
      </c>
      <c r="AW103" s="86">
        <f>'2025 - Opěrná zeď A5'!J38</f>
        <v>0</v>
      </c>
      <c r="AX103" s="86">
        <f>'2025 - Opěrná zeď A5'!J39</f>
        <v>0</v>
      </c>
      <c r="AY103" s="86">
        <f>'2025 - Opěrná zeď A5'!J40</f>
        <v>0</v>
      </c>
      <c r="AZ103" s="86">
        <f>'2025 - Opěrná zeď A5'!F37</f>
        <v>0</v>
      </c>
      <c r="BA103" s="86">
        <f>'2025 - Opěrná zeď A5'!F38</f>
        <v>0</v>
      </c>
      <c r="BB103" s="86">
        <f>'2025 - Opěrná zeď A5'!F39</f>
        <v>0</v>
      </c>
      <c r="BC103" s="86">
        <f>'2025 - Opěrná zeď A5'!F40</f>
        <v>0</v>
      </c>
      <c r="BD103" s="88">
        <f>'2025 - Opěrná zeď A5'!F41</f>
        <v>0</v>
      </c>
      <c r="BT103" s="25" t="s">
        <v>99</v>
      </c>
      <c r="BV103" s="25" t="s">
        <v>78</v>
      </c>
      <c r="BW103" s="25" t="s">
        <v>112</v>
      </c>
      <c r="BX103" s="25" t="s">
        <v>96</v>
      </c>
      <c r="CL103" s="25" t="s">
        <v>1</v>
      </c>
    </row>
    <row r="104" spans="1:90" s="3" customFormat="1" ht="16.5" customHeight="1">
      <c r="A104" s="83" t="s">
        <v>86</v>
      </c>
      <c r="B104" s="48"/>
      <c r="C104" s="9"/>
      <c r="D104" s="9"/>
      <c r="E104" s="9"/>
      <c r="F104" s="207" t="s">
        <v>113</v>
      </c>
      <c r="G104" s="207"/>
      <c r="H104" s="207"/>
      <c r="I104" s="207"/>
      <c r="J104" s="207"/>
      <c r="K104" s="9"/>
      <c r="L104" s="207" t="s">
        <v>114</v>
      </c>
      <c r="M104" s="207"/>
      <c r="N104" s="207"/>
      <c r="O104" s="207"/>
      <c r="P104" s="207"/>
      <c r="Q104" s="207"/>
      <c r="R104" s="207"/>
      <c r="S104" s="207"/>
      <c r="T104" s="207"/>
      <c r="U104" s="207"/>
      <c r="V104" s="207"/>
      <c r="W104" s="207"/>
      <c r="X104" s="207"/>
      <c r="Y104" s="207"/>
      <c r="Z104" s="207"/>
      <c r="AA104" s="207"/>
      <c r="AB104" s="207"/>
      <c r="AC104" s="207"/>
      <c r="AD104" s="207"/>
      <c r="AE104" s="207"/>
      <c r="AF104" s="207"/>
      <c r="AG104" s="210">
        <f>'2026 - Opěrná zeď A6'!J34</f>
        <v>0</v>
      </c>
      <c r="AH104" s="211"/>
      <c r="AI104" s="211"/>
      <c r="AJ104" s="211"/>
      <c r="AK104" s="211"/>
      <c r="AL104" s="211"/>
      <c r="AM104" s="211"/>
      <c r="AN104" s="210">
        <f t="shared" si="0"/>
        <v>0</v>
      </c>
      <c r="AO104" s="211"/>
      <c r="AP104" s="211"/>
      <c r="AQ104" s="84" t="s">
        <v>89</v>
      </c>
      <c r="AR104" s="48"/>
      <c r="AS104" s="85">
        <v>0</v>
      </c>
      <c r="AT104" s="86">
        <f t="shared" si="1"/>
        <v>0</v>
      </c>
      <c r="AU104" s="87">
        <f>'2026 - Opěrná zeď A6'!P137</f>
        <v>0</v>
      </c>
      <c r="AV104" s="86">
        <f>'2026 - Opěrná zeď A6'!J37</f>
        <v>0</v>
      </c>
      <c r="AW104" s="86">
        <f>'2026 - Opěrná zeď A6'!J38</f>
        <v>0</v>
      </c>
      <c r="AX104" s="86">
        <f>'2026 - Opěrná zeď A6'!J39</f>
        <v>0</v>
      </c>
      <c r="AY104" s="86">
        <f>'2026 - Opěrná zeď A6'!J40</f>
        <v>0</v>
      </c>
      <c r="AZ104" s="86">
        <f>'2026 - Opěrná zeď A6'!F37</f>
        <v>0</v>
      </c>
      <c r="BA104" s="86">
        <f>'2026 - Opěrná zeď A6'!F38</f>
        <v>0</v>
      </c>
      <c r="BB104" s="86">
        <f>'2026 - Opěrná zeď A6'!F39</f>
        <v>0</v>
      </c>
      <c r="BC104" s="86">
        <f>'2026 - Opěrná zeď A6'!F40</f>
        <v>0</v>
      </c>
      <c r="BD104" s="88">
        <f>'2026 - Opěrná zeď A6'!F41</f>
        <v>0</v>
      </c>
      <c r="BT104" s="25" t="s">
        <v>99</v>
      </c>
      <c r="BV104" s="25" t="s">
        <v>78</v>
      </c>
      <c r="BW104" s="25" t="s">
        <v>115</v>
      </c>
      <c r="BX104" s="25" t="s">
        <v>96</v>
      </c>
      <c r="CL104" s="25" t="s">
        <v>1</v>
      </c>
    </row>
    <row r="105" spans="1:90" s="3" customFormat="1" ht="16.5" customHeight="1">
      <c r="A105" s="83" t="s">
        <v>86</v>
      </c>
      <c r="B105" s="48"/>
      <c r="C105" s="9"/>
      <c r="D105" s="9"/>
      <c r="E105" s="9"/>
      <c r="F105" s="207" t="s">
        <v>116</v>
      </c>
      <c r="G105" s="207"/>
      <c r="H105" s="207"/>
      <c r="I105" s="207"/>
      <c r="J105" s="207"/>
      <c r="K105" s="9"/>
      <c r="L105" s="207" t="s">
        <v>117</v>
      </c>
      <c r="M105" s="207"/>
      <c r="N105" s="207"/>
      <c r="O105" s="207"/>
      <c r="P105" s="207"/>
      <c r="Q105" s="207"/>
      <c r="R105" s="207"/>
      <c r="S105" s="207"/>
      <c r="T105" s="207"/>
      <c r="U105" s="207"/>
      <c r="V105" s="207"/>
      <c r="W105" s="207"/>
      <c r="X105" s="207"/>
      <c r="Y105" s="207"/>
      <c r="Z105" s="207"/>
      <c r="AA105" s="207"/>
      <c r="AB105" s="207"/>
      <c r="AC105" s="207"/>
      <c r="AD105" s="207"/>
      <c r="AE105" s="207"/>
      <c r="AF105" s="207"/>
      <c r="AG105" s="210">
        <f>'2027 - Opěrná zeď A7'!J34</f>
        <v>0</v>
      </c>
      <c r="AH105" s="211"/>
      <c r="AI105" s="211"/>
      <c r="AJ105" s="211"/>
      <c r="AK105" s="211"/>
      <c r="AL105" s="211"/>
      <c r="AM105" s="211"/>
      <c r="AN105" s="210">
        <f t="shared" si="0"/>
        <v>0</v>
      </c>
      <c r="AO105" s="211"/>
      <c r="AP105" s="211"/>
      <c r="AQ105" s="84" t="s">
        <v>89</v>
      </c>
      <c r="AR105" s="48"/>
      <c r="AS105" s="85">
        <v>0</v>
      </c>
      <c r="AT105" s="86">
        <f t="shared" si="1"/>
        <v>0</v>
      </c>
      <c r="AU105" s="87">
        <f>'2027 - Opěrná zeď A7'!P137</f>
        <v>0</v>
      </c>
      <c r="AV105" s="86">
        <f>'2027 - Opěrná zeď A7'!J37</f>
        <v>0</v>
      </c>
      <c r="AW105" s="86">
        <f>'2027 - Opěrná zeď A7'!J38</f>
        <v>0</v>
      </c>
      <c r="AX105" s="86">
        <f>'2027 - Opěrná zeď A7'!J39</f>
        <v>0</v>
      </c>
      <c r="AY105" s="86">
        <f>'2027 - Opěrná zeď A7'!J40</f>
        <v>0</v>
      </c>
      <c r="AZ105" s="86">
        <f>'2027 - Opěrná zeď A7'!F37</f>
        <v>0</v>
      </c>
      <c r="BA105" s="86">
        <f>'2027 - Opěrná zeď A7'!F38</f>
        <v>0</v>
      </c>
      <c r="BB105" s="86">
        <f>'2027 - Opěrná zeď A7'!F39</f>
        <v>0</v>
      </c>
      <c r="BC105" s="86">
        <f>'2027 - Opěrná zeď A7'!F40</f>
        <v>0</v>
      </c>
      <c r="BD105" s="88">
        <f>'2027 - Opěrná zeď A7'!F41</f>
        <v>0</v>
      </c>
      <c r="BT105" s="25" t="s">
        <v>99</v>
      </c>
      <c r="BV105" s="25" t="s">
        <v>78</v>
      </c>
      <c r="BW105" s="25" t="s">
        <v>118</v>
      </c>
      <c r="BX105" s="25" t="s">
        <v>96</v>
      </c>
      <c r="CL105" s="25" t="s">
        <v>1</v>
      </c>
    </row>
    <row r="106" spans="1:90" s="3" customFormat="1" ht="16.5" customHeight="1">
      <c r="A106" s="83" t="s">
        <v>86</v>
      </c>
      <c r="B106" s="48"/>
      <c r="C106" s="9"/>
      <c r="D106" s="9"/>
      <c r="E106" s="9"/>
      <c r="F106" s="207" t="s">
        <v>119</v>
      </c>
      <c r="G106" s="207"/>
      <c r="H106" s="207"/>
      <c r="I106" s="207"/>
      <c r="J106" s="207"/>
      <c r="K106" s="9"/>
      <c r="L106" s="207" t="s">
        <v>120</v>
      </c>
      <c r="M106" s="207"/>
      <c r="N106" s="207"/>
      <c r="O106" s="207"/>
      <c r="P106" s="207"/>
      <c r="Q106" s="207"/>
      <c r="R106" s="207"/>
      <c r="S106" s="207"/>
      <c r="T106" s="207"/>
      <c r="U106" s="207"/>
      <c r="V106" s="207"/>
      <c r="W106" s="207"/>
      <c r="X106" s="207"/>
      <c r="Y106" s="207"/>
      <c r="Z106" s="207"/>
      <c r="AA106" s="207"/>
      <c r="AB106" s="207"/>
      <c r="AC106" s="207"/>
      <c r="AD106" s="207"/>
      <c r="AE106" s="207"/>
      <c r="AF106" s="207"/>
      <c r="AG106" s="210">
        <f>'2028 - Opěrná zeď A8'!J34</f>
        <v>0</v>
      </c>
      <c r="AH106" s="211"/>
      <c r="AI106" s="211"/>
      <c r="AJ106" s="211"/>
      <c r="AK106" s="211"/>
      <c r="AL106" s="211"/>
      <c r="AM106" s="211"/>
      <c r="AN106" s="210">
        <f t="shared" si="0"/>
        <v>0</v>
      </c>
      <c r="AO106" s="211"/>
      <c r="AP106" s="211"/>
      <c r="AQ106" s="84" t="s">
        <v>89</v>
      </c>
      <c r="AR106" s="48"/>
      <c r="AS106" s="85">
        <v>0</v>
      </c>
      <c r="AT106" s="86">
        <f t="shared" si="1"/>
        <v>0</v>
      </c>
      <c r="AU106" s="87">
        <f>'2028 - Opěrná zeď A8'!P129</f>
        <v>0</v>
      </c>
      <c r="AV106" s="86">
        <f>'2028 - Opěrná zeď A8'!J37</f>
        <v>0</v>
      </c>
      <c r="AW106" s="86">
        <f>'2028 - Opěrná zeď A8'!J38</f>
        <v>0</v>
      </c>
      <c r="AX106" s="86">
        <f>'2028 - Opěrná zeď A8'!J39</f>
        <v>0</v>
      </c>
      <c r="AY106" s="86">
        <f>'2028 - Opěrná zeď A8'!J40</f>
        <v>0</v>
      </c>
      <c r="AZ106" s="86">
        <f>'2028 - Opěrná zeď A8'!F37</f>
        <v>0</v>
      </c>
      <c r="BA106" s="86">
        <f>'2028 - Opěrná zeď A8'!F38</f>
        <v>0</v>
      </c>
      <c r="BB106" s="86">
        <f>'2028 - Opěrná zeď A8'!F39</f>
        <v>0</v>
      </c>
      <c r="BC106" s="86">
        <f>'2028 - Opěrná zeď A8'!F40</f>
        <v>0</v>
      </c>
      <c r="BD106" s="88">
        <f>'2028 - Opěrná zeď A8'!F41</f>
        <v>0</v>
      </c>
      <c r="BT106" s="25" t="s">
        <v>99</v>
      </c>
      <c r="BV106" s="25" t="s">
        <v>78</v>
      </c>
      <c r="BW106" s="25" t="s">
        <v>121</v>
      </c>
      <c r="BX106" s="25" t="s">
        <v>96</v>
      </c>
      <c r="CL106" s="25" t="s">
        <v>1</v>
      </c>
    </row>
    <row r="107" spans="1:90" s="3" customFormat="1" ht="16.5" customHeight="1">
      <c r="A107" s="83" t="s">
        <v>86</v>
      </c>
      <c r="B107" s="48"/>
      <c r="C107" s="9"/>
      <c r="D107" s="9"/>
      <c r="E107" s="207" t="s">
        <v>122</v>
      </c>
      <c r="F107" s="207"/>
      <c r="G107" s="207"/>
      <c r="H107" s="207"/>
      <c r="I107" s="207"/>
      <c r="J107" s="9"/>
      <c r="K107" s="207" t="s">
        <v>123</v>
      </c>
      <c r="L107" s="207"/>
      <c r="M107" s="207"/>
      <c r="N107" s="207"/>
      <c r="O107" s="207"/>
      <c r="P107" s="207"/>
      <c r="Q107" s="207"/>
      <c r="R107" s="207"/>
      <c r="S107" s="207"/>
      <c r="T107" s="207"/>
      <c r="U107" s="207"/>
      <c r="V107" s="207"/>
      <c r="W107" s="207"/>
      <c r="X107" s="207"/>
      <c r="Y107" s="207"/>
      <c r="Z107" s="207"/>
      <c r="AA107" s="207"/>
      <c r="AB107" s="207"/>
      <c r="AC107" s="207"/>
      <c r="AD107" s="207"/>
      <c r="AE107" s="207"/>
      <c r="AF107" s="207"/>
      <c r="AG107" s="210">
        <f>'401 - SO 401 Veřejné osvě...'!J32</f>
        <v>0</v>
      </c>
      <c r="AH107" s="211"/>
      <c r="AI107" s="211"/>
      <c r="AJ107" s="211"/>
      <c r="AK107" s="211"/>
      <c r="AL107" s="211"/>
      <c r="AM107" s="211"/>
      <c r="AN107" s="210">
        <f t="shared" si="0"/>
        <v>0</v>
      </c>
      <c r="AO107" s="211"/>
      <c r="AP107" s="211"/>
      <c r="AQ107" s="84" t="s">
        <v>89</v>
      </c>
      <c r="AR107" s="48"/>
      <c r="AS107" s="85">
        <v>0</v>
      </c>
      <c r="AT107" s="86">
        <f t="shared" si="1"/>
        <v>0</v>
      </c>
      <c r="AU107" s="87">
        <f>'401 - SO 401 Veřejné osvě...'!P132</f>
        <v>0</v>
      </c>
      <c r="AV107" s="86">
        <f>'401 - SO 401 Veřejné osvě...'!J35</f>
        <v>0</v>
      </c>
      <c r="AW107" s="86">
        <f>'401 - SO 401 Veřejné osvě...'!J36</f>
        <v>0</v>
      </c>
      <c r="AX107" s="86">
        <f>'401 - SO 401 Veřejné osvě...'!J37</f>
        <v>0</v>
      </c>
      <c r="AY107" s="86">
        <f>'401 - SO 401 Veřejné osvě...'!J38</f>
        <v>0</v>
      </c>
      <c r="AZ107" s="86">
        <f>'401 - SO 401 Veřejné osvě...'!F35</f>
        <v>0</v>
      </c>
      <c r="BA107" s="86">
        <f>'401 - SO 401 Veřejné osvě...'!F36</f>
        <v>0</v>
      </c>
      <c r="BB107" s="86">
        <f>'401 - SO 401 Veřejné osvě...'!F37</f>
        <v>0</v>
      </c>
      <c r="BC107" s="86">
        <f>'401 - SO 401 Veřejné osvě...'!F38</f>
        <v>0</v>
      </c>
      <c r="BD107" s="88">
        <f>'401 - SO 401 Veřejné osvě...'!F39</f>
        <v>0</v>
      </c>
      <c r="BT107" s="25" t="s">
        <v>85</v>
      </c>
      <c r="BV107" s="25" t="s">
        <v>78</v>
      </c>
      <c r="BW107" s="25" t="s">
        <v>124</v>
      </c>
      <c r="BX107" s="25" t="s">
        <v>84</v>
      </c>
      <c r="CL107" s="25" t="s">
        <v>1</v>
      </c>
    </row>
    <row r="108" spans="1:90" s="3" customFormat="1" ht="16.5" customHeight="1">
      <c r="A108" s="83" t="s">
        <v>86</v>
      </c>
      <c r="B108" s="48"/>
      <c r="C108" s="9"/>
      <c r="D108" s="9"/>
      <c r="E108" s="207" t="s">
        <v>125</v>
      </c>
      <c r="F108" s="207"/>
      <c r="G108" s="207"/>
      <c r="H108" s="207"/>
      <c r="I108" s="207"/>
      <c r="J108" s="9"/>
      <c r="K108" s="207" t="s">
        <v>126</v>
      </c>
      <c r="L108" s="207"/>
      <c r="M108" s="207"/>
      <c r="N108" s="207"/>
      <c r="O108" s="207"/>
      <c r="P108" s="207"/>
      <c r="Q108" s="207"/>
      <c r="R108" s="207"/>
      <c r="S108" s="207"/>
      <c r="T108" s="207"/>
      <c r="U108" s="207"/>
      <c r="V108" s="207"/>
      <c r="W108" s="207"/>
      <c r="X108" s="207"/>
      <c r="Y108" s="207"/>
      <c r="Z108" s="207"/>
      <c r="AA108" s="207"/>
      <c r="AB108" s="207"/>
      <c r="AC108" s="207"/>
      <c r="AD108" s="207"/>
      <c r="AE108" s="207"/>
      <c r="AF108" s="207"/>
      <c r="AG108" s="210">
        <f>'203 - Vedlejší rozpočtové...'!J32</f>
        <v>0</v>
      </c>
      <c r="AH108" s="211"/>
      <c r="AI108" s="211"/>
      <c r="AJ108" s="211"/>
      <c r="AK108" s="211"/>
      <c r="AL108" s="211"/>
      <c r="AM108" s="211"/>
      <c r="AN108" s="210">
        <f t="shared" si="0"/>
        <v>0</v>
      </c>
      <c r="AO108" s="211"/>
      <c r="AP108" s="211"/>
      <c r="AQ108" s="84" t="s">
        <v>89</v>
      </c>
      <c r="AR108" s="48"/>
      <c r="AS108" s="85">
        <v>0</v>
      </c>
      <c r="AT108" s="86">
        <f t="shared" si="1"/>
        <v>0</v>
      </c>
      <c r="AU108" s="87">
        <f>'203 - Vedlejší rozpočtové...'!P125</f>
        <v>0</v>
      </c>
      <c r="AV108" s="86">
        <f>'203 - Vedlejší rozpočtové...'!J35</f>
        <v>0</v>
      </c>
      <c r="AW108" s="86">
        <f>'203 - Vedlejší rozpočtové...'!J36</f>
        <v>0</v>
      </c>
      <c r="AX108" s="86">
        <f>'203 - Vedlejší rozpočtové...'!J37</f>
        <v>0</v>
      </c>
      <c r="AY108" s="86">
        <f>'203 - Vedlejší rozpočtové...'!J38</f>
        <v>0</v>
      </c>
      <c r="AZ108" s="86">
        <f>'203 - Vedlejší rozpočtové...'!F35</f>
        <v>0</v>
      </c>
      <c r="BA108" s="86">
        <f>'203 - Vedlejší rozpočtové...'!F36</f>
        <v>0</v>
      </c>
      <c r="BB108" s="86">
        <f>'203 - Vedlejší rozpočtové...'!F37</f>
        <v>0</v>
      </c>
      <c r="BC108" s="86">
        <f>'203 - Vedlejší rozpočtové...'!F38</f>
        <v>0</v>
      </c>
      <c r="BD108" s="88">
        <f>'203 - Vedlejší rozpočtové...'!F39</f>
        <v>0</v>
      </c>
      <c r="BT108" s="25" t="s">
        <v>85</v>
      </c>
      <c r="BV108" s="25" t="s">
        <v>78</v>
      </c>
      <c r="BW108" s="25" t="s">
        <v>127</v>
      </c>
      <c r="BX108" s="25" t="s">
        <v>84</v>
      </c>
      <c r="CL108" s="25" t="s">
        <v>1</v>
      </c>
    </row>
    <row r="109" spans="2:91" s="6" customFormat="1" ht="16.5" customHeight="1">
      <c r="B109" s="74"/>
      <c r="C109" s="75"/>
      <c r="D109" s="206" t="s">
        <v>128</v>
      </c>
      <c r="E109" s="206"/>
      <c r="F109" s="206"/>
      <c r="G109" s="206"/>
      <c r="H109" s="206"/>
      <c r="I109" s="76"/>
      <c r="J109" s="206" t="s">
        <v>129</v>
      </c>
      <c r="K109" s="206"/>
      <c r="L109" s="206"/>
      <c r="M109" s="206"/>
      <c r="N109" s="206"/>
      <c r="O109" s="206"/>
      <c r="P109" s="206"/>
      <c r="Q109" s="206"/>
      <c r="R109" s="206"/>
      <c r="S109" s="206"/>
      <c r="T109" s="206"/>
      <c r="U109" s="206"/>
      <c r="V109" s="206"/>
      <c r="W109" s="206"/>
      <c r="X109" s="206"/>
      <c r="Y109" s="206"/>
      <c r="Z109" s="206"/>
      <c r="AA109" s="206"/>
      <c r="AB109" s="206"/>
      <c r="AC109" s="206"/>
      <c r="AD109" s="206"/>
      <c r="AE109" s="206"/>
      <c r="AF109" s="206"/>
      <c r="AG109" s="235">
        <f>ROUND(AG110,2)</f>
        <v>0</v>
      </c>
      <c r="AH109" s="236"/>
      <c r="AI109" s="236"/>
      <c r="AJ109" s="236"/>
      <c r="AK109" s="236"/>
      <c r="AL109" s="236"/>
      <c r="AM109" s="236"/>
      <c r="AN109" s="241">
        <f t="shared" si="0"/>
        <v>0</v>
      </c>
      <c r="AO109" s="236"/>
      <c r="AP109" s="236"/>
      <c r="AQ109" s="77" t="s">
        <v>82</v>
      </c>
      <c r="AR109" s="74"/>
      <c r="AS109" s="78">
        <f>ROUND(AS110,2)</f>
        <v>0</v>
      </c>
      <c r="AT109" s="79">
        <f t="shared" si="1"/>
        <v>0</v>
      </c>
      <c r="AU109" s="80">
        <f>ROUND(AU110,5)</f>
        <v>0</v>
      </c>
      <c r="AV109" s="79">
        <f>ROUND(AZ109*L29,2)</f>
        <v>0</v>
      </c>
      <c r="AW109" s="79">
        <f>ROUND(BA109*L30,2)</f>
        <v>0</v>
      </c>
      <c r="AX109" s="79">
        <f>ROUND(BB109*L29,2)</f>
        <v>0</v>
      </c>
      <c r="AY109" s="79">
        <f>ROUND(BC109*L30,2)</f>
        <v>0</v>
      </c>
      <c r="AZ109" s="79">
        <f>ROUND(AZ110,2)</f>
        <v>0</v>
      </c>
      <c r="BA109" s="79">
        <f>ROUND(BA110,2)</f>
        <v>0</v>
      </c>
      <c r="BB109" s="79">
        <f>ROUND(BB110,2)</f>
        <v>0</v>
      </c>
      <c r="BC109" s="79">
        <f>ROUND(BC110,2)</f>
        <v>0</v>
      </c>
      <c r="BD109" s="81">
        <f>ROUND(BD110,2)</f>
        <v>0</v>
      </c>
      <c r="BS109" s="82" t="s">
        <v>75</v>
      </c>
      <c r="BT109" s="82" t="s">
        <v>83</v>
      </c>
      <c r="BU109" s="82" t="s">
        <v>77</v>
      </c>
      <c r="BV109" s="82" t="s">
        <v>78</v>
      </c>
      <c r="BW109" s="82" t="s">
        <v>130</v>
      </c>
      <c r="BX109" s="82" t="s">
        <v>4</v>
      </c>
      <c r="CL109" s="82" t="s">
        <v>1</v>
      </c>
      <c r="CM109" s="82" t="s">
        <v>85</v>
      </c>
    </row>
    <row r="110" spans="1:90" s="3" customFormat="1" ht="16.5" customHeight="1">
      <c r="A110" s="83" t="s">
        <v>86</v>
      </c>
      <c r="B110" s="48"/>
      <c r="C110" s="9"/>
      <c r="D110" s="9"/>
      <c r="E110" s="207" t="s">
        <v>131</v>
      </c>
      <c r="F110" s="207"/>
      <c r="G110" s="207"/>
      <c r="H110" s="207"/>
      <c r="I110" s="207"/>
      <c r="J110" s="9"/>
      <c r="K110" s="207" t="s">
        <v>132</v>
      </c>
      <c r="L110" s="207"/>
      <c r="M110" s="207"/>
      <c r="N110" s="207"/>
      <c r="O110" s="207"/>
      <c r="P110" s="207"/>
      <c r="Q110" s="207"/>
      <c r="R110" s="207"/>
      <c r="S110" s="207"/>
      <c r="T110" s="207"/>
      <c r="U110" s="207"/>
      <c r="V110" s="207"/>
      <c r="W110" s="207"/>
      <c r="X110" s="207"/>
      <c r="Y110" s="207"/>
      <c r="Z110" s="207"/>
      <c r="AA110" s="207"/>
      <c r="AB110" s="207"/>
      <c r="AC110" s="207"/>
      <c r="AD110" s="207"/>
      <c r="AE110" s="207"/>
      <c r="AF110" s="207"/>
      <c r="AG110" s="210">
        <f>'301 - SO 301 Dešťová kana...'!J32</f>
        <v>0</v>
      </c>
      <c r="AH110" s="211"/>
      <c r="AI110" s="211"/>
      <c r="AJ110" s="211"/>
      <c r="AK110" s="211"/>
      <c r="AL110" s="211"/>
      <c r="AM110" s="211"/>
      <c r="AN110" s="210">
        <f t="shared" si="0"/>
        <v>0</v>
      </c>
      <c r="AO110" s="211"/>
      <c r="AP110" s="211"/>
      <c r="AQ110" s="84" t="s">
        <v>89</v>
      </c>
      <c r="AR110" s="48"/>
      <c r="AS110" s="85">
        <v>0</v>
      </c>
      <c r="AT110" s="86">
        <f t="shared" si="1"/>
        <v>0</v>
      </c>
      <c r="AU110" s="87">
        <f>'301 - SO 301 Dešťová kana...'!P127</f>
        <v>0</v>
      </c>
      <c r="AV110" s="86">
        <f>'301 - SO 301 Dešťová kana...'!J35</f>
        <v>0</v>
      </c>
      <c r="AW110" s="86">
        <f>'301 - SO 301 Dešťová kana...'!J36</f>
        <v>0</v>
      </c>
      <c r="AX110" s="86">
        <f>'301 - SO 301 Dešťová kana...'!J37</f>
        <v>0</v>
      </c>
      <c r="AY110" s="86">
        <f>'301 - SO 301 Dešťová kana...'!J38</f>
        <v>0</v>
      </c>
      <c r="AZ110" s="86">
        <f>'301 - SO 301 Dešťová kana...'!F35</f>
        <v>0</v>
      </c>
      <c r="BA110" s="86">
        <f>'301 - SO 301 Dešťová kana...'!F36</f>
        <v>0</v>
      </c>
      <c r="BB110" s="86">
        <f>'301 - SO 301 Dešťová kana...'!F37</f>
        <v>0</v>
      </c>
      <c r="BC110" s="86">
        <f>'301 - SO 301 Dešťová kana...'!F38</f>
        <v>0</v>
      </c>
      <c r="BD110" s="88">
        <f>'301 - SO 301 Dešťová kana...'!F39</f>
        <v>0</v>
      </c>
      <c r="BT110" s="25" t="s">
        <v>85</v>
      </c>
      <c r="BV110" s="25" t="s">
        <v>78</v>
      </c>
      <c r="BW110" s="25" t="s">
        <v>133</v>
      </c>
      <c r="BX110" s="25" t="s">
        <v>130</v>
      </c>
      <c r="CL110" s="25" t="s">
        <v>1</v>
      </c>
    </row>
    <row r="111" spans="2:91" s="6" customFormat="1" ht="16.5" customHeight="1">
      <c r="B111" s="74"/>
      <c r="C111" s="75"/>
      <c r="D111" s="206" t="s">
        <v>134</v>
      </c>
      <c r="E111" s="206"/>
      <c r="F111" s="206"/>
      <c r="G111" s="206"/>
      <c r="H111" s="206"/>
      <c r="I111" s="76"/>
      <c r="J111" s="206" t="s">
        <v>135</v>
      </c>
      <c r="K111" s="206"/>
      <c r="L111" s="206"/>
      <c r="M111" s="206"/>
      <c r="N111" s="206"/>
      <c r="O111" s="206"/>
      <c r="P111" s="206"/>
      <c r="Q111" s="206"/>
      <c r="R111" s="206"/>
      <c r="S111" s="206"/>
      <c r="T111" s="206"/>
      <c r="U111" s="206"/>
      <c r="V111" s="206"/>
      <c r="W111" s="206"/>
      <c r="X111" s="206"/>
      <c r="Y111" s="206"/>
      <c r="Z111" s="206"/>
      <c r="AA111" s="206"/>
      <c r="AB111" s="206"/>
      <c r="AC111" s="206"/>
      <c r="AD111" s="206"/>
      <c r="AE111" s="206"/>
      <c r="AF111" s="206"/>
      <c r="AG111" s="235">
        <f>ROUND(AG112,2)</f>
        <v>0</v>
      </c>
      <c r="AH111" s="236"/>
      <c r="AI111" s="236"/>
      <c r="AJ111" s="236"/>
      <c r="AK111" s="236"/>
      <c r="AL111" s="236"/>
      <c r="AM111" s="236"/>
      <c r="AN111" s="241">
        <f t="shared" si="0"/>
        <v>0</v>
      </c>
      <c r="AO111" s="236"/>
      <c r="AP111" s="236"/>
      <c r="AQ111" s="77" t="s">
        <v>82</v>
      </c>
      <c r="AR111" s="74"/>
      <c r="AS111" s="78">
        <f>ROUND(AS112,2)</f>
        <v>0</v>
      </c>
      <c r="AT111" s="79">
        <f t="shared" si="1"/>
        <v>0</v>
      </c>
      <c r="AU111" s="80">
        <f>ROUND(AU112,5)</f>
        <v>0</v>
      </c>
      <c r="AV111" s="79">
        <f>ROUND(AZ111*L29,2)</f>
        <v>0</v>
      </c>
      <c r="AW111" s="79">
        <f>ROUND(BA111*L30,2)</f>
        <v>0</v>
      </c>
      <c r="AX111" s="79">
        <f>ROUND(BB111*L29,2)</f>
        <v>0</v>
      </c>
      <c r="AY111" s="79">
        <f>ROUND(BC111*L30,2)</f>
        <v>0</v>
      </c>
      <c r="AZ111" s="79">
        <f>ROUND(AZ112,2)</f>
        <v>0</v>
      </c>
      <c r="BA111" s="79">
        <f>ROUND(BA112,2)</f>
        <v>0</v>
      </c>
      <c r="BB111" s="79">
        <f>ROUND(BB112,2)</f>
        <v>0</v>
      </c>
      <c r="BC111" s="79">
        <f>ROUND(BC112,2)</f>
        <v>0</v>
      </c>
      <c r="BD111" s="81">
        <f>ROUND(BD112,2)</f>
        <v>0</v>
      </c>
      <c r="BS111" s="82" t="s">
        <v>75</v>
      </c>
      <c r="BT111" s="82" t="s">
        <v>83</v>
      </c>
      <c r="BU111" s="82" t="s">
        <v>77</v>
      </c>
      <c r="BV111" s="82" t="s">
        <v>78</v>
      </c>
      <c r="BW111" s="82" t="s">
        <v>136</v>
      </c>
      <c r="BX111" s="82" t="s">
        <v>4</v>
      </c>
      <c r="CL111" s="82" t="s">
        <v>1</v>
      </c>
      <c r="CM111" s="82" t="s">
        <v>85</v>
      </c>
    </row>
    <row r="112" spans="1:90" s="3" customFormat="1" ht="16.5" customHeight="1">
      <c r="A112" s="83" t="s">
        <v>86</v>
      </c>
      <c r="B112" s="48"/>
      <c r="C112" s="9"/>
      <c r="D112" s="9"/>
      <c r="E112" s="207" t="s">
        <v>137</v>
      </c>
      <c r="F112" s="207"/>
      <c r="G112" s="207"/>
      <c r="H112" s="207"/>
      <c r="I112" s="207"/>
      <c r="J112" s="9"/>
      <c r="K112" s="207" t="s">
        <v>138</v>
      </c>
      <c r="L112" s="207"/>
      <c r="M112" s="207"/>
      <c r="N112" s="207"/>
      <c r="O112" s="207"/>
      <c r="P112" s="207"/>
      <c r="Q112" s="207"/>
      <c r="R112" s="207"/>
      <c r="S112" s="207"/>
      <c r="T112" s="207"/>
      <c r="U112" s="207"/>
      <c r="V112" s="207"/>
      <c r="W112" s="207"/>
      <c r="X112" s="207"/>
      <c r="Y112" s="207"/>
      <c r="Z112" s="207"/>
      <c r="AA112" s="207"/>
      <c r="AB112" s="207"/>
      <c r="AC112" s="207"/>
      <c r="AD112" s="207"/>
      <c r="AE112" s="207"/>
      <c r="AF112" s="207"/>
      <c r="AG112" s="210">
        <f>'302 - SO 302 Přeložka vod...'!J32</f>
        <v>0</v>
      </c>
      <c r="AH112" s="211"/>
      <c r="AI112" s="211"/>
      <c r="AJ112" s="211"/>
      <c r="AK112" s="211"/>
      <c r="AL112" s="211"/>
      <c r="AM112" s="211"/>
      <c r="AN112" s="210">
        <f t="shared" si="0"/>
        <v>0</v>
      </c>
      <c r="AO112" s="211"/>
      <c r="AP112" s="211"/>
      <c r="AQ112" s="84" t="s">
        <v>89</v>
      </c>
      <c r="AR112" s="48"/>
      <c r="AS112" s="89">
        <v>0</v>
      </c>
      <c r="AT112" s="90">
        <f t="shared" si="1"/>
        <v>0</v>
      </c>
      <c r="AU112" s="91">
        <f>'302 - SO 302 Přeložka vod...'!P126</f>
        <v>0</v>
      </c>
      <c r="AV112" s="90">
        <f>'302 - SO 302 Přeložka vod...'!J35</f>
        <v>0</v>
      </c>
      <c r="AW112" s="90">
        <f>'302 - SO 302 Přeložka vod...'!J36</f>
        <v>0</v>
      </c>
      <c r="AX112" s="90">
        <f>'302 - SO 302 Přeložka vod...'!J37</f>
        <v>0</v>
      </c>
      <c r="AY112" s="90">
        <f>'302 - SO 302 Přeložka vod...'!J38</f>
        <v>0</v>
      </c>
      <c r="AZ112" s="90">
        <f>'302 - SO 302 Přeložka vod...'!F35</f>
        <v>0</v>
      </c>
      <c r="BA112" s="90">
        <f>'302 - SO 302 Přeložka vod...'!F36</f>
        <v>0</v>
      </c>
      <c r="BB112" s="90">
        <f>'302 - SO 302 Přeložka vod...'!F37</f>
        <v>0</v>
      </c>
      <c r="BC112" s="90">
        <f>'302 - SO 302 Přeložka vod...'!F38</f>
        <v>0</v>
      </c>
      <c r="BD112" s="92">
        <f>'302 - SO 302 Přeložka vod...'!F39</f>
        <v>0</v>
      </c>
      <c r="BT112" s="25" t="s">
        <v>85</v>
      </c>
      <c r="BV112" s="25" t="s">
        <v>78</v>
      </c>
      <c r="BW112" s="25" t="s">
        <v>139</v>
      </c>
      <c r="BX112" s="25" t="s">
        <v>136</v>
      </c>
      <c r="CL112" s="25" t="s">
        <v>1</v>
      </c>
    </row>
    <row r="113" spans="2:44" s="1" customFormat="1" ht="30" customHeight="1">
      <c r="B113" s="32"/>
      <c r="AR113" s="32"/>
    </row>
    <row r="114" spans="2:44" s="1" customFormat="1" ht="6.95" customHeight="1">
      <c r="B114" s="44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32"/>
    </row>
  </sheetData>
  <mergeCells count="110">
    <mergeCell ref="AN102:AP102"/>
    <mergeCell ref="AN98:AP98"/>
    <mergeCell ref="AR2:BE2"/>
    <mergeCell ref="AS89:AT91"/>
    <mergeCell ref="AN110:AP110"/>
    <mergeCell ref="AG110:AM110"/>
    <mergeCell ref="AN111:AP111"/>
    <mergeCell ref="AG111:AM111"/>
    <mergeCell ref="AN112:AP112"/>
    <mergeCell ref="AG112:AM112"/>
    <mergeCell ref="AG94:AM94"/>
    <mergeCell ref="AN94:AP94"/>
    <mergeCell ref="AN105:AP105"/>
    <mergeCell ref="AG105:AM105"/>
    <mergeCell ref="AN106:AP106"/>
    <mergeCell ref="AG106:AM106"/>
    <mergeCell ref="AN107:AP107"/>
    <mergeCell ref="AG107:AM107"/>
    <mergeCell ref="AN108:AP108"/>
    <mergeCell ref="AG108:AM108"/>
    <mergeCell ref="AN109:AP109"/>
    <mergeCell ref="AG109:AM109"/>
    <mergeCell ref="AN104:AP104"/>
    <mergeCell ref="AN103:AP103"/>
    <mergeCell ref="AM87:AN87"/>
    <mergeCell ref="AM89:AP89"/>
    <mergeCell ref="AM90:AP90"/>
    <mergeCell ref="AN95:AP95"/>
    <mergeCell ref="AN92:AP92"/>
    <mergeCell ref="AN101:AP101"/>
    <mergeCell ref="AN96:AP96"/>
    <mergeCell ref="AN97:AP97"/>
    <mergeCell ref="AN100:AP100"/>
    <mergeCell ref="AN99:AP99"/>
    <mergeCell ref="AG97:AM97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D109:H109"/>
    <mergeCell ref="J109:AF109"/>
    <mergeCell ref="E110:I110"/>
    <mergeCell ref="K110:AF110"/>
    <mergeCell ref="D111:H111"/>
    <mergeCell ref="J111:AF111"/>
    <mergeCell ref="E112:I112"/>
    <mergeCell ref="K112:AF11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AG104:AM104"/>
    <mergeCell ref="F103:J103"/>
    <mergeCell ref="F104:J104"/>
    <mergeCell ref="I92:AF92"/>
    <mergeCell ref="J95:AF95"/>
    <mergeCell ref="K96:AF96"/>
    <mergeCell ref="K98:AF98"/>
    <mergeCell ref="K97:AF97"/>
    <mergeCell ref="L101:AF101"/>
    <mergeCell ref="L102:AF102"/>
    <mergeCell ref="L100:AF100"/>
    <mergeCell ref="L99:AF99"/>
    <mergeCell ref="L103:AF103"/>
    <mergeCell ref="C92:G92"/>
    <mergeCell ref="AG92:AM92"/>
    <mergeCell ref="AG95:AM95"/>
    <mergeCell ref="AG100:AM100"/>
    <mergeCell ref="AG101:AM101"/>
    <mergeCell ref="AG96:AM96"/>
    <mergeCell ref="AG98:AM98"/>
    <mergeCell ref="AG99:AM99"/>
    <mergeCell ref="AG103:AM103"/>
    <mergeCell ref="AG102:AM102"/>
    <mergeCell ref="L104:AF104"/>
    <mergeCell ref="F105:J105"/>
    <mergeCell ref="L105:AF105"/>
    <mergeCell ref="F106:J106"/>
    <mergeCell ref="L106:AF106"/>
    <mergeCell ref="E107:I107"/>
    <mergeCell ref="K107:AF107"/>
    <mergeCell ref="E108:I108"/>
    <mergeCell ref="K108:AF108"/>
    <mergeCell ref="D95:H95"/>
    <mergeCell ref="E98:I98"/>
    <mergeCell ref="E96:I96"/>
    <mergeCell ref="E97:I97"/>
    <mergeCell ref="F99:J99"/>
    <mergeCell ref="F101:J101"/>
    <mergeCell ref="F100:J100"/>
    <mergeCell ref="F102:J102"/>
    <mergeCell ref="L85:AJ85"/>
  </mergeCells>
  <hyperlinks>
    <hyperlink ref="A96" location="'101 - SO 101 Chodník'!C2" display="/"/>
    <hyperlink ref="A97" location="'201 - SO 201 Rozšíření mostu'!C2" display="/"/>
    <hyperlink ref="A99" location="'2021 - Opěrná zeď A1'!C2" display="/"/>
    <hyperlink ref="A100" location="'2022 - Opěrná zeď A2'!C2" display="/"/>
    <hyperlink ref="A101" location="'2023 - Opěrná zeď A3'!C2" display="/"/>
    <hyperlink ref="A102" location="'2024 - Opěrná zeď A4'!C2" display="/"/>
    <hyperlink ref="A103" location="'2025 - Opěrná zeď A5'!C2" display="/"/>
    <hyperlink ref="A104" location="'2026 - Opěrná zeď A6'!C2" display="/"/>
    <hyperlink ref="A105" location="'2027 - Opěrná zeď A7'!C2" display="/"/>
    <hyperlink ref="A106" location="'2028 - Opěrná zeď A8'!C2" display="/"/>
    <hyperlink ref="A107" location="'401 - SO 401 Veřejné osvě...'!C2" display="/"/>
    <hyperlink ref="A108" location="'203 - Vedlejší rozpočtové...'!C2" display="/"/>
    <hyperlink ref="A110" location="'301 - SO 301 Dešťová kana...'!C2" display="/"/>
    <hyperlink ref="A112" location="'302 - SO 302 Přeložka vod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32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56" ht="36.95" customHeight="1">
      <c r="L2" s="243" t="s">
        <v>5</v>
      </c>
      <c r="M2" s="219"/>
      <c r="N2" s="219"/>
      <c r="O2" s="219"/>
      <c r="P2" s="219"/>
      <c r="Q2" s="219"/>
      <c r="R2" s="219"/>
      <c r="S2" s="219"/>
      <c r="T2" s="219"/>
      <c r="U2" s="219"/>
      <c r="V2" s="219"/>
      <c r="AT2" s="17" t="s">
        <v>118</v>
      </c>
      <c r="AZ2" s="93" t="s">
        <v>151</v>
      </c>
      <c r="BA2" s="93" t="s">
        <v>1</v>
      </c>
      <c r="BB2" s="93" t="s">
        <v>1</v>
      </c>
      <c r="BC2" s="93" t="s">
        <v>1396</v>
      </c>
      <c r="BD2" s="93" t="s">
        <v>85</v>
      </c>
    </row>
    <row r="3" spans="2:5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85</v>
      </c>
      <c r="AZ3" s="93" t="s">
        <v>157</v>
      </c>
      <c r="BA3" s="93" t="s">
        <v>1</v>
      </c>
      <c r="BB3" s="93" t="s">
        <v>1</v>
      </c>
      <c r="BC3" s="93" t="s">
        <v>311</v>
      </c>
      <c r="BD3" s="93" t="s">
        <v>85</v>
      </c>
    </row>
    <row r="4" spans="2:56" ht="24.95" customHeight="1">
      <c r="B4" s="20"/>
      <c r="D4" s="21" t="s">
        <v>144</v>
      </c>
      <c r="L4" s="20"/>
      <c r="M4" s="94" t="s">
        <v>10</v>
      </c>
      <c r="AT4" s="17" t="s">
        <v>3</v>
      </c>
      <c r="AZ4" s="93" t="s">
        <v>165</v>
      </c>
      <c r="BA4" s="93" t="s">
        <v>1</v>
      </c>
      <c r="BB4" s="93" t="s">
        <v>1</v>
      </c>
      <c r="BC4" s="93" t="s">
        <v>1397</v>
      </c>
      <c r="BD4" s="93" t="s">
        <v>85</v>
      </c>
    </row>
    <row r="5" spans="2:56" ht="6.95" customHeight="1">
      <c r="B5" s="20"/>
      <c r="L5" s="20"/>
      <c r="AZ5" s="93" t="s">
        <v>167</v>
      </c>
      <c r="BA5" s="93" t="s">
        <v>1</v>
      </c>
      <c r="BB5" s="93" t="s">
        <v>1</v>
      </c>
      <c r="BC5" s="93" t="s">
        <v>1398</v>
      </c>
      <c r="BD5" s="93" t="s">
        <v>85</v>
      </c>
    </row>
    <row r="6" spans="2:56" ht="12" customHeight="1">
      <c r="B6" s="20"/>
      <c r="D6" s="27" t="s">
        <v>16</v>
      </c>
      <c r="L6" s="20"/>
      <c r="AZ6" s="93" t="s">
        <v>831</v>
      </c>
      <c r="BA6" s="93" t="s">
        <v>1</v>
      </c>
      <c r="BB6" s="93" t="s">
        <v>1</v>
      </c>
      <c r="BC6" s="93" t="s">
        <v>1399</v>
      </c>
      <c r="BD6" s="93" t="s">
        <v>85</v>
      </c>
    </row>
    <row r="7" spans="2:12" ht="16.5" customHeight="1">
      <c r="B7" s="20"/>
      <c r="E7" s="251" t="str">
        <f>'Rekapitulace stavby'!K6</f>
        <v>Chodník Hrachovec - horní část - 1.etapa  km 0,000 – km 0,763</v>
      </c>
      <c r="F7" s="252"/>
      <c r="G7" s="252"/>
      <c r="H7" s="252"/>
      <c r="L7" s="20"/>
    </row>
    <row r="8" spans="2:12" ht="12.75">
      <c r="B8" s="20"/>
      <c r="D8" s="27" t="s">
        <v>153</v>
      </c>
      <c r="L8" s="20"/>
    </row>
    <row r="9" spans="2:12" ht="16.5" customHeight="1">
      <c r="B9" s="20"/>
      <c r="E9" s="251" t="s">
        <v>156</v>
      </c>
      <c r="F9" s="219"/>
      <c r="G9" s="219"/>
      <c r="H9" s="219"/>
      <c r="L9" s="20"/>
    </row>
    <row r="10" spans="2:12" ht="12" customHeight="1">
      <c r="B10" s="20"/>
      <c r="D10" s="27" t="s">
        <v>159</v>
      </c>
      <c r="L10" s="20"/>
    </row>
    <row r="11" spans="2:12" s="1" customFormat="1" ht="16.5" customHeight="1">
      <c r="B11" s="32"/>
      <c r="E11" s="247" t="s">
        <v>1074</v>
      </c>
      <c r="F11" s="250"/>
      <c r="G11" s="250"/>
      <c r="H11" s="250"/>
      <c r="L11" s="32"/>
    </row>
    <row r="12" spans="2:12" s="1" customFormat="1" ht="12" customHeight="1">
      <c r="B12" s="32"/>
      <c r="D12" s="27" t="s">
        <v>1075</v>
      </c>
      <c r="L12" s="32"/>
    </row>
    <row r="13" spans="2:12" s="1" customFormat="1" ht="16.5" customHeight="1">
      <c r="B13" s="32"/>
      <c r="E13" s="208" t="s">
        <v>1400</v>
      </c>
      <c r="F13" s="250"/>
      <c r="G13" s="250"/>
      <c r="H13" s="250"/>
      <c r="L13" s="32"/>
    </row>
    <row r="14" spans="2:12" s="1" customFormat="1" ht="12">
      <c r="B14" s="32"/>
      <c r="L14" s="32"/>
    </row>
    <row r="15" spans="2:12" s="1" customFormat="1" ht="12" customHeight="1">
      <c r="B15" s="32"/>
      <c r="D15" s="27" t="s">
        <v>18</v>
      </c>
      <c r="F15" s="25" t="s">
        <v>1</v>
      </c>
      <c r="I15" s="27" t="s">
        <v>19</v>
      </c>
      <c r="J15" s="25" t="s">
        <v>1</v>
      </c>
      <c r="L15" s="32"/>
    </row>
    <row r="16" spans="2:12" s="1" customFormat="1" ht="12" customHeight="1">
      <c r="B16" s="32"/>
      <c r="D16" s="27" t="s">
        <v>20</v>
      </c>
      <c r="F16" s="25" t="s">
        <v>21</v>
      </c>
      <c r="I16" s="27" t="s">
        <v>22</v>
      </c>
      <c r="J16" s="52" t="str">
        <f>'Rekapitulace stavby'!AN8</f>
        <v>2. 12. 2022</v>
      </c>
      <c r="L16" s="32"/>
    </row>
    <row r="17" spans="2:12" s="1" customFormat="1" ht="10.9" customHeight="1">
      <c r="B17" s="32"/>
      <c r="L17" s="32"/>
    </row>
    <row r="18" spans="2:12" s="1" customFormat="1" ht="12" customHeight="1">
      <c r="B18" s="32"/>
      <c r="D18" s="27" t="s">
        <v>24</v>
      </c>
      <c r="I18" s="27" t="s">
        <v>25</v>
      </c>
      <c r="J18" s="25" t="s">
        <v>1</v>
      </c>
      <c r="L18" s="32"/>
    </row>
    <row r="19" spans="2:12" s="1" customFormat="1" ht="18" customHeight="1">
      <c r="B19" s="32"/>
      <c r="E19" s="25" t="s">
        <v>26</v>
      </c>
      <c r="I19" s="27" t="s">
        <v>27</v>
      </c>
      <c r="J19" s="25" t="s">
        <v>1</v>
      </c>
      <c r="L19" s="32"/>
    </row>
    <row r="20" spans="2:12" s="1" customFormat="1" ht="6.95" customHeight="1">
      <c r="B20" s="32"/>
      <c r="L20" s="32"/>
    </row>
    <row r="21" spans="2:12" s="1" customFormat="1" ht="12" customHeight="1">
      <c r="B21" s="32"/>
      <c r="D21" s="27" t="s">
        <v>28</v>
      </c>
      <c r="I21" s="27" t="s">
        <v>25</v>
      </c>
      <c r="J21" s="28" t="str">
        <f>'Rekapitulace stavby'!AN13</f>
        <v>Vyplň údaj</v>
      </c>
      <c r="L21" s="32"/>
    </row>
    <row r="22" spans="2:12" s="1" customFormat="1" ht="18" customHeight="1">
      <c r="B22" s="32"/>
      <c r="E22" s="253" t="str">
        <f>'Rekapitulace stavby'!E14</f>
        <v>Vyplň údaj</v>
      </c>
      <c r="F22" s="218"/>
      <c r="G22" s="218"/>
      <c r="H22" s="218"/>
      <c r="I22" s="27" t="s">
        <v>27</v>
      </c>
      <c r="J22" s="28" t="str">
        <f>'Rekapitulace stavby'!AN14</f>
        <v>Vyplň údaj</v>
      </c>
      <c r="L22" s="32"/>
    </row>
    <row r="23" spans="2:12" s="1" customFormat="1" ht="6.95" customHeight="1">
      <c r="B23" s="32"/>
      <c r="L23" s="32"/>
    </row>
    <row r="24" spans="2:12" s="1" customFormat="1" ht="12" customHeight="1">
      <c r="B24" s="32"/>
      <c r="D24" s="27" t="s">
        <v>30</v>
      </c>
      <c r="I24" s="27" t="s">
        <v>25</v>
      </c>
      <c r="J24" s="25" t="s">
        <v>1</v>
      </c>
      <c r="L24" s="32"/>
    </row>
    <row r="25" spans="2:12" s="1" customFormat="1" ht="18" customHeight="1">
      <c r="B25" s="32"/>
      <c r="E25" s="25" t="s">
        <v>31</v>
      </c>
      <c r="I25" s="27" t="s">
        <v>27</v>
      </c>
      <c r="J25" s="25" t="s">
        <v>1</v>
      </c>
      <c r="L25" s="32"/>
    </row>
    <row r="26" spans="2:12" s="1" customFormat="1" ht="6.95" customHeight="1">
      <c r="B26" s="32"/>
      <c r="L26" s="32"/>
    </row>
    <row r="27" spans="2:12" s="1" customFormat="1" ht="12" customHeight="1">
      <c r="B27" s="32"/>
      <c r="D27" s="27" t="s">
        <v>33</v>
      </c>
      <c r="I27" s="27" t="s">
        <v>25</v>
      </c>
      <c r="J27" s="25" t="s">
        <v>1</v>
      </c>
      <c r="L27" s="32"/>
    </row>
    <row r="28" spans="2:12" s="1" customFormat="1" ht="18" customHeight="1">
      <c r="B28" s="32"/>
      <c r="E28" s="25" t="s">
        <v>34</v>
      </c>
      <c r="I28" s="27" t="s">
        <v>27</v>
      </c>
      <c r="J28" s="25" t="s">
        <v>1</v>
      </c>
      <c r="L28" s="32"/>
    </row>
    <row r="29" spans="2:12" s="1" customFormat="1" ht="6.95" customHeight="1">
      <c r="B29" s="32"/>
      <c r="L29" s="32"/>
    </row>
    <row r="30" spans="2:12" s="1" customFormat="1" ht="12" customHeight="1">
      <c r="B30" s="32"/>
      <c r="D30" s="27" t="s">
        <v>35</v>
      </c>
      <c r="L30" s="32"/>
    </row>
    <row r="31" spans="2:12" s="7" customFormat="1" ht="16.5" customHeight="1">
      <c r="B31" s="95"/>
      <c r="E31" s="223" t="s">
        <v>1</v>
      </c>
      <c r="F31" s="223"/>
      <c r="G31" s="223"/>
      <c r="H31" s="223"/>
      <c r="L31" s="95"/>
    </row>
    <row r="32" spans="2:12" s="1" customFormat="1" ht="6.95" customHeight="1">
      <c r="B32" s="32"/>
      <c r="L32" s="32"/>
    </row>
    <row r="33" spans="2:12" s="1" customFormat="1" ht="6.95" customHeight="1">
      <c r="B33" s="32"/>
      <c r="D33" s="53"/>
      <c r="E33" s="53"/>
      <c r="F33" s="53"/>
      <c r="G33" s="53"/>
      <c r="H33" s="53"/>
      <c r="I33" s="53"/>
      <c r="J33" s="53"/>
      <c r="K33" s="53"/>
      <c r="L33" s="32"/>
    </row>
    <row r="34" spans="2:12" s="1" customFormat="1" ht="25.35" customHeight="1">
      <c r="B34" s="32"/>
      <c r="D34" s="96" t="s">
        <v>36</v>
      </c>
      <c r="J34" s="66">
        <f>ROUND(J137,2)</f>
        <v>0</v>
      </c>
      <c r="L34" s="32"/>
    </row>
    <row r="35" spans="2:12" s="1" customFormat="1" ht="6.95" customHeight="1">
      <c r="B35" s="32"/>
      <c r="D35" s="53"/>
      <c r="E35" s="53"/>
      <c r="F35" s="53"/>
      <c r="G35" s="53"/>
      <c r="H35" s="53"/>
      <c r="I35" s="53"/>
      <c r="J35" s="53"/>
      <c r="K35" s="53"/>
      <c r="L35" s="32"/>
    </row>
    <row r="36" spans="2:12" s="1" customFormat="1" ht="14.45" customHeight="1">
      <c r="B36" s="32"/>
      <c r="F36" s="35" t="s">
        <v>38</v>
      </c>
      <c r="I36" s="35" t="s">
        <v>37</v>
      </c>
      <c r="J36" s="35" t="s">
        <v>39</v>
      </c>
      <c r="L36" s="32"/>
    </row>
    <row r="37" spans="2:12" s="1" customFormat="1" ht="14.45" customHeight="1">
      <c r="B37" s="32"/>
      <c r="D37" s="55" t="s">
        <v>40</v>
      </c>
      <c r="E37" s="27" t="s">
        <v>41</v>
      </c>
      <c r="F37" s="86">
        <f>ROUND((SUM(BE137:BE321)),2)</f>
        <v>0</v>
      </c>
      <c r="I37" s="97">
        <v>0.21</v>
      </c>
      <c r="J37" s="86">
        <f>ROUND(((SUM(BE137:BE321))*I37),2)</f>
        <v>0</v>
      </c>
      <c r="L37" s="32"/>
    </row>
    <row r="38" spans="2:12" s="1" customFormat="1" ht="14.45" customHeight="1">
      <c r="B38" s="32"/>
      <c r="E38" s="27" t="s">
        <v>42</v>
      </c>
      <c r="F38" s="86">
        <f>ROUND((SUM(BF137:BF321)),2)</f>
        <v>0</v>
      </c>
      <c r="I38" s="97">
        <v>0.15</v>
      </c>
      <c r="J38" s="86">
        <f>ROUND(((SUM(BF137:BF321))*I38),2)</f>
        <v>0</v>
      </c>
      <c r="L38" s="32"/>
    </row>
    <row r="39" spans="2:12" s="1" customFormat="1" ht="14.45" customHeight="1" hidden="1">
      <c r="B39" s="32"/>
      <c r="E39" s="27" t="s">
        <v>43</v>
      </c>
      <c r="F39" s="86">
        <f>ROUND((SUM(BG137:BG321)),2)</f>
        <v>0</v>
      </c>
      <c r="I39" s="97">
        <v>0.21</v>
      </c>
      <c r="J39" s="86">
        <f>0</f>
        <v>0</v>
      </c>
      <c r="L39" s="32"/>
    </row>
    <row r="40" spans="2:12" s="1" customFormat="1" ht="14.45" customHeight="1" hidden="1">
      <c r="B40" s="32"/>
      <c r="E40" s="27" t="s">
        <v>44</v>
      </c>
      <c r="F40" s="86">
        <f>ROUND((SUM(BH137:BH321)),2)</f>
        <v>0</v>
      </c>
      <c r="I40" s="97">
        <v>0.15</v>
      </c>
      <c r="J40" s="86">
        <f>0</f>
        <v>0</v>
      </c>
      <c r="L40" s="32"/>
    </row>
    <row r="41" spans="2:12" s="1" customFormat="1" ht="14.45" customHeight="1" hidden="1">
      <c r="B41" s="32"/>
      <c r="E41" s="27" t="s">
        <v>45</v>
      </c>
      <c r="F41" s="86">
        <f>ROUND((SUM(BI137:BI321)),2)</f>
        <v>0</v>
      </c>
      <c r="I41" s="97">
        <v>0</v>
      </c>
      <c r="J41" s="86">
        <f>0</f>
        <v>0</v>
      </c>
      <c r="L41" s="32"/>
    </row>
    <row r="42" spans="2:12" s="1" customFormat="1" ht="6.95" customHeight="1">
      <c r="B42" s="32"/>
      <c r="L42" s="32"/>
    </row>
    <row r="43" spans="2:12" s="1" customFormat="1" ht="25.35" customHeight="1">
      <c r="B43" s="32"/>
      <c r="C43" s="98"/>
      <c r="D43" s="99" t="s">
        <v>46</v>
      </c>
      <c r="E43" s="57"/>
      <c r="F43" s="57"/>
      <c r="G43" s="100" t="s">
        <v>47</v>
      </c>
      <c r="H43" s="101" t="s">
        <v>48</v>
      </c>
      <c r="I43" s="57"/>
      <c r="J43" s="102">
        <f>SUM(J34:J41)</f>
        <v>0</v>
      </c>
      <c r="K43" s="103"/>
      <c r="L43" s="32"/>
    </row>
    <row r="44" spans="2:12" s="1" customFormat="1" ht="14.45" customHeight="1">
      <c r="B44" s="32"/>
      <c r="L44" s="32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49</v>
      </c>
      <c r="E50" s="42"/>
      <c r="F50" s="42"/>
      <c r="G50" s="41" t="s">
        <v>50</v>
      </c>
      <c r="H50" s="42"/>
      <c r="I50" s="42"/>
      <c r="J50" s="42"/>
      <c r="K50" s="42"/>
      <c r="L50" s="3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.75">
      <c r="B61" s="32"/>
      <c r="D61" s="43" t="s">
        <v>51</v>
      </c>
      <c r="E61" s="34"/>
      <c r="F61" s="104" t="s">
        <v>52</v>
      </c>
      <c r="G61" s="43" t="s">
        <v>51</v>
      </c>
      <c r="H61" s="34"/>
      <c r="I61" s="34"/>
      <c r="J61" s="105" t="s">
        <v>52</v>
      </c>
      <c r="K61" s="34"/>
      <c r="L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.75">
      <c r="B65" s="32"/>
      <c r="D65" s="41" t="s">
        <v>53</v>
      </c>
      <c r="E65" s="42"/>
      <c r="F65" s="42"/>
      <c r="G65" s="41" t="s">
        <v>54</v>
      </c>
      <c r="H65" s="42"/>
      <c r="I65" s="42"/>
      <c r="J65" s="42"/>
      <c r="K65" s="42"/>
      <c r="L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.75">
      <c r="B76" s="32"/>
      <c r="D76" s="43" t="s">
        <v>51</v>
      </c>
      <c r="E76" s="34"/>
      <c r="F76" s="104" t="s">
        <v>52</v>
      </c>
      <c r="G76" s="43" t="s">
        <v>51</v>
      </c>
      <c r="H76" s="34"/>
      <c r="I76" s="34"/>
      <c r="J76" s="105" t="s">
        <v>52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4.95" customHeight="1">
      <c r="B82" s="32"/>
      <c r="C82" s="21" t="s">
        <v>177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16.5" customHeight="1">
      <c r="B85" s="32"/>
      <c r="E85" s="251" t="str">
        <f>E7</f>
        <v>Chodník Hrachovec - horní část - 1.etapa  km 0,000 – km 0,763</v>
      </c>
      <c r="F85" s="252"/>
      <c r="G85" s="252"/>
      <c r="H85" s="252"/>
      <c r="L85" s="32"/>
    </row>
    <row r="86" spans="2:12" ht="12" customHeight="1">
      <c r="B86" s="20"/>
      <c r="C86" s="27" t="s">
        <v>153</v>
      </c>
      <c r="L86" s="20"/>
    </row>
    <row r="87" spans="2:12" ht="16.5" customHeight="1">
      <c r="B87" s="20"/>
      <c r="E87" s="251" t="s">
        <v>156</v>
      </c>
      <c r="F87" s="219"/>
      <c r="G87" s="219"/>
      <c r="H87" s="219"/>
      <c r="L87" s="20"/>
    </row>
    <row r="88" spans="2:12" ht="12" customHeight="1">
      <c r="B88" s="20"/>
      <c r="C88" s="27" t="s">
        <v>159</v>
      </c>
      <c r="L88" s="20"/>
    </row>
    <row r="89" spans="2:12" s="1" customFormat="1" ht="16.5" customHeight="1">
      <c r="B89" s="32"/>
      <c r="E89" s="247" t="s">
        <v>1074</v>
      </c>
      <c r="F89" s="250"/>
      <c r="G89" s="250"/>
      <c r="H89" s="250"/>
      <c r="L89" s="32"/>
    </row>
    <row r="90" spans="2:12" s="1" customFormat="1" ht="12" customHeight="1">
      <c r="B90" s="32"/>
      <c r="C90" s="27" t="s">
        <v>1075</v>
      </c>
      <c r="L90" s="32"/>
    </row>
    <row r="91" spans="2:12" s="1" customFormat="1" ht="16.5" customHeight="1">
      <c r="B91" s="32"/>
      <c r="E91" s="208" t="str">
        <f>E13</f>
        <v>2027 - Opěrná zeď A7</v>
      </c>
      <c r="F91" s="250"/>
      <c r="G91" s="250"/>
      <c r="H91" s="250"/>
      <c r="L91" s="32"/>
    </row>
    <row r="92" spans="2:12" s="1" customFormat="1" ht="6.95" customHeight="1">
      <c r="B92" s="32"/>
      <c r="L92" s="32"/>
    </row>
    <row r="93" spans="2:12" s="1" customFormat="1" ht="12" customHeight="1">
      <c r="B93" s="32"/>
      <c r="C93" s="27" t="s">
        <v>20</v>
      </c>
      <c r="F93" s="25" t="str">
        <f>F16</f>
        <v>Hrachovec</v>
      </c>
      <c r="I93" s="27" t="s">
        <v>22</v>
      </c>
      <c r="J93" s="52" t="str">
        <f>IF(J16="","",J16)</f>
        <v>2. 12. 2022</v>
      </c>
      <c r="L93" s="32"/>
    </row>
    <row r="94" spans="2:12" s="1" customFormat="1" ht="6.95" customHeight="1">
      <c r="B94" s="32"/>
      <c r="L94" s="32"/>
    </row>
    <row r="95" spans="2:12" s="1" customFormat="1" ht="15.2" customHeight="1">
      <c r="B95" s="32"/>
      <c r="C95" s="27" t="s">
        <v>24</v>
      </c>
      <c r="F95" s="25" t="str">
        <f>E19</f>
        <v>Město Valašské Meziříčí</v>
      </c>
      <c r="I95" s="27" t="s">
        <v>30</v>
      </c>
      <c r="J95" s="30" t="str">
        <f>E25</f>
        <v>Ing.Leoš Zádrapa</v>
      </c>
      <c r="L95" s="32"/>
    </row>
    <row r="96" spans="2:12" s="1" customFormat="1" ht="15.2" customHeight="1">
      <c r="B96" s="32"/>
      <c r="C96" s="27" t="s">
        <v>28</v>
      </c>
      <c r="F96" s="25" t="str">
        <f>IF(E22="","",E22)</f>
        <v>Vyplň údaj</v>
      </c>
      <c r="I96" s="27" t="s">
        <v>33</v>
      </c>
      <c r="J96" s="30" t="str">
        <f>E28</f>
        <v>Fajfrová Irena</v>
      </c>
      <c r="L96" s="32"/>
    </row>
    <row r="97" spans="2:12" s="1" customFormat="1" ht="10.35" customHeight="1">
      <c r="B97" s="32"/>
      <c r="L97" s="32"/>
    </row>
    <row r="98" spans="2:12" s="1" customFormat="1" ht="29.25" customHeight="1">
      <c r="B98" s="32"/>
      <c r="C98" s="106" t="s">
        <v>178</v>
      </c>
      <c r="D98" s="98"/>
      <c r="E98" s="98"/>
      <c r="F98" s="98"/>
      <c r="G98" s="98"/>
      <c r="H98" s="98"/>
      <c r="I98" s="98"/>
      <c r="J98" s="107" t="s">
        <v>179</v>
      </c>
      <c r="K98" s="98"/>
      <c r="L98" s="32"/>
    </row>
    <row r="99" spans="2:12" s="1" customFormat="1" ht="10.35" customHeight="1">
      <c r="B99" s="32"/>
      <c r="L99" s="32"/>
    </row>
    <row r="100" spans="2:47" s="1" customFormat="1" ht="22.9" customHeight="1">
      <c r="B100" s="32"/>
      <c r="C100" s="108" t="s">
        <v>180</v>
      </c>
      <c r="J100" s="66">
        <f>J137</f>
        <v>0</v>
      </c>
      <c r="L100" s="32"/>
      <c r="AU100" s="17" t="s">
        <v>181</v>
      </c>
    </row>
    <row r="101" spans="2:12" s="8" customFormat="1" ht="24.95" customHeight="1">
      <c r="B101" s="109"/>
      <c r="D101" s="110" t="s">
        <v>182</v>
      </c>
      <c r="E101" s="111"/>
      <c r="F101" s="111"/>
      <c r="G101" s="111"/>
      <c r="H101" s="111"/>
      <c r="I101" s="111"/>
      <c r="J101" s="112">
        <f>J138</f>
        <v>0</v>
      </c>
      <c r="L101" s="109"/>
    </row>
    <row r="102" spans="2:12" s="9" customFormat="1" ht="19.9" customHeight="1">
      <c r="B102" s="113"/>
      <c r="D102" s="114" t="s">
        <v>183</v>
      </c>
      <c r="E102" s="115"/>
      <c r="F102" s="115"/>
      <c r="G102" s="115"/>
      <c r="H102" s="115"/>
      <c r="I102" s="115"/>
      <c r="J102" s="116">
        <f>J139</f>
        <v>0</v>
      </c>
      <c r="L102" s="113"/>
    </row>
    <row r="103" spans="2:12" s="9" customFormat="1" ht="19.9" customHeight="1">
      <c r="B103" s="113"/>
      <c r="D103" s="114" t="s">
        <v>184</v>
      </c>
      <c r="E103" s="115"/>
      <c r="F103" s="115"/>
      <c r="G103" s="115"/>
      <c r="H103" s="115"/>
      <c r="I103" s="115"/>
      <c r="J103" s="116">
        <f>J214</f>
        <v>0</v>
      </c>
      <c r="L103" s="113"/>
    </row>
    <row r="104" spans="2:12" s="9" customFormat="1" ht="19.9" customHeight="1">
      <c r="B104" s="113"/>
      <c r="D104" s="114" t="s">
        <v>185</v>
      </c>
      <c r="E104" s="115"/>
      <c r="F104" s="115"/>
      <c r="G104" s="115"/>
      <c r="H104" s="115"/>
      <c r="I104" s="115"/>
      <c r="J104" s="116">
        <f>J226</f>
        <v>0</v>
      </c>
      <c r="L104" s="113"/>
    </row>
    <row r="105" spans="2:12" s="9" customFormat="1" ht="19.9" customHeight="1">
      <c r="B105" s="113"/>
      <c r="D105" s="114" t="s">
        <v>186</v>
      </c>
      <c r="E105" s="115"/>
      <c r="F105" s="115"/>
      <c r="G105" s="115"/>
      <c r="H105" s="115"/>
      <c r="I105" s="115"/>
      <c r="J105" s="116">
        <f>J258</f>
        <v>0</v>
      </c>
      <c r="L105" s="113"/>
    </row>
    <row r="106" spans="2:12" s="9" customFormat="1" ht="19.9" customHeight="1">
      <c r="B106" s="113"/>
      <c r="D106" s="114" t="s">
        <v>834</v>
      </c>
      <c r="E106" s="115"/>
      <c r="F106" s="115"/>
      <c r="G106" s="115"/>
      <c r="H106" s="115"/>
      <c r="I106" s="115"/>
      <c r="J106" s="116">
        <f>J269</f>
        <v>0</v>
      </c>
      <c r="L106" s="113"/>
    </row>
    <row r="107" spans="2:12" s="9" customFormat="1" ht="19.9" customHeight="1">
      <c r="B107" s="113"/>
      <c r="D107" s="114" t="s">
        <v>189</v>
      </c>
      <c r="E107" s="115"/>
      <c r="F107" s="115"/>
      <c r="G107" s="115"/>
      <c r="H107" s="115"/>
      <c r="I107" s="115"/>
      <c r="J107" s="116">
        <f>J277</f>
        <v>0</v>
      </c>
      <c r="L107" s="113"/>
    </row>
    <row r="108" spans="2:12" s="9" customFormat="1" ht="19.9" customHeight="1">
      <c r="B108" s="113"/>
      <c r="D108" s="114" t="s">
        <v>190</v>
      </c>
      <c r="E108" s="115"/>
      <c r="F108" s="115"/>
      <c r="G108" s="115"/>
      <c r="H108" s="115"/>
      <c r="I108" s="115"/>
      <c r="J108" s="116">
        <f>J288</f>
        <v>0</v>
      </c>
      <c r="L108" s="113"/>
    </row>
    <row r="109" spans="2:12" s="9" customFormat="1" ht="19.9" customHeight="1">
      <c r="B109" s="113"/>
      <c r="D109" s="114" t="s">
        <v>191</v>
      </c>
      <c r="E109" s="115"/>
      <c r="F109" s="115"/>
      <c r="G109" s="115"/>
      <c r="H109" s="115"/>
      <c r="I109" s="115"/>
      <c r="J109" s="116">
        <f>J293</f>
        <v>0</v>
      </c>
      <c r="L109" s="113"/>
    </row>
    <row r="110" spans="2:12" s="8" customFormat="1" ht="24.95" customHeight="1">
      <c r="B110" s="109"/>
      <c r="D110" s="110" t="s">
        <v>835</v>
      </c>
      <c r="E110" s="111"/>
      <c r="F110" s="111"/>
      <c r="G110" s="111"/>
      <c r="H110" s="111"/>
      <c r="I110" s="111"/>
      <c r="J110" s="112">
        <f>J295</f>
        <v>0</v>
      </c>
      <c r="L110" s="109"/>
    </row>
    <row r="111" spans="2:12" s="9" customFormat="1" ht="19.9" customHeight="1">
      <c r="B111" s="113"/>
      <c r="D111" s="114" t="s">
        <v>836</v>
      </c>
      <c r="E111" s="115"/>
      <c r="F111" s="115"/>
      <c r="G111" s="115"/>
      <c r="H111" s="115"/>
      <c r="I111" s="115"/>
      <c r="J111" s="116">
        <f>J296</f>
        <v>0</v>
      </c>
      <c r="L111" s="113"/>
    </row>
    <row r="112" spans="2:12" s="9" customFormat="1" ht="19.9" customHeight="1">
      <c r="B112" s="113"/>
      <c r="D112" s="114" t="s">
        <v>1307</v>
      </c>
      <c r="E112" s="115"/>
      <c r="F112" s="115"/>
      <c r="G112" s="115"/>
      <c r="H112" s="115"/>
      <c r="I112" s="115"/>
      <c r="J112" s="116">
        <f>J315</f>
        <v>0</v>
      </c>
      <c r="L112" s="113"/>
    </row>
    <row r="113" spans="2:12" s="9" customFormat="1" ht="19.9" customHeight="1">
      <c r="B113" s="113"/>
      <c r="D113" s="114" t="s">
        <v>1184</v>
      </c>
      <c r="E113" s="115"/>
      <c r="F113" s="115"/>
      <c r="G113" s="115"/>
      <c r="H113" s="115"/>
      <c r="I113" s="115"/>
      <c r="J113" s="116">
        <f>J317</f>
        <v>0</v>
      </c>
      <c r="L113" s="113"/>
    </row>
    <row r="114" spans="2:12" s="1" customFormat="1" ht="21.75" customHeight="1">
      <c r="B114" s="32"/>
      <c r="L114" s="32"/>
    </row>
    <row r="115" spans="2:12" s="1" customFormat="1" ht="6.95" customHeight="1">
      <c r="B115" s="44"/>
      <c r="C115" s="45"/>
      <c r="D115" s="45"/>
      <c r="E115" s="45"/>
      <c r="F115" s="45"/>
      <c r="G115" s="45"/>
      <c r="H115" s="45"/>
      <c r="I115" s="45"/>
      <c r="J115" s="45"/>
      <c r="K115" s="45"/>
      <c r="L115" s="32"/>
    </row>
    <row r="119" spans="2:12" s="1" customFormat="1" ht="6.95" customHeight="1">
      <c r="B119" s="46"/>
      <c r="C119" s="47"/>
      <c r="D119" s="47"/>
      <c r="E119" s="47"/>
      <c r="F119" s="47"/>
      <c r="G119" s="47"/>
      <c r="H119" s="47"/>
      <c r="I119" s="47"/>
      <c r="J119" s="47"/>
      <c r="K119" s="47"/>
      <c r="L119" s="32"/>
    </row>
    <row r="120" spans="2:12" s="1" customFormat="1" ht="24.95" customHeight="1">
      <c r="B120" s="32"/>
      <c r="C120" s="21" t="s">
        <v>192</v>
      </c>
      <c r="L120" s="32"/>
    </row>
    <row r="121" spans="2:12" s="1" customFormat="1" ht="6.95" customHeight="1">
      <c r="B121" s="32"/>
      <c r="L121" s="32"/>
    </row>
    <row r="122" spans="2:12" s="1" customFormat="1" ht="12" customHeight="1">
      <c r="B122" s="32"/>
      <c r="C122" s="27" t="s">
        <v>16</v>
      </c>
      <c r="L122" s="32"/>
    </row>
    <row r="123" spans="2:12" s="1" customFormat="1" ht="16.5" customHeight="1">
      <c r="B123" s="32"/>
      <c r="E123" s="251" t="str">
        <f>E7</f>
        <v>Chodník Hrachovec - horní část - 1.etapa  km 0,000 – km 0,763</v>
      </c>
      <c r="F123" s="252"/>
      <c r="G123" s="252"/>
      <c r="H123" s="252"/>
      <c r="L123" s="32"/>
    </row>
    <row r="124" spans="2:12" ht="12" customHeight="1">
      <c r="B124" s="20"/>
      <c r="C124" s="27" t="s">
        <v>153</v>
      </c>
      <c r="L124" s="20"/>
    </row>
    <row r="125" spans="2:12" ht="16.5" customHeight="1">
      <c r="B125" s="20"/>
      <c r="E125" s="251" t="s">
        <v>156</v>
      </c>
      <c r="F125" s="219"/>
      <c r="G125" s="219"/>
      <c r="H125" s="219"/>
      <c r="L125" s="20"/>
    </row>
    <row r="126" spans="2:12" ht="12" customHeight="1">
      <c r="B126" s="20"/>
      <c r="C126" s="27" t="s">
        <v>159</v>
      </c>
      <c r="L126" s="20"/>
    </row>
    <row r="127" spans="2:12" s="1" customFormat="1" ht="16.5" customHeight="1">
      <c r="B127" s="32"/>
      <c r="E127" s="247" t="s">
        <v>1074</v>
      </c>
      <c r="F127" s="250"/>
      <c r="G127" s="250"/>
      <c r="H127" s="250"/>
      <c r="L127" s="32"/>
    </row>
    <row r="128" spans="2:12" s="1" customFormat="1" ht="12" customHeight="1">
      <c r="B128" s="32"/>
      <c r="C128" s="27" t="s">
        <v>1075</v>
      </c>
      <c r="L128" s="32"/>
    </row>
    <row r="129" spans="2:12" s="1" customFormat="1" ht="16.5" customHeight="1">
      <c r="B129" s="32"/>
      <c r="E129" s="208" t="str">
        <f>E13</f>
        <v>2027 - Opěrná zeď A7</v>
      </c>
      <c r="F129" s="250"/>
      <c r="G129" s="250"/>
      <c r="H129" s="250"/>
      <c r="L129" s="32"/>
    </row>
    <row r="130" spans="2:12" s="1" customFormat="1" ht="6.95" customHeight="1">
      <c r="B130" s="32"/>
      <c r="L130" s="32"/>
    </row>
    <row r="131" spans="2:12" s="1" customFormat="1" ht="12" customHeight="1">
      <c r="B131" s="32"/>
      <c r="C131" s="27" t="s">
        <v>20</v>
      </c>
      <c r="F131" s="25" t="str">
        <f>F16</f>
        <v>Hrachovec</v>
      </c>
      <c r="I131" s="27" t="s">
        <v>22</v>
      </c>
      <c r="J131" s="52" t="str">
        <f>IF(J16="","",J16)</f>
        <v>2. 12. 2022</v>
      </c>
      <c r="L131" s="32"/>
    </row>
    <row r="132" spans="2:12" s="1" customFormat="1" ht="6.95" customHeight="1">
      <c r="B132" s="32"/>
      <c r="L132" s="32"/>
    </row>
    <row r="133" spans="2:12" s="1" customFormat="1" ht="15.2" customHeight="1">
      <c r="B133" s="32"/>
      <c r="C133" s="27" t="s">
        <v>24</v>
      </c>
      <c r="F133" s="25" t="str">
        <f>E19</f>
        <v>Město Valašské Meziříčí</v>
      </c>
      <c r="I133" s="27" t="s">
        <v>30</v>
      </c>
      <c r="J133" s="30" t="str">
        <f>E25</f>
        <v>Ing.Leoš Zádrapa</v>
      </c>
      <c r="L133" s="32"/>
    </row>
    <row r="134" spans="2:12" s="1" customFormat="1" ht="15.2" customHeight="1">
      <c r="B134" s="32"/>
      <c r="C134" s="27" t="s">
        <v>28</v>
      </c>
      <c r="F134" s="25" t="str">
        <f>IF(E22="","",E22)</f>
        <v>Vyplň údaj</v>
      </c>
      <c r="I134" s="27" t="s">
        <v>33</v>
      </c>
      <c r="J134" s="30" t="str">
        <f>E28</f>
        <v>Fajfrová Irena</v>
      </c>
      <c r="L134" s="32"/>
    </row>
    <row r="135" spans="2:12" s="1" customFormat="1" ht="10.35" customHeight="1">
      <c r="B135" s="32"/>
      <c r="L135" s="32"/>
    </row>
    <row r="136" spans="2:20" s="10" customFormat="1" ht="29.25" customHeight="1">
      <c r="B136" s="117"/>
      <c r="C136" s="118" t="s">
        <v>193</v>
      </c>
      <c r="D136" s="119" t="s">
        <v>61</v>
      </c>
      <c r="E136" s="119" t="s">
        <v>57</v>
      </c>
      <c r="F136" s="119" t="s">
        <v>58</v>
      </c>
      <c r="G136" s="119" t="s">
        <v>194</v>
      </c>
      <c r="H136" s="119" t="s">
        <v>195</v>
      </c>
      <c r="I136" s="119" t="s">
        <v>196</v>
      </c>
      <c r="J136" s="119" t="s">
        <v>179</v>
      </c>
      <c r="K136" s="120" t="s">
        <v>197</v>
      </c>
      <c r="L136" s="117"/>
      <c r="M136" s="59" t="s">
        <v>1</v>
      </c>
      <c r="N136" s="60" t="s">
        <v>40</v>
      </c>
      <c r="O136" s="60" t="s">
        <v>198</v>
      </c>
      <c r="P136" s="60" t="s">
        <v>199</v>
      </c>
      <c r="Q136" s="60" t="s">
        <v>200</v>
      </c>
      <c r="R136" s="60" t="s">
        <v>201</v>
      </c>
      <c r="S136" s="60" t="s">
        <v>202</v>
      </c>
      <c r="T136" s="61" t="s">
        <v>203</v>
      </c>
    </row>
    <row r="137" spans="2:63" s="1" customFormat="1" ht="22.9" customHeight="1">
      <c r="B137" s="32"/>
      <c r="C137" s="64" t="s">
        <v>204</v>
      </c>
      <c r="J137" s="121">
        <f>BK137</f>
        <v>0</v>
      </c>
      <c r="L137" s="32"/>
      <c r="M137" s="62"/>
      <c r="N137" s="53"/>
      <c r="O137" s="53"/>
      <c r="P137" s="122">
        <f>P138+P295</f>
        <v>0</v>
      </c>
      <c r="Q137" s="53"/>
      <c r="R137" s="122">
        <f>R138+R295</f>
        <v>29.972629900000005</v>
      </c>
      <c r="S137" s="53"/>
      <c r="T137" s="123">
        <f>T138+T295</f>
        <v>8.91765</v>
      </c>
      <c r="AT137" s="17" t="s">
        <v>75</v>
      </c>
      <c r="AU137" s="17" t="s">
        <v>181</v>
      </c>
      <c r="BK137" s="124">
        <f>BK138+BK295</f>
        <v>0</v>
      </c>
    </row>
    <row r="138" spans="2:63" s="11" customFormat="1" ht="25.9" customHeight="1">
      <c r="B138" s="125"/>
      <c r="D138" s="126" t="s">
        <v>75</v>
      </c>
      <c r="E138" s="127" t="s">
        <v>205</v>
      </c>
      <c r="F138" s="127" t="s">
        <v>206</v>
      </c>
      <c r="I138" s="128"/>
      <c r="J138" s="129">
        <f>BK138</f>
        <v>0</v>
      </c>
      <c r="L138" s="125"/>
      <c r="M138" s="130"/>
      <c r="P138" s="131">
        <f>P139+P214+P226+P258+P269+P277+P288+P293</f>
        <v>0</v>
      </c>
      <c r="R138" s="131">
        <f>R139+R214+R226+R258+R269+R277+R288+R293</f>
        <v>29.767936740000003</v>
      </c>
      <c r="T138" s="132">
        <f>T139+T214+T226+T258+T269+T277+T288+T293</f>
        <v>8.75</v>
      </c>
      <c r="AR138" s="126" t="s">
        <v>83</v>
      </c>
      <c r="AT138" s="133" t="s">
        <v>75</v>
      </c>
      <c r="AU138" s="133" t="s">
        <v>76</v>
      </c>
      <c r="AY138" s="126" t="s">
        <v>207</v>
      </c>
      <c r="BK138" s="134">
        <f>BK139+BK214+BK226+BK258+BK269+BK277+BK288+BK293</f>
        <v>0</v>
      </c>
    </row>
    <row r="139" spans="2:63" s="11" customFormat="1" ht="22.9" customHeight="1">
      <c r="B139" s="125"/>
      <c r="D139" s="126" t="s">
        <v>75</v>
      </c>
      <c r="E139" s="135" t="s">
        <v>83</v>
      </c>
      <c r="F139" s="135" t="s">
        <v>208</v>
      </c>
      <c r="I139" s="128"/>
      <c r="J139" s="136">
        <f>BK139</f>
        <v>0</v>
      </c>
      <c r="L139" s="125"/>
      <c r="M139" s="130"/>
      <c r="P139" s="131">
        <f>SUM(P140:P213)</f>
        <v>0</v>
      </c>
      <c r="R139" s="131">
        <f>SUM(R140:R213)</f>
        <v>0.00403</v>
      </c>
      <c r="T139" s="132">
        <f>SUM(T140:T213)</f>
        <v>0</v>
      </c>
      <c r="AR139" s="126" t="s">
        <v>83</v>
      </c>
      <c r="AT139" s="133" t="s">
        <v>75</v>
      </c>
      <c r="AU139" s="133" t="s">
        <v>83</v>
      </c>
      <c r="AY139" s="126" t="s">
        <v>207</v>
      </c>
      <c r="BK139" s="134">
        <f>SUM(BK140:BK213)</f>
        <v>0</v>
      </c>
    </row>
    <row r="140" spans="2:65" s="1" customFormat="1" ht="24.2" customHeight="1">
      <c r="B140" s="137"/>
      <c r="C140" s="138" t="s">
        <v>83</v>
      </c>
      <c r="D140" s="138" t="s">
        <v>209</v>
      </c>
      <c r="E140" s="139" t="s">
        <v>270</v>
      </c>
      <c r="F140" s="140" t="s">
        <v>271</v>
      </c>
      <c r="G140" s="141" t="s">
        <v>272</v>
      </c>
      <c r="H140" s="142">
        <v>24</v>
      </c>
      <c r="I140" s="143"/>
      <c r="J140" s="144">
        <f>ROUND(I140*H140,2)</f>
        <v>0</v>
      </c>
      <c r="K140" s="140" t="s">
        <v>213</v>
      </c>
      <c r="L140" s="32"/>
      <c r="M140" s="145" t="s">
        <v>1</v>
      </c>
      <c r="N140" s="146" t="s">
        <v>41</v>
      </c>
      <c r="P140" s="147">
        <f>O140*H140</f>
        <v>0</v>
      </c>
      <c r="Q140" s="147">
        <v>0.00014</v>
      </c>
      <c r="R140" s="147">
        <f>Q140*H140</f>
        <v>0.0033599999999999997</v>
      </c>
      <c r="S140" s="147">
        <v>0</v>
      </c>
      <c r="T140" s="148">
        <f>S140*H140</f>
        <v>0</v>
      </c>
      <c r="AR140" s="149" t="s">
        <v>214</v>
      </c>
      <c r="AT140" s="149" t="s">
        <v>209</v>
      </c>
      <c r="AU140" s="149" t="s">
        <v>85</v>
      </c>
      <c r="AY140" s="17" t="s">
        <v>207</v>
      </c>
      <c r="BE140" s="150">
        <f>IF(N140="základní",J140,0)</f>
        <v>0</v>
      </c>
      <c r="BF140" s="150">
        <f>IF(N140="snížená",J140,0)</f>
        <v>0</v>
      </c>
      <c r="BG140" s="150">
        <f>IF(N140="zákl. přenesená",J140,0)</f>
        <v>0</v>
      </c>
      <c r="BH140" s="150">
        <f>IF(N140="sníž. přenesená",J140,0)</f>
        <v>0</v>
      </c>
      <c r="BI140" s="150">
        <f>IF(N140="nulová",J140,0)</f>
        <v>0</v>
      </c>
      <c r="BJ140" s="17" t="s">
        <v>83</v>
      </c>
      <c r="BK140" s="150">
        <f>ROUND(I140*H140,2)</f>
        <v>0</v>
      </c>
      <c r="BL140" s="17" t="s">
        <v>214</v>
      </c>
      <c r="BM140" s="149" t="s">
        <v>1077</v>
      </c>
    </row>
    <row r="141" spans="2:65" s="1" customFormat="1" ht="24.2" customHeight="1">
      <c r="B141" s="137"/>
      <c r="C141" s="138" t="s">
        <v>85</v>
      </c>
      <c r="D141" s="138" t="s">
        <v>209</v>
      </c>
      <c r="E141" s="139" t="s">
        <v>275</v>
      </c>
      <c r="F141" s="140" t="s">
        <v>276</v>
      </c>
      <c r="G141" s="141" t="s">
        <v>272</v>
      </c>
      <c r="H141" s="142">
        <v>24</v>
      </c>
      <c r="I141" s="143"/>
      <c r="J141" s="144">
        <f>ROUND(I141*H141,2)</f>
        <v>0</v>
      </c>
      <c r="K141" s="140" t="s">
        <v>213</v>
      </c>
      <c r="L141" s="32"/>
      <c r="M141" s="145" t="s">
        <v>1</v>
      </c>
      <c r="N141" s="146" t="s">
        <v>41</v>
      </c>
      <c r="P141" s="147">
        <f>O141*H141</f>
        <v>0</v>
      </c>
      <c r="Q141" s="147">
        <v>0</v>
      </c>
      <c r="R141" s="147">
        <f>Q141*H141</f>
        <v>0</v>
      </c>
      <c r="S141" s="147">
        <v>0</v>
      </c>
      <c r="T141" s="148">
        <f>S141*H141</f>
        <v>0</v>
      </c>
      <c r="AR141" s="149" t="s">
        <v>214</v>
      </c>
      <c r="AT141" s="149" t="s">
        <v>209</v>
      </c>
      <c r="AU141" s="149" t="s">
        <v>85</v>
      </c>
      <c r="AY141" s="17" t="s">
        <v>207</v>
      </c>
      <c r="BE141" s="150">
        <f>IF(N141="základní",J141,0)</f>
        <v>0</v>
      </c>
      <c r="BF141" s="150">
        <f>IF(N141="snížená",J141,0)</f>
        <v>0</v>
      </c>
      <c r="BG141" s="150">
        <f>IF(N141="zákl. přenesená",J141,0)</f>
        <v>0</v>
      </c>
      <c r="BH141" s="150">
        <f>IF(N141="sníž. přenesená",J141,0)</f>
        <v>0</v>
      </c>
      <c r="BI141" s="150">
        <f>IF(N141="nulová",J141,0)</f>
        <v>0</v>
      </c>
      <c r="BJ141" s="17" t="s">
        <v>83</v>
      </c>
      <c r="BK141" s="150">
        <f>ROUND(I141*H141,2)</f>
        <v>0</v>
      </c>
      <c r="BL141" s="17" t="s">
        <v>214</v>
      </c>
      <c r="BM141" s="149" t="s">
        <v>1078</v>
      </c>
    </row>
    <row r="142" spans="2:65" s="1" customFormat="1" ht="24.2" customHeight="1">
      <c r="B142" s="137"/>
      <c r="C142" s="138" t="s">
        <v>99</v>
      </c>
      <c r="D142" s="138" t="s">
        <v>209</v>
      </c>
      <c r="E142" s="139" t="s">
        <v>1079</v>
      </c>
      <c r="F142" s="140" t="s">
        <v>1080</v>
      </c>
      <c r="G142" s="141" t="s">
        <v>218</v>
      </c>
      <c r="H142" s="142">
        <v>22</v>
      </c>
      <c r="I142" s="143"/>
      <c r="J142" s="144">
        <f>ROUND(I142*H142,2)</f>
        <v>0</v>
      </c>
      <c r="K142" s="140" t="s">
        <v>213</v>
      </c>
      <c r="L142" s="32"/>
      <c r="M142" s="145" t="s">
        <v>1</v>
      </c>
      <c r="N142" s="146" t="s">
        <v>41</v>
      </c>
      <c r="P142" s="147">
        <f>O142*H142</f>
        <v>0</v>
      </c>
      <c r="Q142" s="147">
        <v>0</v>
      </c>
      <c r="R142" s="147">
        <f>Q142*H142</f>
        <v>0</v>
      </c>
      <c r="S142" s="147">
        <v>0</v>
      </c>
      <c r="T142" s="148">
        <f>S142*H142</f>
        <v>0</v>
      </c>
      <c r="AR142" s="149" t="s">
        <v>214</v>
      </c>
      <c r="AT142" s="149" t="s">
        <v>209</v>
      </c>
      <c r="AU142" s="149" t="s">
        <v>85</v>
      </c>
      <c r="AY142" s="17" t="s">
        <v>207</v>
      </c>
      <c r="BE142" s="150">
        <f>IF(N142="základní",J142,0)</f>
        <v>0</v>
      </c>
      <c r="BF142" s="150">
        <f>IF(N142="snížená",J142,0)</f>
        <v>0</v>
      </c>
      <c r="BG142" s="150">
        <f>IF(N142="zákl. přenesená",J142,0)</f>
        <v>0</v>
      </c>
      <c r="BH142" s="150">
        <f>IF(N142="sníž. přenesená",J142,0)</f>
        <v>0</v>
      </c>
      <c r="BI142" s="150">
        <f>IF(N142="nulová",J142,0)</f>
        <v>0</v>
      </c>
      <c r="BJ142" s="17" t="s">
        <v>83</v>
      </c>
      <c r="BK142" s="150">
        <f>ROUND(I142*H142,2)</f>
        <v>0</v>
      </c>
      <c r="BL142" s="17" t="s">
        <v>214</v>
      </c>
      <c r="BM142" s="149" t="s">
        <v>1081</v>
      </c>
    </row>
    <row r="143" spans="2:51" s="12" customFormat="1" ht="12">
      <c r="B143" s="151"/>
      <c r="D143" s="152" t="s">
        <v>223</v>
      </c>
      <c r="E143" s="153" t="s">
        <v>154</v>
      </c>
      <c r="F143" s="154" t="s">
        <v>1401</v>
      </c>
      <c r="H143" s="155">
        <v>22</v>
      </c>
      <c r="I143" s="156"/>
      <c r="L143" s="151"/>
      <c r="M143" s="157"/>
      <c r="T143" s="158"/>
      <c r="AT143" s="153" t="s">
        <v>223</v>
      </c>
      <c r="AU143" s="153" t="s">
        <v>85</v>
      </c>
      <c r="AV143" s="12" t="s">
        <v>85</v>
      </c>
      <c r="AW143" s="12" t="s">
        <v>32</v>
      </c>
      <c r="AX143" s="12" t="s">
        <v>83</v>
      </c>
      <c r="AY143" s="153" t="s">
        <v>207</v>
      </c>
    </row>
    <row r="144" spans="2:65" s="1" customFormat="1" ht="37.9" customHeight="1">
      <c r="B144" s="137"/>
      <c r="C144" s="138" t="s">
        <v>214</v>
      </c>
      <c r="D144" s="138" t="s">
        <v>209</v>
      </c>
      <c r="E144" s="139" t="s">
        <v>1402</v>
      </c>
      <c r="F144" s="140" t="s">
        <v>1403</v>
      </c>
      <c r="G144" s="141" t="s">
        <v>286</v>
      </c>
      <c r="H144" s="142">
        <v>7.15</v>
      </c>
      <c r="I144" s="143"/>
      <c r="J144" s="144">
        <f>ROUND(I144*H144,2)</f>
        <v>0</v>
      </c>
      <c r="K144" s="140" t="s">
        <v>213</v>
      </c>
      <c r="L144" s="32"/>
      <c r="M144" s="145" t="s">
        <v>1</v>
      </c>
      <c r="N144" s="146" t="s">
        <v>41</v>
      </c>
      <c r="P144" s="147">
        <f>O144*H144</f>
        <v>0</v>
      </c>
      <c r="Q144" s="147">
        <v>0</v>
      </c>
      <c r="R144" s="147">
        <f>Q144*H144</f>
        <v>0</v>
      </c>
      <c r="S144" s="147">
        <v>0</v>
      </c>
      <c r="T144" s="148">
        <f>S144*H144</f>
        <v>0</v>
      </c>
      <c r="AR144" s="149" t="s">
        <v>214</v>
      </c>
      <c r="AT144" s="149" t="s">
        <v>209</v>
      </c>
      <c r="AU144" s="149" t="s">
        <v>85</v>
      </c>
      <c r="AY144" s="17" t="s">
        <v>207</v>
      </c>
      <c r="BE144" s="150">
        <f>IF(N144="základní",J144,0)</f>
        <v>0</v>
      </c>
      <c r="BF144" s="150">
        <f>IF(N144="snížená",J144,0)</f>
        <v>0</v>
      </c>
      <c r="BG144" s="150">
        <f>IF(N144="zákl. přenesená",J144,0)</f>
        <v>0</v>
      </c>
      <c r="BH144" s="150">
        <f>IF(N144="sníž. přenesená",J144,0)</f>
        <v>0</v>
      </c>
      <c r="BI144" s="150">
        <f>IF(N144="nulová",J144,0)</f>
        <v>0</v>
      </c>
      <c r="BJ144" s="17" t="s">
        <v>83</v>
      </c>
      <c r="BK144" s="150">
        <f>ROUND(I144*H144,2)</f>
        <v>0</v>
      </c>
      <c r="BL144" s="17" t="s">
        <v>214</v>
      </c>
      <c r="BM144" s="149" t="s">
        <v>1085</v>
      </c>
    </row>
    <row r="145" spans="2:51" s="12" customFormat="1" ht="12">
      <c r="B145" s="151"/>
      <c r="D145" s="152" t="s">
        <v>223</v>
      </c>
      <c r="E145" s="153" t="s">
        <v>165</v>
      </c>
      <c r="F145" s="154" t="s">
        <v>1404</v>
      </c>
      <c r="H145" s="155">
        <v>14.3</v>
      </c>
      <c r="I145" s="156"/>
      <c r="L145" s="151"/>
      <c r="M145" s="157"/>
      <c r="T145" s="158"/>
      <c r="AT145" s="153" t="s">
        <v>223</v>
      </c>
      <c r="AU145" s="153" t="s">
        <v>85</v>
      </c>
      <c r="AV145" s="12" t="s">
        <v>85</v>
      </c>
      <c r="AW145" s="12" t="s">
        <v>32</v>
      </c>
      <c r="AX145" s="12" t="s">
        <v>76</v>
      </c>
      <c r="AY145" s="153" t="s">
        <v>207</v>
      </c>
    </row>
    <row r="146" spans="2:51" s="12" customFormat="1" ht="12">
      <c r="B146" s="151"/>
      <c r="D146" s="152" t="s">
        <v>223</v>
      </c>
      <c r="E146" s="153" t="s">
        <v>1</v>
      </c>
      <c r="F146" s="154" t="s">
        <v>310</v>
      </c>
      <c r="H146" s="155">
        <v>7.15</v>
      </c>
      <c r="I146" s="156"/>
      <c r="L146" s="151"/>
      <c r="M146" s="157"/>
      <c r="T146" s="158"/>
      <c r="AT146" s="153" t="s">
        <v>223</v>
      </c>
      <c r="AU146" s="153" t="s">
        <v>85</v>
      </c>
      <c r="AV146" s="12" t="s">
        <v>85</v>
      </c>
      <c r="AW146" s="12" t="s">
        <v>32</v>
      </c>
      <c r="AX146" s="12" t="s">
        <v>83</v>
      </c>
      <c r="AY146" s="153" t="s">
        <v>207</v>
      </c>
    </row>
    <row r="147" spans="2:65" s="1" customFormat="1" ht="37.9" customHeight="1">
      <c r="B147" s="137"/>
      <c r="C147" s="138" t="s">
        <v>483</v>
      </c>
      <c r="D147" s="138" t="s">
        <v>209</v>
      </c>
      <c r="E147" s="139" t="s">
        <v>1083</v>
      </c>
      <c r="F147" s="140" t="s">
        <v>1084</v>
      </c>
      <c r="G147" s="141" t="s">
        <v>286</v>
      </c>
      <c r="H147" s="142">
        <v>6.924</v>
      </c>
      <c r="I147" s="143"/>
      <c r="J147" s="144">
        <f>ROUND(I147*H147,2)</f>
        <v>0</v>
      </c>
      <c r="K147" s="140" t="s">
        <v>213</v>
      </c>
      <c r="L147" s="32"/>
      <c r="M147" s="145" t="s">
        <v>1</v>
      </c>
      <c r="N147" s="146" t="s">
        <v>41</v>
      </c>
      <c r="P147" s="147">
        <f>O147*H147</f>
        <v>0</v>
      </c>
      <c r="Q147" s="147">
        <v>0</v>
      </c>
      <c r="R147" s="147">
        <f>Q147*H147</f>
        <v>0</v>
      </c>
      <c r="S147" s="147">
        <v>0</v>
      </c>
      <c r="T147" s="148">
        <f>S147*H147</f>
        <v>0</v>
      </c>
      <c r="AR147" s="149" t="s">
        <v>214</v>
      </c>
      <c r="AT147" s="149" t="s">
        <v>209</v>
      </c>
      <c r="AU147" s="149" t="s">
        <v>85</v>
      </c>
      <c r="AY147" s="17" t="s">
        <v>207</v>
      </c>
      <c r="BE147" s="150">
        <f>IF(N147="základní",J147,0)</f>
        <v>0</v>
      </c>
      <c r="BF147" s="150">
        <f>IF(N147="snížená",J147,0)</f>
        <v>0</v>
      </c>
      <c r="BG147" s="150">
        <f>IF(N147="zákl. přenesená",J147,0)</f>
        <v>0</v>
      </c>
      <c r="BH147" s="150">
        <f>IF(N147="sníž. přenesená",J147,0)</f>
        <v>0</v>
      </c>
      <c r="BI147" s="150">
        <f>IF(N147="nulová",J147,0)</f>
        <v>0</v>
      </c>
      <c r="BJ147" s="17" t="s">
        <v>83</v>
      </c>
      <c r="BK147" s="150">
        <f>ROUND(I147*H147,2)</f>
        <v>0</v>
      </c>
      <c r="BL147" s="17" t="s">
        <v>214</v>
      </c>
      <c r="BM147" s="149" t="s">
        <v>1405</v>
      </c>
    </row>
    <row r="148" spans="2:51" s="12" customFormat="1" ht="12">
      <c r="B148" s="151"/>
      <c r="D148" s="152" t="s">
        <v>223</v>
      </c>
      <c r="E148" s="153" t="s">
        <v>1</v>
      </c>
      <c r="F148" s="154" t="s">
        <v>1406</v>
      </c>
      <c r="H148" s="155">
        <v>5.347</v>
      </c>
      <c r="I148" s="156"/>
      <c r="L148" s="151"/>
      <c r="M148" s="157"/>
      <c r="T148" s="158"/>
      <c r="AT148" s="153" t="s">
        <v>223</v>
      </c>
      <c r="AU148" s="153" t="s">
        <v>85</v>
      </c>
      <c r="AV148" s="12" t="s">
        <v>85</v>
      </c>
      <c r="AW148" s="12" t="s">
        <v>32</v>
      </c>
      <c r="AX148" s="12" t="s">
        <v>76</v>
      </c>
      <c r="AY148" s="153" t="s">
        <v>207</v>
      </c>
    </row>
    <row r="149" spans="2:51" s="12" customFormat="1" ht="12">
      <c r="B149" s="151"/>
      <c r="D149" s="152" t="s">
        <v>223</v>
      </c>
      <c r="E149" s="153" t="s">
        <v>1</v>
      </c>
      <c r="F149" s="154" t="s">
        <v>1407</v>
      </c>
      <c r="H149" s="155">
        <v>4.061</v>
      </c>
      <c r="I149" s="156"/>
      <c r="L149" s="151"/>
      <c r="M149" s="157"/>
      <c r="T149" s="158"/>
      <c r="AT149" s="153" t="s">
        <v>223</v>
      </c>
      <c r="AU149" s="153" t="s">
        <v>85</v>
      </c>
      <c r="AV149" s="12" t="s">
        <v>85</v>
      </c>
      <c r="AW149" s="12" t="s">
        <v>32</v>
      </c>
      <c r="AX149" s="12" t="s">
        <v>76</v>
      </c>
      <c r="AY149" s="153" t="s">
        <v>207</v>
      </c>
    </row>
    <row r="150" spans="2:51" s="12" customFormat="1" ht="12">
      <c r="B150" s="151"/>
      <c r="D150" s="152" t="s">
        <v>223</v>
      </c>
      <c r="E150" s="153" t="s">
        <v>1</v>
      </c>
      <c r="F150" s="154" t="s">
        <v>1408</v>
      </c>
      <c r="H150" s="155">
        <v>4.44</v>
      </c>
      <c r="I150" s="156"/>
      <c r="L150" s="151"/>
      <c r="M150" s="157"/>
      <c r="T150" s="158"/>
      <c r="AT150" s="153" t="s">
        <v>223</v>
      </c>
      <c r="AU150" s="153" t="s">
        <v>85</v>
      </c>
      <c r="AV150" s="12" t="s">
        <v>85</v>
      </c>
      <c r="AW150" s="12" t="s">
        <v>32</v>
      </c>
      <c r="AX150" s="12" t="s">
        <v>76</v>
      </c>
      <c r="AY150" s="153" t="s">
        <v>207</v>
      </c>
    </row>
    <row r="151" spans="2:51" s="15" customFormat="1" ht="12">
      <c r="B151" s="187"/>
      <c r="D151" s="152" t="s">
        <v>223</v>
      </c>
      <c r="E151" s="188" t="s">
        <v>167</v>
      </c>
      <c r="F151" s="189" t="s">
        <v>872</v>
      </c>
      <c r="H151" s="190">
        <v>13.848</v>
      </c>
      <c r="I151" s="191"/>
      <c r="L151" s="187"/>
      <c r="M151" s="192"/>
      <c r="T151" s="193"/>
      <c r="AT151" s="188" t="s">
        <v>223</v>
      </c>
      <c r="AU151" s="188" t="s">
        <v>85</v>
      </c>
      <c r="AV151" s="15" t="s">
        <v>99</v>
      </c>
      <c r="AW151" s="15" t="s">
        <v>32</v>
      </c>
      <c r="AX151" s="15" t="s">
        <v>76</v>
      </c>
      <c r="AY151" s="188" t="s">
        <v>207</v>
      </c>
    </row>
    <row r="152" spans="2:51" s="12" customFormat="1" ht="12">
      <c r="B152" s="151"/>
      <c r="D152" s="152" t="s">
        <v>223</v>
      </c>
      <c r="E152" s="153" t="s">
        <v>1</v>
      </c>
      <c r="F152" s="154" t="s">
        <v>300</v>
      </c>
      <c r="H152" s="155">
        <v>6.924</v>
      </c>
      <c r="I152" s="156"/>
      <c r="L152" s="151"/>
      <c r="M152" s="157"/>
      <c r="T152" s="158"/>
      <c r="AT152" s="153" t="s">
        <v>223</v>
      </c>
      <c r="AU152" s="153" t="s">
        <v>85</v>
      </c>
      <c r="AV152" s="12" t="s">
        <v>85</v>
      </c>
      <c r="AW152" s="12" t="s">
        <v>32</v>
      </c>
      <c r="AX152" s="12" t="s">
        <v>83</v>
      </c>
      <c r="AY152" s="153" t="s">
        <v>207</v>
      </c>
    </row>
    <row r="153" spans="2:65" s="1" customFormat="1" ht="37.9" customHeight="1">
      <c r="B153" s="137"/>
      <c r="C153" s="138" t="s">
        <v>228</v>
      </c>
      <c r="D153" s="138" t="s">
        <v>209</v>
      </c>
      <c r="E153" s="139" t="s">
        <v>1409</v>
      </c>
      <c r="F153" s="140" t="s">
        <v>1410</v>
      </c>
      <c r="G153" s="141" t="s">
        <v>286</v>
      </c>
      <c r="H153" s="142">
        <v>7.15</v>
      </c>
      <c r="I153" s="143"/>
      <c r="J153" s="144">
        <f>ROUND(I153*H153,2)</f>
        <v>0</v>
      </c>
      <c r="K153" s="140" t="s">
        <v>213</v>
      </c>
      <c r="L153" s="32"/>
      <c r="M153" s="145" t="s">
        <v>1</v>
      </c>
      <c r="N153" s="146" t="s">
        <v>41</v>
      </c>
      <c r="P153" s="147">
        <f>O153*H153</f>
        <v>0</v>
      </c>
      <c r="Q153" s="147">
        <v>0</v>
      </c>
      <c r="R153" s="147">
        <f>Q153*H153</f>
        <v>0</v>
      </c>
      <c r="S153" s="147">
        <v>0</v>
      </c>
      <c r="T153" s="148">
        <f>S153*H153</f>
        <v>0</v>
      </c>
      <c r="AR153" s="149" t="s">
        <v>214</v>
      </c>
      <c r="AT153" s="149" t="s">
        <v>209</v>
      </c>
      <c r="AU153" s="149" t="s">
        <v>85</v>
      </c>
      <c r="AY153" s="17" t="s">
        <v>207</v>
      </c>
      <c r="BE153" s="150">
        <f>IF(N153="základní",J153,0)</f>
        <v>0</v>
      </c>
      <c r="BF153" s="150">
        <f>IF(N153="snížená",J153,0)</f>
        <v>0</v>
      </c>
      <c r="BG153" s="150">
        <f>IF(N153="zákl. přenesená",J153,0)</f>
        <v>0</v>
      </c>
      <c r="BH153" s="150">
        <f>IF(N153="sníž. přenesená",J153,0)</f>
        <v>0</v>
      </c>
      <c r="BI153" s="150">
        <f>IF(N153="nulová",J153,0)</f>
        <v>0</v>
      </c>
      <c r="BJ153" s="17" t="s">
        <v>83</v>
      </c>
      <c r="BK153" s="150">
        <f>ROUND(I153*H153,2)</f>
        <v>0</v>
      </c>
      <c r="BL153" s="17" t="s">
        <v>214</v>
      </c>
      <c r="BM153" s="149" t="s">
        <v>1089</v>
      </c>
    </row>
    <row r="154" spans="2:51" s="12" customFormat="1" ht="12">
      <c r="B154" s="151"/>
      <c r="D154" s="152" t="s">
        <v>223</v>
      </c>
      <c r="E154" s="153" t="s">
        <v>1</v>
      </c>
      <c r="F154" s="154" t="s">
        <v>310</v>
      </c>
      <c r="H154" s="155">
        <v>7.15</v>
      </c>
      <c r="I154" s="156"/>
      <c r="L154" s="151"/>
      <c r="M154" s="157"/>
      <c r="T154" s="158"/>
      <c r="AT154" s="153" t="s">
        <v>223</v>
      </c>
      <c r="AU154" s="153" t="s">
        <v>85</v>
      </c>
      <c r="AV154" s="12" t="s">
        <v>85</v>
      </c>
      <c r="AW154" s="12" t="s">
        <v>32</v>
      </c>
      <c r="AX154" s="12" t="s">
        <v>83</v>
      </c>
      <c r="AY154" s="153" t="s">
        <v>207</v>
      </c>
    </row>
    <row r="155" spans="2:65" s="1" customFormat="1" ht="37.9" customHeight="1">
      <c r="B155" s="137"/>
      <c r="C155" s="138" t="s">
        <v>487</v>
      </c>
      <c r="D155" s="138" t="s">
        <v>209</v>
      </c>
      <c r="E155" s="139" t="s">
        <v>1087</v>
      </c>
      <c r="F155" s="140" t="s">
        <v>1088</v>
      </c>
      <c r="G155" s="141" t="s">
        <v>286</v>
      </c>
      <c r="H155" s="142">
        <v>6.924</v>
      </c>
      <c r="I155" s="143"/>
      <c r="J155" s="144">
        <f>ROUND(I155*H155,2)</f>
        <v>0</v>
      </c>
      <c r="K155" s="140" t="s">
        <v>213</v>
      </c>
      <c r="L155" s="32"/>
      <c r="M155" s="145" t="s">
        <v>1</v>
      </c>
      <c r="N155" s="146" t="s">
        <v>41</v>
      </c>
      <c r="P155" s="147">
        <f>O155*H155</f>
        <v>0</v>
      </c>
      <c r="Q155" s="147">
        <v>0</v>
      </c>
      <c r="R155" s="147">
        <f>Q155*H155</f>
        <v>0</v>
      </c>
      <c r="S155" s="147">
        <v>0</v>
      </c>
      <c r="T155" s="148">
        <f>S155*H155</f>
        <v>0</v>
      </c>
      <c r="AR155" s="149" t="s">
        <v>214</v>
      </c>
      <c r="AT155" s="149" t="s">
        <v>209</v>
      </c>
      <c r="AU155" s="149" t="s">
        <v>85</v>
      </c>
      <c r="AY155" s="17" t="s">
        <v>207</v>
      </c>
      <c r="BE155" s="150">
        <f>IF(N155="základní",J155,0)</f>
        <v>0</v>
      </c>
      <c r="BF155" s="150">
        <f>IF(N155="snížená",J155,0)</f>
        <v>0</v>
      </c>
      <c r="BG155" s="150">
        <f>IF(N155="zákl. přenesená",J155,0)</f>
        <v>0</v>
      </c>
      <c r="BH155" s="150">
        <f>IF(N155="sníž. přenesená",J155,0)</f>
        <v>0</v>
      </c>
      <c r="BI155" s="150">
        <f>IF(N155="nulová",J155,0)</f>
        <v>0</v>
      </c>
      <c r="BJ155" s="17" t="s">
        <v>83</v>
      </c>
      <c r="BK155" s="150">
        <f>ROUND(I155*H155,2)</f>
        <v>0</v>
      </c>
      <c r="BL155" s="17" t="s">
        <v>214</v>
      </c>
      <c r="BM155" s="149" t="s">
        <v>1411</v>
      </c>
    </row>
    <row r="156" spans="2:51" s="12" customFormat="1" ht="12">
      <c r="B156" s="151"/>
      <c r="D156" s="152" t="s">
        <v>223</v>
      </c>
      <c r="E156" s="153" t="s">
        <v>1</v>
      </c>
      <c r="F156" s="154" t="s">
        <v>300</v>
      </c>
      <c r="H156" s="155">
        <v>6.924</v>
      </c>
      <c r="I156" s="156"/>
      <c r="L156" s="151"/>
      <c r="M156" s="157"/>
      <c r="T156" s="158"/>
      <c r="AT156" s="153" t="s">
        <v>223</v>
      </c>
      <c r="AU156" s="153" t="s">
        <v>85</v>
      </c>
      <c r="AV156" s="12" t="s">
        <v>85</v>
      </c>
      <c r="AW156" s="12" t="s">
        <v>32</v>
      </c>
      <c r="AX156" s="12" t="s">
        <v>83</v>
      </c>
      <c r="AY156" s="153" t="s">
        <v>207</v>
      </c>
    </row>
    <row r="157" spans="2:65" s="1" customFormat="1" ht="37.9" customHeight="1">
      <c r="B157" s="137"/>
      <c r="C157" s="138" t="s">
        <v>234</v>
      </c>
      <c r="D157" s="138" t="s">
        <v>209</v>
      </c>
      <c r="E157" s="139" t="s">
        <v>380</v>
      </c>
      <c r="F157" s="140" t="s">
        <v>381</v>
      </c>
      <c r="G157" s="141" t="s">
        <v>286</v>
      </c>
      <c r="H157" s="142">
        <v>21.325</v>
      </c>
      <c r="I157" s="143"/>
      <c r="J157" s="144">
        <f>ROUND(I157*H157,2)</f>
        <v>0</v>
      </c>
      <c r="K157" s="140" t="s">
        <v>213</v>
      </c>
      <c r="L157" s="32"/>
      <c r="M157" s="145" t="s">
        <v>1</v>
      </c>
      <c r="N157" s="146" t="s">
        <v>41</v>
      </c>
      <c r="P157" s="147">
        <f>O157*H157</f>
        <v>0</v>
      </c>
      <c r="Q157" s="147">
        <v>0</v>
      </c>
      <c r="R157" s="147">
        <f>Q157*H157</f>
        <v>0</v>
      </c>
      <c r="S157" s="147">
        <v>0</v>
      </c>
      <c r="T157" s="148">
        <f>S157*H157</f>
        <v>0</v>
      </c>
      <c r="AR157" s="149" t="s">
        <v>214</v>
      </c>
      <c r="AT157" s="149" t="s">
        <v>209</v>
      </c>
      <c r="AU157" s="149" t="s">
        <v>85</v>
      </c>
      <c r="AY157" s="17" t="s">
        <v>207</v>
      </c>
      <c r="BE157" s="150">
        <f>IF(N157="základní",J157,0)</f>
        <v>0</v>
      </c>
      <c r="BF157" s="150">
        <f>IF(N157="snížená",J157,0)</f>
        <v>0</v>
      </c>
      <c r="BG157" s="150">
        <f>IF(N157="zákl. přenesená",J157,0)</f>
        <v>0</v>
      </c>
      <c r="BH157" s="150">
        <f>IF(N157="sníž. přenesená",J157,0)</f>
        <v>0</v>
      </c>
      <c r="BI157" s="150">
        <f>IF(N157="nulová",J157,0)</f>
        <v>0</v>
      </c>
      <c r="BJ157" s="17" t="s">
        <v>83</v>
      </c>
      <c r="BK157" s="150">
        <f>ROUND(I157*H157,2)</f>
        <v>0</v>
      </c>
      <c r="BL157" s="17" t="s">
        <v>214</v>
      </c>
      <c r="BM157" s="149" t="s">
        <v>1090</v>
      </c>
    </row>
    <row r="158" spans="2:51" s="13" customFormat="1" ht="12">
      <c r="B158" s="159"/>
      <c r="D158" s="152" t="s">
        <v>223</v>
      </c>
      <c r="E158" s="160" t="s">
        <v>1</v>
      </c>
      <c r="F158" s="161" t="s">
        <v>1091</v>
      </c>
      <c r="H158" s="160" t="s">
        <v>1</v>
      </c>
      <c r="I158" s="162"/>
      <c r="L158" s="159"/>
      <c r="M158" s="163"/>
      <c r="T158" s="164"/>
      <c r="AT158" s="160" t="s">
        <v>223</v>
      </c>
      <c r="AU158" s="160" t="s">
        <v>85</v>
      </c>
      <c r="AV158" s="13" t="s">
        <v>83</v>
      </c>
      <c r="AW158" s="13" t="s">
        <v>32</v>
      </c>
      <c r="AX158" s="13" t="s">
        <v>76</v>
      </c>
      <c r="AY158" s="160" t="s">
        <v>207</v>
      </c>
    </row>
    <row r="159" spans="2:51" s="12" customFormat="1" ht="12">
      <c r="B159" s="151"/>
      <c r="D159" s="152" t="s">
        <v>223</v>
      </c>
      <c r="E159" s="153" t="s">
        <v>1</v>
      </c>
      <c r="F159" s="154" t="s">
        <v>849</v>
      </c>
      <c r="H159" s="155">
        <v>16.925</v>
      </c>
      <c r="I159" s="156"/>
      <c r="L159" s="151"/>
      <c r="M159" s="157"/>
      <c r="T159" s="158"/>
      <c r="AT159" s="153" t="s">
        <v>223</v>
      </c>
      <c r="AU159" s="153" t="s">
        <v>85</v>
      </c>
      <c r="AV159" s="12" t="s">
        <v>85</v>
      </c>
      <c r="AW159" s="12" t="s">
        <v>32</v>
      </c>
      <c r="AX159" s="12" t="s">
        <v>76</v>
      </c>
      <c r="AY159" s="153" t="s">
        <v>207</v>
      </c>
    </row>
    <row r="160" spans="2:51" s="13" customFormat="1" ht="12">
      <c r="B160" s="159"/>
      <c r="D160" s="152" t="s">
        <v>223</v>
      </c>
      <c r="E160" s="160" t="s">
        <v>1</v>
      </c>
      <c r="F160" s="161" t="s">
        <v>1092</v>
      </c>
      <c r="H160" s="160" t="s">
        <v>1</v>
      </c>
      <c r="I160" s="162"/>
      <c r="L160" s="159"/>
      <c r="M160" s="163"/>
      <c r="T160" s="164"/>
      <c r="AT160" s="160" t="s">
        <v>223</v>
      </c>
      <c r="AU160" s="160" t="s">
        <v>85</v>
      </c>
      <c r="AV160" s="13" t="s">
        <v>83</v>
      </c>
      <c r="AW160" s="13" t="s">
        <v>32</v>
      </c>
      <c r="AX160" s="13" t="s">
        <v>76</v>
      </c>
      <c r="AY160" s="160" t="s">
        <v>207</v>
      </c>
    </row>
    <row r="161" spans="2:51" s="12" customFormat="1" ht="12">
      <c r="B161" s="151"/>
      <c r="D161" s="152" t="s">
        <v>223</v>
      </c>
      <c r="E161" s="153" t="s">
        <v>1</v>
      </c>
      <c r="F161" s="154" t="s">
        <v>1093</v>
      </c>
      <c r="H161" s="155">
        <v>4.4</v>
      </c>
      <c r="I161" s="156"/>
      <c r="L161" s="151"/>
      <c r="M161" s="157"/>
      <c r="T161" s="158"/>
      <c r="AT161" s="153" t="s">
        <v>223</v>
      </c>
      <c r="AU161" s="153" t="s">
        <v>85</v>
      </c>
      <c r="AV161" s="12" t="s">
        <v>85</v>
      </c>
      <c r="AW161" s="12" t="s">
        <v>32</v>
      </c>
      <c r="AX161" s="12" t="s">
        <v>76</v>
      </c>
      <c r="AY161" s="153" t="s">
        <v>207</v>
      </c>
    </row>
    <row r="162" spans="2:51" s="14" customFormat="1" ht="12">
      <c r="B162" s="165"/>
      <c r="D162" s="152" t="s">
        <v>223</v>
      </c>
      <c r="E162" s="166" t="s">
        <v>1</v>
      </c>
      <c r="F162" s="167" t="s">
        <v>309</v>
      </c>
      <c r="H162" s="168">
        <v>21.325</v>
      </c>
      <c r="I162" s="169"/>
      <c r="L162" s="165"/>
      <c r="M162" s="170"/>
      <c r="T162" s="171"/>
      <c r="AT162" s="166" t="s">
        <v>223</v>
      </c>
      <c r="AU162" s="166" t="s">
        <v>85</v>
      </c>
      <c r="AV162" s="14" t="s">
        <v>214</v>
      </c>
      <c r="AW162" s="14" t="s">
        <v>32</v>
      </c>
      <c r="AX162" s="14" t="s">
        <v>83</v>
      </c>
      <c r="AY162" s="166" t="s">
        <v>207</v>
      </c>
    </row>
    <row r="163" spans="2:65" s="1" customFormat="1" ht="37.9" customHeight="1">
      <c r="B163" s="137"/>
      <c r="C163" s="138" t="s">
        <v>238</v>
      </c>
      <c r="D163" s="138" t="s">
        <v>209</v>
      </c>
      <c r="E163" s="139" t="s">
        <v>1094</v>
      </c>
      <c r="F163" s="140" t="s">
        <v>1095</v>
      </c>
      <c r="G163" s="141" t="s">
        <v>286</v>
      </c>
      <c r="H163" s="142">
        <v>16.925</v>
      </c>
      <c r="I163" s="143"/>
      <c r="J163" s="144">
        <f>ROUND(I163*H163,2)</f>
        <v>0</v>
      </c>
      <c r="K163" s="140" t="s">
        <v>213</v>
      </c>
      <c r="L163" s="32"/>
      <c r="M163" s="145" t="s">
        <v>1</v>
      </c>
      <c r="N163" s="146" t="s">
        <v>41</v>
      </c>
      <c r="P163" s="147">
        <f>O163*H163</f>
        <v>0</v>
      </c>
      <c r="Q163" s="147">
        <v>0</v>
      </c>
      <c r="R163" s="147">
        <f>Q163*H163</f>
        <v>0</v>
      </c>
      <c r="S163" s="147">
        <v>0</v>
      </c>
      <c r="T163" s="148">
        <f>S163*H163</f>
        <v>0</v>
      </c>
      <c r="AR163" s="149" t="s">
        <v>214</v>
      </c>
      <c r="AT163" s="149" t="s">
        <v>209</v>
      </c>
      <c r="AU163" s="149" t="s">
        <v>85</v>
      </c>
      <c r="AY163" s="17" t="s">
        <v>207</v>
      </c>
      <c r="BE163" s="150">
        <f>IF(N163="základní",J163,0)</f>
        <v>0</v>
      </c>
      <c r="BF163" s="150">
        <f>IF(N163="snížená",J163,0)</f>
        <v>0</v>
      </c>
      <c r="BG163" s="150">
        <f>IF(N163="zákl. přenesená",J163,0)</f>
        <v>0</v>
      </c>
      <c r="BH163" s="150">
        <f>IF(N163="sníž. přenesená",J163,0)</f>
        <v>0</v>
      </c>
      <c r="BI163" s="150">
        <f>IF(N163="nulová",J163,0)</f>
        <v>0</v>
      </c>
      <c r="BJ163" s="17" t="s">
        <v>83</v>
      </c>
      <c r="BK163" s="150">
        <f>ROUND(I163*H163,2)</f>
        <v>0</v>
      </c>
      <c r="BL163" s="17" t="s">
        <v>214</v>
      </c>
      <c r="BM163" s="149" t="s">
        <v>1096</v>
      </c>
    </row>
    <row r="164" spans="2:51" s="13" customFormat="1" ht="12">
      <c r="B164" s="159"/>
      <c r="D164" s="152" t="s">
        <v>223</v>
      </c>
      <c r="E164" s="160" t="s">
        <v>1</v>
      </c>
      <c r="F164" s="161" t="s">
        <v>1091</v>
      </c>
      <c r="H164" s="160" t="s">
        <v>1</v>
      </c>
      <c r="I164" s="162"/>
      <c r="L164" s="159"/>
      <c r="M164" s="163"/>
      <c r="T164" s="164"/>
      <c r="AT164" s="160" t="s">
        <v>223</v>
      </c>
      <c r="AU164" s="160" t="s">
        <v>85</v>
      </c>
      <c r="AV164" s="13" t="s">
        <v>83</v>
      </c>
      <c r="AW164" s="13" t="s">
        <v>32</v>
      </c>
      <c r="AX164" s="13" t="s">
        <v>76</v>
      </c>
      <c r="AY164" s="160" t="s">
        <v>207</v>
      </c>
    </row>
    <row r="165" spans="2:51" s="12" customFormat="1" ht="12">
      <c r="B165" s="151"/>
      <c r="D165" s="152" t="s">
        <v>223</v>
      </c>
      <c r="E165" s="153" t="s">
        <v>1</v>
      </c>
      <c r="F165" s="154" t="s">
        <v>849</v>
      </c>
      <c r="H165" s="155">
        <v>16.925</v>
      </c>
      <c r="I165" s="156"/>
      <c r="L165" s="151"/>
      <c r="M165" s="157"/>
      <c r="T165" s="158"/>
      <c r="AT165" s="153" t="s">
        <v>223</v>
      </c>
      <c r="AU165" s="153" t="s">
        <v>85</v>
      </c>
      <c r="AV165" s="12" t="s">
        <v>85</v>
      </c>
      <c r="AW165" s="12" t="s">
        <v>32</v>
      </c>
      <c r="AX165" s="12" t="s">
        <v>83</v>
      </c>
      <c r="AY165" s="153" t="s">
        <v>207</v>
      </c>
    </row>
    <row r="166" spans="2:65" s="1" customFormat="1" ht="37.9" customHeight="1">
      <c r="B166" s="137"/>
      <c r="C166" s="138" t="s">
        <v>242</v>
      </c>
      <c r="D166" s="138" t="s">
        <v>209</v>
      </c>
      <c r="E166" s="139" t="s">
        <v>386</v>
      </c>
      <c r="F166" s="140" t="s">
        <v>387</v>
      </c>
      <c r="G166" s="141" t="s">
        <v>286</v>
      </c>
      <c r="H166" s="142">
        <v>5.612</v>
      </c>
      <c r="I166" s="143"/>
      <c r="J166" s="144">
        <f>ROUND(I166*H166,2)</f>
        <v>0</v>
      </c>
      <c r="K166" s="140" t="s">
        <v>213</v>
      </c>
      <c r="L166" s="32"/>
      <c r="M166" s="145" t="s">
        <v>1</v>
      </c>
      <c r="N166" s="146" t="s">
        <v>41</v>
      </c>
      <c r="P166" s="147">
        <f>O166*H166</f>
        <v>0</v>
      </c>
      <c r="Q166" s="147">
        <v>0</v>
      </c>
      <c r="R166" s="147">
        <f>Q166*H166</f>
        <v>0</v>
      </c>
      <c r="S166" s="147">
        <v>0</v>
      </c>
      <c r="T166" s="148">
        <f>S166*H166</f>
        <v>0</v>
      </c>
      <c r="AR166" s="149" t="s">
        <v>214</v>
      </c>
      <c r="AT166" s="149" t="s">
        <v>209</v>
      </c>
      <c r="AU166" s="149" t="s">
        <v>85</v>
      </c>
      <c r="AY166" s="17" t="s">
        <v>207</v>
      </c>
      <c r="BE166" s="150">
        <f>IF(N166="základní",J166,0)</f>
        <v>0</v>
      </c>
      <c r="BF166" s="150">
        <f>IF(N166="snížená",J166,0)</f>
        <v>0</v>
      </c>
      <c r="BG166" s="150">
        <f>IF(N166="zákl. přenesená",J166,0)</f>
        <v>0</v>
      </c>
      <c r="BH166" s="150">
        <f>IF(N166="sníž. přenesená",J166,0)</f>
        <v>0</v>
      </c>
      <c r="BI166" s="150">
        <f>IF(N166="nulová",J166,0)</f>
        <v>0</v>
      </c>
      <c r="BJ166" s="17" t="s">
        <v>83</v>
      </c>
      <c r="BK166" s="150">
        <f>ROUND(I166*H166,2)</f>
        <v>0</v>
      </c>
      <c r="BL166" s="17" t="s">
        <v>214</v>
      </c>
      <c r="BM166" s="149" t="s">
        <v>1097</v>
      </c>
    </row>
    <row r="167" spans="2:51" s="13" customFormat="1" ht="12">
      <c r="B167" s="159"/>
      <c r="D167" s="152" t="s">
        <v>223</v>
      </c>
      <c r="E167" s="160" t="s">
        <v>1</v>
      </c>
      <c r="F167" s="161" t="s">
        <v>394</v>
      </c>
      <c r="H167" s="160" t="s">
        <v>1</v>
      </c>
      <c r="I167" s="162"/>
      <c r="L167" s="159"/>
      <c r="M167" s="163"/>
      <c r="T167" s="164"/>
      <c r="AT167" s="160" t="s">
        <v>223</v>
      </c>
      <c r="AU167" s="160" t="s">
        <v>85</v>
      </c>
      <c r="AV167" s="13" t="s">
        <v>83</v>
      </c>
      <c r="AW167" s="13" t="s">
        <v>32</v>
      </c>
      <c r="AX167" s="13" t="s">
        <v>76</v>
      </c>
      <c r="AY167" s="160" t="s">
        <v>207</v>
      </c>
    </row>
    <row r="168" spans="2:51" s="12" customFormat="1" ht="12">
      <c r="B168" s="151"/>
      <c r="D168" s="152" t="s">
        <v>223</v>
      </c>
      <c r="E168" s="153" t="s">
        <v>151</v>
      </c>
      <c r="F168" s="154" t="s">
        <v>1412</v>
      </c>
      <c r="H168" s="155">
        <v>11.223</v>
      </c>
      <c r="I168" s="156"/>
      <c r="L168" s="151"/>
      <c r="M168" s="157"/>
      <c r="T168" s="158"/>
      <c r="AT168" s="153" t="s">
        <v>223</v>
      </c>
      <c r="AU168" s="153" t="s">
        <v>85</v>
      </c>
      <c r="AV168" s="12" t="s">
        <v>85</v>
      </c>
      <c r="AW168" s="12" t="s">
        <v>32</v>
      </c>
      <c r="AX168" s="12" t="s">
        <v>76</v>
      </c>
      <c r="AY168" s="153" t="s">
        <v>207</v>
      </c>
    </row>
    <row r="169" spans="2:51" s="12" customFormat="1" ht="12">
      <c r="B169" s="151"/>
      <c r="D169" s="152" t="s">
        <v>223</v>
      </c>
      <c r="E169" s="153" t="s">
        <v>1</v>
      </c>
      <c r="F169" s="154" t="s">
        <v>396</v>
      </c>
      <c r="H169" s="155">
        <v>5.612</v>
      </c>
      <c r="I169" s="156"/>
      <c r="L169" s="151"/>
      <c r="M169" s="157"/>
      <c r="T169" s="158"/>
      <c r="AT169" s="153" t="s">
        <v>223</v>
      </c>
      <c r="AU169" s="153" t="s">
        <v>85</v>
      </c>
      <c r="AV169" s="12" t="s">
        <v>85</v>
      </c>
      <c r="AW169" s="12" t="s">
        <v>32</v>
      </c>
      <c r="AX169" s="12" t="s">
        <v>83</v>
      </c>
      <c r="AY169" s="153" t="s">
        <v>207</v>
      </c>
    </row>
    <row r="170" spans="2:65" s="1" customFormat="1" ht="37.9" customHeight="1">
      <c r="B170" s="137"/>
      <c r="C170" s="138" t="s">
        <v>146</v>
      </c>
      <c r="D170" s="138" t="s">
        <v>209</v>
      </c>
      <c r="E170" s="139" t="s">
        <v>398</v>
      </c>
      <c r="F170" s="140" t="s">
        <v>399</v>
      </c>
      <c r="G170" s="141" t="s">
        <v>286</v>
      </c>
      <c r="H170" s="142">
        <v>56.115</v>
      </c>
      <c r="I170" s="143"/>
      <c r="J170" s="144">
        <f>ROUND(I170*H170,2)</f>
        <v>0</v>
      </c>
      <c r="K170" s="140" t="s">
        <v>213</v>
      </c>
      <c r="L170" s="32"/>
      <c r="M170" s="145" t="s">
        <v>1</v>
      </c>
      <c r="N170" s="146" t="s">
        <v>41</v>
      </c>
      <c r="P170" s="147">
        <f>O170*H170</f>
        <v>0</v>
      </c>
      <c r="Q170" s="147">
        <v>0</v>
      </c>
      <c r="R170" s="147">
        <f>Q170*H170</f>
        <v>0</v>
      </c>
      <c r="S170" s="147">
        <v>0</v>
      </c>
      <c r="T170" s="148">
        <f>S170*H170</f>
        <v>0</v>
      </c>
      <c r="AR170" s="149" t="s">
        <v>214</v>
      </c>
      <c r="AT170" s="149" t="s">
        <v>209</v>
      </c>
      <c r="AU170" s="149" t="s">
        <v>85</v>
      </c>
      <c r="AY170" s="17" t="s">
        <v>207</v>
      </c>
      <c r="BE170" s="150">
        <f>IF(N170="základní",J170,0)</f>
        <v>0</v>
      </c>
      <c r="BF170" s="150">
        <f>IF(N170="snížená",J170,0)</f>
        <v>0</v>
      </c>
      <c r="BG170" s="150">
        <f>IF(N170="zákl. přenesená",J170,0)</f>
        <v>0</v>
      </c>
      <c r="BH170" s="150">
        <f>IF(N170="sníž. přenesená",J170,0)</f>
        <v>0</v>
      </c>
      <c r="BI170" s="150">
        <f>IF(N170="nulová",J170,0)</f>
        <v>0</v>
      </c>
      <c r="BJ170" s="17" t="s">
        <v>83</v>
      </c>
      <c r="BK170" s="150">
        <f>ROUND(I170*H170,2)</f>
        <v>0</v>
      </c>
      <c r="BL170" s="17" t="s">
        <v>214</v>
      </c>
      <c r="BM170" s="149" t="s">
        <v>1099</v>
      </c>
    </row>
    <row r="171" spans="2:51" s="12" customFormat="1" ht="12">
      <c r="B171" s="151"/>
      <c r="D171" s="152" t="s">
        <v>223</v>
      </c>
      <c r="E171" s="153" t="s">
        <v>1</v>
      </c>
      <c r="F171" s="154" t="s">
        <v>404</v>
      </c>
      <c r="H171" s="155">
        <v>56.115</v>
      </c>
      <c r="I171" s="156"/>
      <c r="L171" s="151"/>
      <c r="M171" s="157"/>
      <c r="T171" s="158"/>
      <c r="AT171" s="153" t="s">
        <v>223</v>
      </c>
      <c r="AU171" s="153" t="s">
        <v>85</v>
      </c>
      <c r="AV171" s="12" t="s">
        <v>85</v>
      </c>
      <c r="AW171" s="12" t="s">
        <v>32</v>
      </c>
      <c r="AX171" s="12" t="s">
        <v>83</v>
      </c>
      <c r="AY171" s="153" t="s">
        <v>207</v>
      </c>
    </row>
    <row r="172" spans="2:65" s="1" customFormat="1" ht="37.9" customHeight="1">
      <c r="B172" s="137"/>
      <c r="C172" s="138" t="s">
        <v>249</v>
      </c>
      <c r="D172" s="138" t="s">
        <v>209</v>
      </c>
      <c r="E172" s="139" t="s">
        <v>406</v>
      </c>
      <c r="F172" s="140" t="s">
        <v>407</v>
      </c>
      <c r="G172" s="141" t="s">
        <v>286</v>
      </c>
      <c r="H172" s="142">
        <v>5.612</v>
      </c>
      <c r="I172" s="143"/>
      <c r="J172" s="144">
        <f>ROUND(I172*H172,2)</f>
        <v>0</v>
      </c>
      <c r="K172" s="140" t="s">
        <v>213</v>
      </c>
      <c r="L172" s="32"/>
      <c r="M172" s="145" t="s">
        <v>1</v>
      </c>
      <c r="N172" s="146" t="s">
        <v>41</v>
      </c>
      <c r="P172" s="147">
        <f>O172*H172</f>
        <v>0</v>
      </c>
      <c r="Q172" s="147">
        <v>0</v>
      </c>
      <c r="R172" s="147">
        <f>Q172*H172</f>
        <v>0</v>
      </c>
      <c r="S172" s="147">
        <v>0</v>
      </c>
      <c r="T172" s="148">
        <f>S172*H172</f>
        <v>0</v>
      </c>
      <c r="AR172" s="149" t="s">
        <v>214</v>
      </c>
      <c r="AT172" s="149" t="s">
        <v>209</v>
      </c>
      <c r="AU172" s="149" t="s">
        <v>85</v>
      </c>
      <c r="AY172" s="17" t="s">
        <v>207</v>
      </c>
      <c r="BE172" s="150">
        <f>IF(N172="základní",J172,0)</f>
        <v>0</v>
      </c>
      <c r="BF172" s="150">
        <f>IF(N172="snížená",J172,0)</f>
        <v>0</v>
      </c>
      <c r="BG172" s="150">
        <f>IF(N172="zákl. přenesená",J172,0)</f>
        <v>0</v>
      </c>
      <c r="BH172" s="150">
        <f>IF(N172="sníž. přenesená",J172,0)</f>
        <v>0</v>
      </c>
      <c r="BI172" s="150">
        <f>IF(N172="nulová",J172,0)</f>
        <v>0</v>
      </c>
      <c r="BJ172" s="17" t="s">
        <v>83</v>
      </c>
      <c r="BK172" s="150">
        <f>ROUND(I172*H172,2)</f>
        <v>0</v>
      </c>
      <c r="BL172" s="17" t="s">
        <v>214</v>
      </c>
      <c r="BM172" s="149" t="s">
        <v>1100</v>
      </c>
    </row>
    <row r="173" spans="2:51" s="12" customFormat="1" ht="12">
      <c r="B173" s="151"/>
      <c r="D173" s="152" t="s">
        <v>223</v>
      </c>
      <c r="E173" s="153" t="s">
        <v>1</v>
      </c>
      <c r="F173" s="154" t="s">
        <v>396</v>
      </c>
      <c r="H173" s="155">
        <v>5.612</v>
      </c>
      <c r="I173" s="156"/>
      <c r="L173" s="151"/>
      <c r="M173" s="157"/>
      <c r="T173" s="158"/>
      <c r="AT173" s="153" t="s">
        <v>223</v>
      </c>
      <c r="AU173" s="153" t="s">
        <v>85</v>
      </c>
      <c r="AV173" s="12" t="s">
        <v>85</v>
      </c>
      <c r="AW173" s="12" t="s">
        <v>32</v>
      </c>
      <c r="AX173" s="12" t="s">
        <v>83</v>
      </c>
      <c r="AY173" s="153" t="s">
        <v>207</v>
      </c>
    </row>
    <row r="174" spans="2:65" s="1" customFormat="1" ht="37.9" customHeight="1">
      <c r="B174" s="137"/>
      <c r="C174" s="138" t="s">
        <v>253</v>
      </c>
      <c r="D174" s="138" t="s">
        <v>209</v>
      </c>
      <c r="E174" s="139" t="s">
        <v>410</v>
      </c>
      <c r="F174" s="140" t="s">
        <v>411</v>
      </c>
      <c r="G174" s="141" t="s">
        <v>286</v>
      </c>
      <c r="H174" s="142">
        <v>56.115</v>
      </c>
      <c r="I174" s="143"/>
      <c r="J174" s="144">
        <f>ROUND(I174*H174,2)</f>
        <v>0</v>
      </c>
      <c r="K174" s="140" t="s">
        <v>213</v>
      </c>
      <c r="L174" s="32"/>
      <c r="M174" s="145" t="s">
        <v>1</v>
      </c>
      <c r="N174" s="146" t="s">
        <v>41</v>
      </c>
      <c r="P174" s="147">
        <f>O174*H174</f>
        <v>0</v>
      </c>
      <c r="Q174" s="147">
        <v>0</v>
      </c>
      <c r="R174" s="147">
        <f>Q174*H174</f>
        <v>0</v>
      </c>
      <c r="S174" s="147">
        <v>0</v>
      </c>
      <c r="T174" s="148">
        <f>S174*H174</f>
        <v>0</v>
      </c>
      <c r="AR174" s="149" t="s">
        <v>214</v>
      </c>
      <c r="AT174" s="149" t="s">
        <v>209</v>
      </c>
      <c r="AU174" s="149" t="s">
        <v>85</v>
      </c>
      <c r="AY174" s="17" t="s">
        <v>207</v>
      </c>
      <c r="BE174" s="150">
        <f>IF(N174="základní",J174,0)</f>
        <v>0</v>
      </c>
      <c r="BF174" s="150">
        <f>IF(N174="snížená",J174,0)</f>
        <v>0</v>
      </c>
      <c r="BG174" s="150">
        <f>IF(N174="zákl. přenesená",J174,0)</f>
        <v>0</v>
      </c>
      <c r="BH174" s="150">
        <f>IF(N174="sníž. přenesená",J174,0)</f>
        <v>0</v>
      </c>
      <c r="BI174" s="150">
        <f>IF(N174="nulová",J174,0)</f>
        <v>0</v>
      </c>
      <c r="BJ174" s="17" t="s">
        <v>83</v>
      </c>
      <c r="BK174" s="150">
        <f>ROUND(I174*H174,2)</f>
        <v>0</v>
      </c>
      <c r="BL174" s="17" t="s">
        <v>214</v>
      </c>
      <c r="BM174" s="149" t="s">
        <v>1101</v>
      </c>
    </row>
    <row r="175" spans="2:51" s="12" customFormat="1" ht="12">
      <c r="B175" s="151"/>
      <c r="D175" s="152" t="s">
        <v>223</v>
      </c>
      <c r="E175" s="153" t="s">
        <v>1</v>
      </c>
      <c r="F175" s="154" t="s">
        <v>404</v>
      </c>
      <c r="H175" s="155">
        <v>56.115</v>
      </c>
      <c r="I175" s="156"/>
      <c r="L175" s="151"/>
      <c r="M175" s="157"/>
      <c r="T175" s="158"/>
      <c r="AT175" s="153" t="s">
        <v>223</v>
      </c>
      <c r="AU175" s="153" t="s">
        <v>85</v>
      </c>
      <c r="AV175" s="12" t="s">
        <v>85</v>
      </c>
      <c r="AW175" s="12" t="s">
        <v>32</v>
      </c>
      <c r="AX175" s="12" t="s">
        <v>83</v>
      </c>
      <c r="AY175" s="153" t="s">
        <v>207</v>
      </c>
    </row>
    <row r="176" spans="2:65" s="1" customFormat="1" ht="24.2" customHeight="1">
      <c r="B176" s="137"/>
      <c r="C176" s="138" t="s">
        <v>255</v>
      </c>
      <c r="D176" s="138" t="s">
        <v>209</v>
      </c>
      <c r="E176" s="139" t="s">
        <v>414</v>
      </c>
      <c r="F176" s="140" t="s">
        <v>415</v>
      </c>
      <c r="G176" s="141" t="s">
        <v>286</v>
      </c>
      <c r="H176" s="142">
        <v>10.663</v>
      </c>
      <c r="I176" s="143"/>
      <c r="J176" s="144">
        <f>ROUND(I176*H176,2)</f>
        <v>0</v>
      </c>
      <c r="K176" s="140" t="s">
        <v>213</v>
      </c>
      <c r="L176" s="32"/>
      <c r="M176" s="145" t="s">
        <v>1</v>
      </c>
      <c r="N176" s="146" t="s">
        <v>41</v>
      </c>
      <c r="P176" s="147">
        <f>O176*H176</f>
        <v>0</v>
      </c>
      <c r="Q176" s="147">
        <v>0</v>
      </c>
      <c r="R176" s="147">
        <f>Q176*H176</f>
        <v>0</v>
      </c>
      <c r="S176" s="147">
        <v>0</v>
      </c>
      <c r="T176" s="148">
        <f>S176*H176</f>
        <v>0</v>
      </c>
      <c r="AR176" s="149" t="s">
        <v>214</v>
      </c>
      <c r="AT176" s="149" t="s">
        <v>209</v>
      </c>
      <c r="AU176" s="149" t="s">
        <v>85</v>
      </c>
      <c r="AY176" s="17" t="s">
        <v>207</v>
      </c>
      <c r="BE176" s="150">
        <f>IF(N176="základní",J176,0)</f>
        <v>0</v>
      </c>
      <c r="BF176" s="150">
        <f>IF(N176="snížená",J176,0)</f>
        <v>0</v>
      </c>
      <c r="BG176" s="150">
        <f>IF(N176="zákl. přenesená",J176,0)</f>
        <v>0</v>
      </c>
      <c r="BH176" s="150">
        <f>IF(N176="sníž. přenesená",J176,0)</f>
        <v>0</v>
      </c>
      <c r="BI176" s="150">
        <f>IF(N176="nulová",J176,0)</f>
        <v>0</v>
      </c>
      <c r="BJ176" s="17" t="s">
        <v>83</v>
      </c>
      <c r="BK176" s="150">
        <f>ROUND(I176*H176,2)</f>
        <v>0</v>
      </c>
      <c r="BL176" s="17" t="s">
        <v>214</v>
      </c>
      <c r="BM176" s="149" t="s">
        <v>1102</v>
      </c>
    </row>
    <row r="177" spans="2:51" s="12" customFormat="1" ht="12">
      <c r="B177" s="151"/>
      <c r="D177" s="152" t="s">
        <v>223</v>
      </c>
      <c r="E177" s="153" t="s">
        <v>1</v>
      </c>
      <c r="F177" s="154" t="s">
        <v>859</v>
      </c>
      <c r="H177" s="155">
        <v>8.463</v>
      </c>
      <c r="I177" s="156"/>
      <c r="L177" s="151"/>
      <c r="M177" s="157"/>
      <c r="T177" s="158"/>
      <c r="AT177" s="153" t="s">
        <v>223</v>
      </c>
      <c r="AU177" s="153" t="s">
        <v>85</v>
      </c>
      <c r="AV177" s="12" t="s">
        <v>85</v>
      </c>
      <c r="AW177" s="12" t="s">
        <v>32</v>
      </c>
      <c r="AX177" s="12" t="s">
        <v>76</v>
      </c>
      <c r="AY177" s="153" t="s">
        <v>207</v>
      </c>
    </row>
    <row r="178" spans="2:51" s="13" customFormat="1" ht="12">
      <c r="B178" s="159"/>
      <c r="D178" s="152" t="s">
        <v>223</v>
      </c>
      <c r="E178" s="160" t="s">
        <v>1</v>
      </c>
      <c r="F178" s="161" t="s">
        <v>1103</v>
      </c>
      <c r="H178" s="160" t="s">
        <v>1</v>
      </c>
      <c r="I178" s="162"/>
      <c r="L178" s="159"/>
      <c r="M178" s="163"/>
      <c r="T178" s="164"/>
      <c r="AT178" s="160" t="s">
        <v>223</v>
      </c>
      <c r="AU178" s="160" t="s">
        <v>85</v>
      </c>
      <c r="AV178" s="13" t="s">
        <v>83</v>
      </c>
      <c r="AW178" s="13" t="s">
        <v>32</v>
      </c>
      <c r="AX178" s="13" t="s">
        <v>76</v>
      </c>
      <c r="AY178" s="160" t="s">
        <v>207</v>
      </c>
    </row>
    <row r="179" spans="2:51" s="12" customFormat="1" ht="12">
      <c r="B179" s="151"/>
      <c r="D179" s="152" t="s">
        <v>223</v>
      </c>
      <c r="E179" s="153" t="s">
        <v>1</v>
      </c>
      <c r="F179" s="154" t="s">
        <v>1104</v>
      </c>
      <c r="H179" s="155">
        <v>2.2</v>
      </c>
      <c r="I179" s="156"/>
      <c r="L179" s="151"/>
      <c r="M179" s="157"/>
      <c r="T179" s="158"/>
      <c r="AT179" s="153" t="s">
        <v>223</v>
      </c>
      <c r="AU179" s="153" t="s">
        <v>85</v>
      </c>
      <c r="AV179" s="12" t="s">
        <v>85</v>
      </c>
      <c r="AW179" s="12" t="s">
        <v>32</v>
      </c>
      <c r="AX179" s="12" t="s">
        <v>76</v>
      </c>
      <c r="AY179" s="153" t="s">
        <v>207</v>
      </c>
    </row>
    <row r="180" spans="2:51" s="14" customFormat="1" ht="12">
      <c r="B180" s="165"/>
      <c r="D180" s="152" t="s">
        <v>223</v>
      </c>
      <c r="E180" s="166" t="s">
        <v>1</v>
      </c>
      <c r="F180" s="167" t="s">
        <v>309</v>
      </c>
      <c r="H180" s="168">
        <v>10.663</v>
      </c>
      <c r="I180" s="169"/>
      <c r="L180" s="165"/>
      <c r="M180" s="170"/>
      <c r="T180" s="171"/>
      <c r="AT180" s="166" t="s">
        <v>223</v>
      </c>
      <c r="AU180" s="166" t="s">
        <v>85</v>
      </c>
      <c r="AV180" s="14" t="s">
        <v>214</v>
      </c>
      <c r="AW180" s="14" t="s">
        <v>32</v>
      </c>
      <c r="AX180" s="14" t="s">
        <v>83</v>
      </c>
      <c r="AY180" s="166" t="s">
        <v>207</v>
      </c>
    </row>
    <row r="181" spans="2:65" s="1" customFormat="1" ht="24.2" customHeight="1">
      <c r="B181" s="137"/>
      <c r="C181" s="138" t="s">
        <v>261</v>
      </c>
      <c r="D181" s="138" t="s">
        <v>209</v>
      </c>
      <c r="E181" s="139" t="s">
        <v>860</v>
      </c>
      <c r="F181" s="140" t="s">
        <v>861</v>
      </c>
      <c r="G181" s="141" t="s">
        <v>286</v>
      </c>
      <c r="H181" s="142">
        <v>8.463</v>
      </c>
      <c r="I181" s="143"/>
      <c r="J181" s="144">
        <f>ROUND(I181*H181,2)</f>
        <v>0</v>
      </c>
      <c r="K181" s="140" t="s">
        <v>213</v>
      </c>
      <c r="L181" s="32"/>
      <c r="M181" s="145" t="s">
        <v>1</v>
      </c>
      <c r="N181" s="146" t="s">
        <v>41</v>
      </c>
      <c r="P181" s="147">
        <f>O181*H181</f>
        <v>0</v>
      </c>
      <c r="Q181" s="147">
        <v>0</v>
      </c>
      <c r="R181" s="147">
        <f>Q181*H181</f>
        <v>0</v>
      </c>
      <c r="S181" s="147">
        <v>0</v>
      </c>
      <c r="T181" s="148">
        <f>S181*H181</f>
        <v>0</v>
      </c>
      <c r="AR181" s="149" t="s">
        <v>214</v>
      </c>
      <c r="AT181" s="149" t="s">
        <v>209</v>
      </c>
      <c r="AU181" s="149" t="s">
        <v>85</v>
      </c>
      <c r="AY181" s="17" t="s">
        <v>207</v>
      </c>
      <c r="BE181" s="150">
        <f>IF(N181="základní",J181,0)</f>
        <v>0</v>
      </c>
      <c r="BF181" s="150">
        <f>IF(N181="snížená",J181,0)</f>
        <v>0</v>
      </c>
      <c r="BG181" s="150">
        <f>IF(N181="zákl. přenesená",J181,0)</f>
        <v>0</v>
      </c>
      <c r="BH181" s="150">
        <f>IF(N181="sníž. přenesená",J181,0)</f>
        <v>0</v>
      </c>
      <c r="BI181" s="150">
        <f>IF(N181="nulová",J181,0)</f>
        <v>0</v>
      </c>
      <c r="BJ181" s="17" t="s">
        <v>83</v>
      </c>
      <c r="BK181" s="150">
        <f>ROUND(I181*H181,2)</f>
        <v>0</v>
      </c>
      <c r="BL181" s="17" t="s">
        <v>214</v>
      </c>
      <c r="BM181" s="149" t="s">
        <v>1105</v>
      </c>
    </row>
    <row r="182" spans="2:51" s="12" customFormat="1" ht="12">
      <c r="B182" s="151"/>
      <c r="D182" s="152" t="s">
        <v>223</v>
      </c>
      <c r="E182" s="153" t="s">
        <v>1</v>
      </c>
      <c r="F182" s="154" t="s">
        <v>859</v>
      </c>
      <c r="H182" s="155">
        <v>8.463</v>
      </c>
      <c r="I182" s="156"/>
      <c r="L182" s="151"/>
      <c r="M182" s="157"/>
      <c r="T182" s="158"/>
      <c r="AT182" s="153" t="s">
        <v>223</v>
      </c>
      <c r="AU182" s="153" t="s">
        <v>85</v>
      </c>
      <c r="AV182" s="12" t="s">
        <v>85</v>
      </c>
      <c r="AW182" s="12" t="s">
        <v>32</v>
      </c>
      <c r="AX182" s="12" t="s">
        <v>83</v>
      </c>
      <c r="AY182" s="153" t="s">
        <v>207</v>
      </c>
    </row>
    <row r="183" spans="2:65" s="1" customFormat="1" ht="33" customHeight="1">
      <c r="B183" s="137"/>
      <c r="C183" s="138" t="s">
        <v>266</v>
      </c>
      <c r="D183" s="138" t="s">
        <v>209</v>
      </c>
      <c r="E183" s="139" t="s">
        <v>433</v>
      </c>
      <c r="F183" s="140" t="s">
        <v>434</v>
      </c>
      <c r="G183" s="141" t="s">
        <v>429</v>
      </c>
      <c r="H183" s="142">
        <v>22.446</v>
      </c>
      <c r="I183" s="143"/>
      <c r="J183" s="144">
        <f>ROUND(I183*H183,2)</f>
        <v>0</v>
      </c>
      <c r="K183" s="140" t="s">
        <v>213</v>
      </c>
      <c r="L183" s="32"/>
      <c r="M183" s="145" t="s">
        <v>1</v>
      </c>
      <c r="N183" s="146" t="s">
        <v>41</v>
      </c>
      <c r="P183" s="147">
        <f>O183*H183</f>
        <v>0</v>
      </c>
      <c r="Q183" s="147">
        <v>0</v>
      </c>
      <c r="R183" s="147">
        <f>Q183*H183</f>
        <v>0</v>
      </c>
      <c r="S183" s="147">
        <v>0</v>
      </c>
      <c r="T183" s="148">
        <f>S183*H183</f>
        <v>0</v>
      </c>
      <c r="AR183" s="149" t="s">
        <v>214</v>
      </c>
      <c r="AT183" s="149" t="s">
        <v>209</v>
      </c>
      <c r="AU183" s="149" t="s">
        <v>85</v>
      </c>
      <c r="AY183" s="17" t="s">
        <v>207</v>
      </c>
      <c r="BE183" s="150">
        <f>IF(N183="základní",J183,0)</f>
        <v>0</v>
      </c>
      <c r="BF183" s="150">
        <f>IF(N183="snížená",J183,0)</f>
        <v>0</v>
      </c>
      <c r="BG183" s="150">
        <f>IF(N183="zákl. přenesená",J183,0)</f>
        <v>0</v>
      </c>
      <c r="BH183" s="150">
        <f>IF(N183="sníž. přenesená",J183,0)</f>
        <v>0</v>
      </c>
      <c r="BI183" s="150">
        <f>IF(N183="nulová",J183,0)</f>
        <v>0</v>
      </c>
      <c r="BJ183" s="17" t="s">
        <v>83</v>
      </c>
      <c r="BK183" s="150">
        <f>ROUND(I183*H183,2)</f>
        <v>0</v>
      </c>
      <c r="BL183" s="17" t="s">
        <v>214</v>
      </c>
      <c r="BM183" s="149" t="s">
        <v>1106</v>
      </c>
    </row>
    <row r="184" spans="2:51" s="12" customFormat="1" ht="12">
      <c r="B184" s="151"/>
      <c r="D184" s="152" t="s">
        <v>223</v>
      </c>
      <c r="E184" s="153" t="s">
        <v>1</v>
      </c>
      <c r="F184" s="154" t="s">
        <v>436</v>
      </c>
      <c r="H184" s="155">
        <v>22.446</v>
      </c>
      <c r="I184" s="156"/>
      <c r="L184" s="151"/>
      <c r="M184" s="157"/>
      <c r="T184" s="158"/>
      <c r="AT184" s="153" t="s">
        <v>223</v>
      </c>
      <c r="AU184" s="153" t="s">
        <v>85</v>
      </c>
      <c r="AV184" s="12" t="s">
        <v>85</v>
      </c>
      <c r="AW184" s="12" t="s">
        <v>32</v>
      </c>
      <c r="AX184" s="12" t="s">
        <v>83</v>
      </c>
      <c r="AY184" s="153" t="s">
        <v>207</v>
      </c>
    </row>
    <row r="185" spans="2:65" s="1" customFormat="1" ht="16.5" customHeight="1">
      <c r="B185" s="137"/>
      <c r="C185" s="138" t="s">
        <v>8</v>
      </c>
      <c r="D185" s="138" t="s">
        <v>209</v>
      </c>
      <c r="E185" s="139" t="s">
        <v>438</v>
      </c>
      <c r="F185" s="140" t="s">
        <v>439</v>
      </c>
      <c r="G185" s="141" t="s">
        <v>286</v>
      </c>
      <c r="H185" s="142">
        <v>11.223</v>
      </c>
      <c r="I185" s="143"/>
      <c r="J185" s="144">
        <f>ROUND(I185*H185,2)</f>
        <v>0</v>
      </c>
      <c r="K185" s="140" t="s">
        <v>213</v>
      </c>
      <c r="L185" s="32"/>
      <c r="M185" s="145" t="s">
        <v>1</v>
      </c>
      <c r="N185" s="146" t="s">
        <v>41</v>
      </c>
      <c r="P185" s="147">
        <f>O185*H185</f>
        <v>0</v>
      </c>
      <c r="Q185" s="147">
        <v>0</v>
      </c>
      <c r="R185" s="147">
        <f>Q185*H185</f>
        <v>0</v>
      </c>
      <c r="S185" s="147">
        <v>0</v>
      </c>
      <c r="T185" s="148">
        <f>S185*H185</f>
        <v>0</v>
      </c>
      <c r="AR185" s="149" t="s">
        <v>214</v>
      </c>
      <c r="AT185" s="149" t="s">
        <v>209</v>
      </c>
      <c r="AU185" s="149" t="s">
        <v>85</v>
      </c>
      <c r="AY185" s="17" t="s">
        <v>207</v>
      </c>
      <c r="BE185" s="150">
        <f>IF(N185="základní",J185,0)</f>
        <v>0</v>
      </c>
      <c r="BF185" s="150">
        <f>IF(N185="snížená",J185,0)</f>
        <v>0</v>
      </c>
      <c r="BG185" s="150">
        <f>IF(N185="zákl. přenesená",J185,0)</f>
        <v>0</v>
      </c>
      <c r="BH185" s="150">
        <f>IF(N185="sníž. přenesená",J185,0)</f>
        <v>0</v>
      </c>
      <c r="BI185" s="150">
        <f>IF(N185="nulová",J185,0)</f>
        <v>0</v>
      </c>
      <c r="BJ185" s="17" t="s">
        <v>83</v>
      </c>
      <c r="BK185" s="150">
        <f>ROUND(I185*H185,2)</f>
        <v>0</v>
      </c>
      <c r="BL185" s="17" t="s">
        <v>214</v>
      </c>
      <c r="BM185" s="149" t="s">
        <v>1107</v>
      </c>
    </row>
    <row r="186" spans="2:51" s="12" customFormat="1" ht="12">
      <c r="B186" s="151"/>
      <c r="D186" s="152" t="s">
        <v>223</v>
      </c>
      <c r="E186" s="153" t="s">
        <v>1</v>
      </c>
      <c r="F186" s="154" t="s">
        <v>151</v>
      </c>
      <c r="H186" s="155">
        <v>11.223</v>
      </c>
      <c r="I186" s="156"/>
      <c r="L186" s="151"/>
      <c r="M186" s="157"/>
      <c r="T186" s="158"/>
      <c r="AT186" s="153" t="s">
        <v>223</v>
      </c>
      <c r="AU186" s="153" t="s">
        <v>85</v>
      </c>
      <c r="AV186" s="12" t="s">
        <v>85</v>
      </c>
      <c r="AW186" s="12" t="s">
        <v>32</v>
      </c>
      <c r="AX186" s="12" t="s">
        <v>83</v>
      </c>
      <c r="AY186" s="153" t="s">
        <v>207</v>
      </c>
    </row>
    <row r="187" spans="2:65" s="1" customFormat="1" ht="24.2" customHeight="1">
      <c r="B187" s="137"/>
      <c r="C187" s="138" t="s">
        <v>274</v>
      </c>
      <c r="D187" s="138" t="s">
        <v>209</v>
      </c>
      <c r="E187" s="139" t="s">
        <v>453</v>
      </c>
      <c r="F187" s="140" t="s">
        <v>454</v>
      </c>
      <c r="G187" s="141" t="s">
        <v>286</v>
      </c>
      <c r="H187" s="142">
        <v>16.925</v>
      </c>
      <c r="I187" s="143"/>
      <c r="J187" s="144">
        <f>ROUND(I187*H187,2)</f>
        <v>0</v>
      </c>
      <c r="K187" s="140" t="s">
        <v>213</v>
      </c>
      <c r="L187" s="32"/>
      <c r="M187" s="145" t="s">
        <v>1</v>
      </c>
      <c r="N187" s="146" t="s">
        <v>41</v>
      </c>
      <c r="P187" s="147">
        <f>O187*H187</f>
        <v>0</v>
      </c>
      <c r="Q187" s="147">
        <v>0</v>
      </c>
      <c r="R187" s="147">
        <f>Q187*H187</f>
        <v>0</v>
      </c>
      <c r="S187" s="147">
        <v>0</v>
      </c>
      <c r="T187" s="148">
        <f>S187*H187</f>
        <v>0</v>
      </c>
      <c r="AR187" s="149" t="s">
        <v>214</v>
      </c>
      <c r="AT187" s="149" t="s">
        <v>209</v>
      </c>
      <c r="AU187" s="149" t="s">
        <v>85</v>
      </c>
      <c r="AY187" s="17" t="s">
        <v>207</v>
      </c>
      <c r="BE187" s="150">
        <f>IF(N187="základní",J187,0)</f>
        <v>0</v>
      </c>
      <c r="BF187" s="150">
        <f>IF(N187="snížená",J187,0)</f>
        <v>0</v>
      </c>
      <c r="BG187" s="150">
        <f>IF(N187="zákl. přenesená",J187,0)</f>
        <v>0</v>
      </c>
      <c r="BH187" s="150">
        <f>IF(N187="sníž. přenesená",J187,0)</f>
        <v>0</v>
      </c>
      <c r="BI187" s="150">
        <f>IF(N187="nulová",J187,0)</f>
        <v>0</v>
      </c>
      <c r="BJ187" s="17" t="s">
        <v>83</v>
      </c>
      <c r="BK187" s="150">
        <f>ROUND(I187*H187,2)</f>
        <v>0</v>
      </c>
      <c r="BL187" s="17" t="s">
        <v>214</v>
      </c>
      <c r="BM187" s="149" t="s">
        <v>1108</v>
      </c>
    </row>
    <row r="188" spans="2:51" s="12" customFormat="1" ht="12">
      <c r="B188" s="151"/>
      <c r="D188" s="152" t="s">
        <v>223</v>
      </c>
      <c r="E188" s="153" t="s">
        <v>1</v>
      </c>
      <c r="F188" s="154" t="s">
        <v>165</v>
      </c>
      <c r="H188" s="155">
        <v>14.3</v>
      </c>
      <c r="I188" s="156"/>
      <c r="L188" s="151"/>
      <c r="M188" s="157"/>
      <c r="T188" s="158"/>
      <c r="AT188" s="153" t="s">
        <v>223</v>
      </c>
      <c r="AU188" s="153" t="s">
        <v>85</v>
      </c>
      <c r="AV188" s="12" t="s">
        <v>85</v>
      </c>
      <c r="AW188" s="12" t="s">
        <v>32</v>
      </c>
      <c r="AX188" s="12" t="s">
        <v>76</v>
      </c>
      <c r="AY188" s="153" t="s">
        <v>207</v>
      </c>
    </row>
    <row r="189" spans="2:51" s="12" customFormat="1" ht="12">
      <c r="B189" s="151"/>
      <c r="D189" s="152" t="s">
        <v>223</v>
      </c>
      <c r="E189" s="153" t="s">
        <v>1</v>
      </c>
      <c r="F189" s="154" t="s">
        <v>1413</v>
      </c>
      <c r="H189" s="155">
        <v>-1.128</v>
      </c>
      <c r="I189" s="156"/>
      <c r="L189" s="151"/>
      <c r="M189" s="157"/>
      <c r="T189" s="158"/>
      <c r="AT189" s="153" t="s">
        <v>223</v>
      </c>
      <c r="AU189" s="153" t="s">
        <v>85</v>
      </c>
      <c r="AV189" s="12" t="s">
        <v>85</v>
      </c>
      <c r="AW189" s="12" t="s">
        <v>32</v>
      </c>
      <c r="AX189" s="12" t="s">
        <v>76</v>
      </c>
      <c r="AY189" s="153" t="s">
        <v>207</v>
      </c>
    </row>
    <row r="190" spans="2:51" s="12" customFormat="1" ht="12">
      <c r="B190" s="151"/>
      <c r="D190" s="152" t="s">
        <v>223</v>
      </c>
      <c r="E190" s="153" t="s">
        <v>1</v>
      </c>
      <c r="F190" s="154" t="s">
        <v>1414</v>
      </c>
      <c r="H190" s="155">
        <v>-2.75</v>
      </c>
      <c r="I190" s="156"/>
      <c r="L190" s="151"/>
      <c r="M190" s="157"/>
      <c r="T190" s="158"/>
      <c r="AT190" s="153" t="s">
        <v>223</v>
      </c>
      <c r="AU190" s="153" t="s">
        <v>85</v>
      </c>
      <c r="AV190" s="12" t="s">
        <v>85</v>
      </c>
      <c r="AW190" s="12" t="s">
        <v>32</v>
      </c>
      <c r="AX190" s="12" t="s">
        <v>76</v>
      </c>
      <c r="AY190" s="153" t="s">
        <v>207</v>
      </c>
    </row>
    <row r="191" spans="2:51" s="12" customFormat="1" ht="12">
      <c r="B191" s="151"/>
      <c r="D191" s="152" t="s">
        <v>223</v>
      </c>
      <c r="E191" s="153" t="s">
        <v>1</v>
      </c>
      <c r="F191" s="154" t="s">
        <v>1415</v>
      </c>
      <c r="H191" s="155">
        <v>-2.21</v>
      </c>
      <c r="I191" s="156"/>
      <c r="L191" s="151"/>
      <c r="M191" s="157"/>
      <c r="T191" s="158"/>
      <c r="AT191" s="153" t="s">
        <v>223</v>
      </c>
      <c r="AU191" s="153" t="s">
        <v>85</v>
      </c>
      <c r="AV191" s="12" t="s">
        <v>85</v>
      </c>
      <c r="AW191" s="12" t="s">
        <v>32</v>
      </c>
      <c r="AX191" s="12" t="s">
        <v>76</v>
      </c>
      <c r="AY191" s="153" t="s">
        <v>207</v>
      </c>
    </row>
    <row r="192" spans="2:51" s="12" customFormat="1" ht="12">
      <c r="B192" s="151"/>
      <c r="D192" s="152" t="s">
        <v>223</v>
      </c>
      <c r="E192" s="153" t="s">
        <v>1</v>
      </c>
      <c r="F192" s="154" t="s">
        <v>1416</v>
      </c>
      <c r="H192" s="155">
        <v>-0.816</v>
      </c>
      <c r="I192" s="156"/>
      <c r="L192" s="151"/>
      <c r="M192" s="157"/>
      <c r="T192" s="158"/>
      <c r="AT192" s="153" t="s">
        <v>223</v>
      </c>
      <c r="AU192" s="153" t="s">
        <v>85</v>
      </c>
      <c r="AV192" s="12" t="s">
        <v>85</v>
      </c>
      <c r="AW192" s="12" t="s">
        <v>32</v>
      </c>
      <c r="AX192" s="12" t="s">
        <v>76</v>
      </c>
      <c r="AY192" s="153" t="s">
        <v>207</v>
      </c>
    </row>
    <row r="193" spans="2:51" s="15" customFormat="1" ht="12">
      <c r="B193" s="187"/>
      <c r="D193" s="152" t="s">
        <v>223</v>
      </c>
      <c r="E193" s="188" t="s">
        <v>1</v>
      </c>
      <c r="F193" s="189" t="s">
        <v>872</v>
      </c>
      <c r="H193" s="190">
        <v>7.396</v>
      </c>
      <c r="I193" s="191"/>
      <c r="L193" s="187"/>
      <c r="M193" s="192"/>
      <c r="T193" s="193"/>
      <c r="AT193" s="188" t="s">
        <v>223</v>
      </c>
      <c r="AU193" s="188" t="s">
        <v>85</v>
      </c>
      <c r="AV193" s="15" t="s">
        <v>99</v>
      </c>
      <c r="AW193" s="15" t="s">
        <v>32</v>
      </c>
      <c r="AX193" s="15" t="s">
        <v>76</v>
      </c>
      <c r="AY193" s="188" t="s">
        <v>207</v>
      </c>
    </row>
    <row r="194" spans="2:51" s="12" customFormat="1" ht="12">
      <c r="B194" s="151"/>
      <c r="D194" s="152" t="s">
        <v>223</v>
      </c>
      <c r="E194" s="153" t="s">
        <v>1</v>
      </c>
      <c r="F194" s="154" t="s">
        <v>167</v>
      </c>
      <c r="H194" s="155">
        <v>13.848</v>
      </c>
      <c r="I194" s="156"/>
      <c r="L194" s="151"/>
      <c r="M194" s="157"/>
      <c r="T194" s="158"/>
      <c r="AT194" s="153" t="s">
        <v>223</v>
      </c>
      <c r="AU194" s="153" t="s">
        <v>85</v>
      </c>
      <c r="AV194" s="12" t="s">
        <v>85</v>
      </c>
      <c r="AW194" s="12" t="s">
        <v>32</v>
      </c>
      <c r="AX194" s="12" t="s">
        <v>76</v>
      </c>
      <c r="AY194" s="153" t="s">
        <v>207</v>
      </c>
    </row>
    <row r="195" spans="2:51" s="12" customFormat="1" ht="12">
      <c r="B195" s="151"/>
      <c r="D195" s="152" t="s">
        <v>223</v>
      </c>
      <c r="E195" s="153" t="s">
        <v>1</v>
      </c>
      <c r="F195" s="154" t="s">
        <v>1417</v>
      </c>
      <c r="H195" s="155">
        <v>-1.35</v>
      </c>
      <c r="I195" s="156"/>
      <c r="L195" s="151"/>
      <c r="M195" s="157"/>
      <c r="T195" s="158"/>
      <c r="AT195" s="153" t="s">
        <v>223</v>
      </c>
      <c r="AU195" s="153" t="s">
        <v>85</v>
      </c>
      <c r="AV195" s="12" t="s">
        <v>85</v>
      </c>
      <c r="AW195" s="12" t="s">
        <v>32</v>
      </c>
      <c r="AX195" s="12" t="s">
        <v>76</v>
      </c>
      <c r="AY195" s="153" t="s">
        <v>207</v>
      </c>
    </row>
    <row r="196" spans="2:51" s="12" customFormat="1" ht="12">
      <c r="B196" s="151"/>
      <c r="D196" s="152" t="s">
        <v>223</v>
      </c>
      <c r="E196" s="153" t="s">
        <v>1</v>
      </c>
      <c r="F196" s="154" t="s">
        <v>1418</v>
      </c>
      <c r="H196" s="155">
        <v>-0.935</v>
      </c>
      <c r="I196" s="156"/>
      <c r="L196" s="151"/>
      <c r="M196" s="157"/>
      <c r="T196" s="158"/>
      <c r="AT196" s="153" t="s">
        <v>223</v>
      </c>
      <c r="AU196" s="153" t="s">
        <v>85</v>
      </c>
      <c r="AV196" s="12" t="s">
        <v>85</v>
      </c>
      <c r="AW196" s="12" t="s">
        <v>32</v>
      </c>
      <c r="AX196" s="12" t="s">
        <v>76</v>
      </c>
      <c r="AY196" s="153" t="s">
        <v>207</v>
      </c>
    </row>
    <row r="197" spans="2:51" s="12" customFormat="1" ht="12">
      <c r="B197" s="151"/>
      <c r="D197" s="152" t="s">
        <v>223</v>
      </c>
      <c r="E197" s="153" t="s">
        <v>1</v>
      </c>
      <c r="F197" s="154" t="s">
        <v>1419</v>
      </c>
      <c r="H197" s="155">
        <v>-1.007</v>
      </c>
      <c r="I197" s="156"/>
      <c r="L197" s="151"/>
      <c r="M197" s="157"/>
      <c r="T197" s="158"/>
      <c r="AT197" s="153" t="s">
        <v>223</v>
      </c>
      <c r="AU197" s="153" t="s">
        <v>85</v>
      </c>
      <c r="AV197" s="12" t="s">
        <v>85</v>
      </c>
      <c r="AW197" s="12" t="s">
        <v>32</v>
      </c>
      <c r="AX197" s="12" t="s">
        <v>76</v>
      </c>
      <c r="AY197" s="153" t="s">
        <v>207</v>
      </c>
    </row>
    <row r="198" spans="2:51" s="12" customFormat="1" ht="12">
      <c r="B198" s="151"/>
      <c r="D198" s="152" t="s">
        <v>223</v>
      </c>
      <c r="E198" s="153" t="s">
        <v>1</v>
      </c>
      <c r="F198" s="154" t="s">
        <v>1420</v>
      </c>
      <c r="H198" s="155">
        <v>-0.369</v>
      </c>
      <c r="I198" s="156"/>
      <c r="L198" s="151"/>
      <c r="M198" s="157"/>
      <c r="T198" s="158"/>
      <c r="AT198" s="153" t="s">
        <v>223</v>
      </c>
      <c r="AU198" s="153" t="s">
        <v>85</v>
      </c>
      <c r="AV198" s="12" t="s">
        <v>85</v>
      </c>
      <c r="AW198" s="12" t="s">
        <v>32</v>
      </c>
      <c r="AX198" s="12" t="s">
        <v>76</v>
      </c>
      <c r="AY198" s="153" t="s">
        <v>207</v>
      </c>
    </row>
    <row r="199" spans="2:51" s="12" customFormat="1" ht="12">
      <c r="B199" s="151"/>
      <c r="D199" s="152" t="s">
        <v>223</v>
      </c>
      <c r="E199" s="153" t="s">
        <v>1</v>
      </c>
      <c r="F199" s="154" t="s">
        <v>1421</v>
      </c>
      <c r="H199" s="155">
        <v>-0.149</v>
      </c>
      <c r="I199" s="156"/>
      <c r="L199" s="151"/>
      <c r="M199" s="157"/>
      <c r="T199" s="158"/>
      <c r="AT199" s="153" t="s">
        <v>223</v>
      </c>
      <c r="AU199" s="153" t="s">
        <v>85</v>
      </c>
      <c r="AV199" s="12" t="s">
        <v>85</v>
      </c>
      <c r="AW199" s="12" t="s">
        <v>32</v>
      </c>
      <c r="AX199" s="12" t="s">
        <v>76</v>
      </c>
      <c r="AY199" s="153" t="s">
        <v>207</v>
      </c>
    </row>
    <row r="200" spans="2:51" s="12" customFormat="1" ht="12">
      <c r="B200" s="151"/>
      <c r="D200" s="152" t="s">
        <v>223</v>
      </c>
      <c r="E200" s="153" t="s">
        <v>1</v>
      </c>
      <c r="F200" s="154" t="s">
        <v>1422</v>
      </c>
      <c r="H200" s="155">
        <v>-0.288</v>
      </c>
      <c r="I200" s="156"/>
      <c r="L200" s="151"/>
      <c r="M200" s="157"/>
      <c r="T200" s="158"/>
      <c r="AT200" s="153" t="s">
        <v>223</v>
      </c>
      <c r="AU200" s="153" t="s">
        <v>85</v>
      </c>
      <c r="AV200" s="12" t="s">
        <v>85</v>
      </c>
      <c r="AW200" s="12" t="s">
        <v>32</v>
      </c>
      <c r="AX200" s="12" t="s">
        <v>76</v>
      </c>
      <c r="AY200" s="153" t="s">
        <v>207</v>
      </c>
    </row>
    <row r="201" spans="2:51" s="12" customFormat="1" ht="12">
      <c r="B201" s="151"/>
      <c r="D201" s="152" t="s">
        <v>223</v>
      </c>
      <c r="E201" s="153" t="s">
        <v>1</v>
      </c>
      <c r="F201" s="154" t="s">
        <v>1423</v>
      </c>
      <c r="H201" s="155">
        <v>-0.221</v>
      </c>
      <c r="I201" s="156"/>
      <c r="L201" s="151"/>
      <c r="M201" s="157"/>
      <c r="T201" s="158"/>
      <c r="AT201" s="153" t="s">
        <v>223</v>
      </c>
      <c r="AU201" s="153" t="s">
        <v>85</v>
      </c>
      <c r="AV201" s="12" t="s">
        <v>85</v>
      </c>
      <c r="AW201" s="12" t="s">
        <v>32</v>
      </c>
      <c r="AX201" s="12" t="s">
        <v>76</v>
      </c>
      <c r="AY201" s="153" t="s">
        <v>207</v>
      </c>
    </row>
    <row r="202" spans="2:51" s="15" customFormat="1" ht="12">
      <c r="B202" s="187"/>
      <c r="D202" s="152" t="s">
        <v>223</v>
      </c>
      <c r="E202" s="188" t="s">
        <v>1</v>
      </c>
      <c r="F202" s="189" t="s">
        <v>872</v>
      </c>
      <c r="H202" s="190">
        <v>9.529</v>
      </c>
      <c r="I202" s="191"/>
      <c r="L202" s="187"/>
      <c r="M202" s="192"/>
      <c r="T202" s="193"/>
      <c r="AT202" s="188" t="s">
        <v>223</v>
      </c>
      <c r="AU202" s="188" t="s">
        <v>85</v>
      </c>
      <c r="AV202" s="15" t="s">
        <v>99</v>
      </c>
      <c r="AW202" s="15" t="s">
        <v>32</v>
      </c>
      <c r="AX202" s="15" t="s">
        <v>76</v>
      </c>
      <c r="AY202" s="188" t="s">
        <v>207</v>
      </c>
    </row>
    <row r="203" spans="2:51" s="14" customFormat="1" ht="12">
      <c r="B203" s="165"/>
      <c r="D203" s="152" t="s">
        <v>223</v>
      </c>
      <c r="E203" s="166" t="s">
        <v>831</v>
      </c>
      <c r="F203" s="167" t="s">
        <v>309</v>
      </c>
      <c r="H203" s="168">
        <v>16.925</v>
      </c>
      <c r="I203" s="169"/>
      <c r="L203" s="165"/>
      <c r="M203" s="170"/>
      <c r="T203" s="171"/>
      <c r="AT203" s="166" t="s">
        <v>223</v>
      </c>
      <c r="AU203" s="166" t="s">
        <v>85</v>
      </c>
      <c r="AV203" s="14" t="s">
        <v>214</v>
      </c>
      <c r="AW203" s="14" t="s">
        <v>32</v>
      </c>
      <c r="AX203" s="14" t="s">
        <v>83</v>
      </c>
      <c r="AY203" s="166" t="s">
        <v>207</v>
      </c>
    </row>
    <row r="204" spans="2:65" s="1" customFormat="1" ht="24.2" customHeight="1">
      <c r="B204" s="137"/>
      <c r="C204" s="138" t="s">
        <v>278</v>
      </c>
      <c r="D204" s="138" t="s">
        <v>209</v>
      </c>
      <c r="E204" s="139" t="s">
        <v>479</v>
      </c>
      <c r="F204" s="140" t="s">
        <v>480</v>
      </c>
      <c r="G204" s="141" t="s">
        <v>218</v>
      </c>
      <c r="H204" s="142">
        <v>22</v>
      </c>
      <c r="I204" s="143"/>
      <c r="J204" s="144">
        <f>ROUND(I204*H204,2)</f>
        <v>0</v>
      </c>
      <c r="K204" s="140" t="s">
        <v>213</v>
      </c>
      <c r="L204" s="32"/>
      <c r="M204" s="145" t="s">
        <v>1</v>
      </c>
      <c r="N204" s="146" t="s">
        <v>41</v>
      </c>
      <c r="P204" s="147">
        <f>O204*H204</f>
        <v>0</v>
      </c>
      <c r="Q204" s="147">
        <v>0</v>
      </c>
      <c r="R204" s="147">
        <f>Q204*H204</f>
        <v>0</v>
      </c>
      <c r="S204" s="147">
        <v>0</v>
      </c>
      <c r="T204" s="148">
        <f>S204*H204</f>
        <v>0</v>
      </c>
      <c r="AR204" s="149" t="s">
        <v>214</v>
      </c>
      <c r="AT204" s="149" t="s">
        <v>209</v>
      </c>
      <c r="AU204" s="149" t="s">
        <v>85</v>
      </c>
      <c r="AY204" s="17" t="s">
        <v>207</v>
      </c>
      <c r="BE204" s="150">
        <f>IF(N204="základní",J204,0)</f>
        <v>0</v>
      </c>
      <c r="BF204" s="150">
        <f>IF(N204="snížená",J204,0)</f>
        <v>0</v>
      </c>
      <c r="BG204" s="150">
        <f>IF(N204="zákl. přenesená",J204,0)</f>
        <v>0</v>
      </c>
      <c r="BH204" s="150">
        <f>IF(N204="sníž. přenesená",J204,0)</f>
        <v>0</v>
      </c>
      <c r="BI204" s="150">
        <f>IF(N204="nulová",J204,0)</f>
        <v>0</v>
      </c>
      <c r="BJ204" s="17" t="s">
        <v>83</v>
      </c>
      <c r="BK204" s="150">
        <f>ROUND(I204*H204,2)</f>
        <v>0</v>
      </c>
      <c r="BL204" s="17" t="s">
        <v>214</v>
      </c>
      <c r="BM204" s="149" t="s">
        <v>1113</v>
      </c>
    </row>
    <row r="205" spans="2:51" s="12" customFormat="1" ht="12">
      <c r="B205" s="151"/>
      <c r="D205" s="152" t="s">
        <v>223</v>
      </c>
      <c r="E205" s="153" t="s">
        <v>157</v>
      </c>
      <c r="F205" s="154" t="s">
        <v>1401</v>
      </c>
      <c r="H205" s="155">
        <v>22</v>
      </c>
      <c r="I205" s="156"/>
      <c r="L205" s="151"/>
      <c r="M205" s="157"/>
      <c r="T205" s="158"/>
      <c r="AT205" s="153" t="s">
        <v>223</v>
      </c>
      <c r="AU205" s="153" t="s">
        <v>85</v>
      </c>
      <c r="AV205" s="12" t="s">
        <v>85</v>
      </c>
      <c r="AW205" s="12" t="s">
        <v>32</v>
      </c>
      <c r="AX205" s="12" t="s">
        <v>83</v>
      </c>
      <c r="AY205" s="153" t="s">
        <v>207</v>
      </c>
    </row>
    <row r="206" spans="2:65" s="1" customFormat="1" ht="24.2" customHeight="1">
      <c r="B206" s="137"/>
      <c r="C206" s="138" t="s">
        <v>283</v>
      </c>
      <c r="D206" s="138" t="s">
        <v>209</v>
      </c>
      <c r="E206" s="139" t="s">
        <v>484</v>
      </c>
      <c r="F206" s="140" t="s">
        <v>1115</v>
      </c>
      <c r="G206" s="141" t="s">
        <v>218</v>
      </c>
      <c r="H206" s="142">
        <v>22</v>
      </c>
      <c r="I206" s="143"/>
      <c r="J206" s="144">
        <f>ROUND(I206*H206,2)</f>
        <v>0</v>
      </c>
      <c r="K206" s="140" t="s">
        <v>213</v>
      </c>
      <c r="L206" s="32"/>
      <c r="M206" s="145" t="s">
        <v>1</v>
      </c>
      <c r="N206" s="146" t="s">
        <v>41</v>
      </c>
      <c r="P206" s="147">
        <f>O206*H206</f>
        <v>0</v>
      </c>
      <c r="Q206" s="147">
        <v>0</v>
      </c>
      <c r="R206" s="147">
        <f>Q206*H206</f>
        <v>0</v>
      </c>
      <c r="S206" s="147">
        <v>0</v>
      </c>
      <c r="T206" s="148">
        <f>S206*H206</f>
        <v>0</v>
      </c>
      <c r="AR206" s="149" t="s">
        <v>214</v>
      </c>
      <c r="AT206" s="149" t="s">
        <v>209</v>
      </c>
      <c r="AU206" s="149" t="s">
        <v>85</v>
      </c>
      <c r="AY206" s="17" t="s">
        <v>207</v>
      </c>
      <c r="BE206" s="150">
        <f>IF(N206="základní",J206,0)</f>
        <v>0</v>
      </c>
      <c r="BF206" s="150">
        <f>IF(N206="snížená",J206,0)</f>
        <v>0</v>
      </c>
      <c r="BG206" s="150">
        <f>IF(N206="zákl. přenesená",J206,0)</f>
        <v>0</v>
      </c>
      <c r="BH206" s="150">
        <f>IF(N206="sníž. přenesená",J206,0)</f>
        <v>0</v>
      </c>
      <c r="BI206" s="150">
        <f>IF(N206="nulová",J206,0)</f>
        <v>0</v>
      </c>
      <c r="BJ206" s="17" t="s">
        <v>83</v>
      </c>
      <c r="BK206" s="150">
        <f>ROUND(I206*H206,2)</f>
        <v>0</v>
      </c>
      <c r="BL206" s="17" t="s">
        <v>214</v>
      </c>
      <c r="BM206" s="149" t="s">
        <v>1116</v>
      </c>
    </row>
    <row r="207" spans="2:51" s="12" customFormat="1" ht="12">
      <c r="B207" s="151"/>
      <c r="D207" s="152" t="s">
        <v>223</v>
      </c>
      <c r="E207" s="153" t="s">
        <v>1</v>
      </c>
      <c r="F207" s="154" t="s">
        <v>157</v>
      </c>
      <c r="H207" s="155">
        <v>22</v>
      </c>
      <c r="I207" s="156"/>
      <c r="L207" s="151"/>
      <c r="M207" s="157"/>
      <c r="T207" s="158"/>
      <c r="AT207" s="153" t="s">
        <v>223</v>
      </c>
      <c r="AU207" s="153" t="s">
        <v>85</v>
      </c>
      <c r="AV207" s="12" t="s">
        <v>85</v>
      </c>
      <c r="AW207" s="12" t="s">
        <v>32</v>
      </c>
      <c r="AX207" s="12" t="s">
        <v>83</v>
      </c>
      <c r="AY207" s="153" t="s">
        <v>207</v>
      </c>
    </row>
    <row r="208" spans="2:65" s="1" customFormat="1" ht="16.5" customHeight="1">
      <c r="B208" s="137"/>
      <c r="C208" s="172" t="s">
        <v>290</v>
      </c>
      <c r="D208" s="172" t="s">
        <v>426</v>
      </c>
      <c r="E208" s="173" t="s">
        <v>488</v>
      </c>
      <c r="F208" s="174" t="s">
        <v>489</v>
      </c>
      <c r="G208" s="175" t="s">
        <v>490</v>
      </c>
      <c r="H208" s="176">
        <v>0.67</v>
      </c>
      <c r="I208" s="177"/>
      <c r="J208" s="178">
        <f>ROUND(I208*H208,2)</f>
        <v>0</v>
      </c>
      <c r="K208" s="174" t="s">
        <v>213</v>
      </c>
      <c r="L208" s="179"/>
      <c r="M208" s="180" t="s">
        <v>1</v>
      </c>
      <c r="N208" s="181" t="s">
        <v>41</v>
      </c>
      <c r="P208" s="147">
        <f>O208*H208</f>
        <v>0</v>
      </c>
      <c r="Q208" s="147">
        <v>0.001</v>
      </c>
      <c r="R208" s="147">
        <f>Q208*H208</f>
        <v>0.00067</v>
      </c>
      <c r="S208" s="147">
        <v>0</v>
      </c>
      <c r="T208" s="148">
        <f>S208*H208</f>
        <v>0</v>
      </c>
      <c r="AR208" s="149" t="s">
        <v>242</v>
      </c>
      <c r="AT208" s="149" t="s">
        <v>426</v>
      </c>
      <c r="AU208" s="149" t="s">
        <v>85</v>
      </c>
      <c r="AY208" s="17" t="s">
        <v>207</v>
      </c>
      <c r="BE208" s="150">
        <f>IF(N208="základní",J208,0)</f>
        <v>0</v>
      </c>
      <c r="BF208" s="150">
        <f>IF(N208="snížená",J208,0)</f>
        <v>0</v>
      </c>
      <c r="BG208" s="150">
        <f>IF(N208="zákl. přenesená",J208,0)</f>
        <v>0</v>
      </c>
      <c r="BH208" s="150">
        <f>IF(N208="sníž. přenesená",J208,0)</f>
        <v>0</v>
      </c>
      <c r="BI208" s="150">
        <f>IF(N208="nulová",J208,0)</f>
        <v>0</v>
      </c>
      <c r="BJ208" s="17" t="s">
        <v>83</v>
      </c>
      <c r="BK208" s="150">
        <f>ROUND(I208*H208,2)</f>
        <v>0</v>
      </c>
      <c r="BL208" s="17" t="s">
        <v>214</v>
      </c>
      <c r="BM208" s="149" t="s">
        <v>1117</v>
      </c>
    </row>
    <row r="209" spans="2:65" s="1" customFormat="1" ht="21.75" customHeight="1">
      <c r="B209" s="137"/>
      <c r="C209" s="138" t="s">
        <v>294</v>
      </c>
      <c r="D209" s="138" t="s">
        <v>209</v>
      </c>
      <c r="E209" s="139" t="s">
        <v>502</v>
      </c>
      <c r="F209" s="140" t="s">
        <v>503</v>
      </c>
      <c r="G209" s="141" t="s">
        <v>218</v>
      </c>
      <c r="H209" s="142">
        <v>22</v>
      </c>
      <c r="I209" s="143"/>
      <c r="J209" s="144">
        <f>ROUND(I209*H209,2)</f>
        <v>0</v>
      </c>
      <c r="K209" s="140" t="s">
        <v>213</v>
      </c>
      <c r="L209" s="32"/>
      <c r="M209" s="145" t="s">
        <v>1</v>
      </c>
      <c r="N209" s="146" t="s">
        <v>41</v>
      </c>
      <c r="P209" s="147">
        <f>O209*H209</f>
        <v>0</v>
      </c>
      <c r="Q209" s="147">
        <v>0</v>
      </c>
      <c r="R209" s="147">
        <f>Q209*H209</f>
        <v>0</v>
      </c>
      <c r="S209" s="147">
        <v>0</v>
      </c>
      <c r="T209" s="148">
        <f>S209*H209</f>
        <v>0</v>
      </c>
      <c r="AR209" s="149" t="s">
        <v>214</v>
      </c>
      <c r="AT209" s="149" t="s">
        <v>209</v>
      </c>
      <c r="AU209" s="149" t="s">
        <v>85</v>
      </c>
      <c r="AY209" s="17" t="s">
        <v>207</v>
      </c>
      <c r="BE209" s="150">
        <f>IF(N209="základní",J209,0)</f>
        <v>0</v>
      </c>
      <c r="BF209" s="150">
        <f>IF(N209="snížená",J209,0)</f>
        <v>0</v>
      </c>
      <c r="BG209" s="150">
        <f>IF(N209="zákl. přenesená",J209,0)</f>
        <v>0</v>
      </c>
      <c r="BH209" s="150">
        <f>IF(N209="sníž. přenesená",J209,0)</f>
        <v>0</v>
      </c>
      <c r="BI209" s="150">
        <f>IF(N209="nulová",J209,0)</f>
        <v>0</v>
      </c>
      <c r="BJ209" s="17" t="s">
        <v>83</v>
      </c>
      <c r="BK209" s="150">
        <f>ROUND(I209*H209,2)</f>
        <v>0</v>
      </c>
      <c r="BL209" s="17" t="s">
        <v>214</v>
      </c>
      <c r="BM209" s="149" t="s">
        <v>1118</v>
      </c>
    </row>
    <row r="210" spans="2:51" s="12" customFormat="1" ht="12">
      <c r="B210" s="151"/>
      <c r="D210" s="152" t="s">
        <v>223</v>
      </c>
      <c r="E210" s="153" t="s">
        <v>1</v>
      </c>
      <c r="F210" s="154" t="s">
        <v>157</v>
      </c>
      <c r="H210" s="155">
        <v>22</v>
      </c>
      <c r="I210" s="156"/>
      <c r="L210" s="151"/>
      <c r="M210" s="157"/>
      <c r="T210" s="158"/>
      <c r="AT210" s="153" t="s">
        <v>223</v>
      </c>
      <c r="AU210" s="153" t="s">
        <v>85</v>
      </c>
      <c r="AV210" s="12" t="s">
        <v>85</v>
      </c>
      <c r="AW210" s="12" t="s">
        <v>32</v>
      </c>
      <c r="AX210" s="12" t="s">
        <v>83</v>
      </c>
      <c r="AY210" s="153" t="s">
        <v>207</v>
      </c>
    </row>
    <row r="211" spans="2:65" s="1" customFormat="1" ht="16.5" customHeight="1">
      <c r="B211" s="137"/>
      <c r="C211" s="138" t="s">
        <v>7</v>
      </c>
      <c r="D211" s="138" t="s">
        <v>209</v>
      </c>
      <c r="E211" s="139" t="s">
        <v>506</v>
      </c>
      <c r="F211" s="140" t="s">
        <v>507</v>
      </c>
      <c r="G211" s="141" t="s">
        <v>218</v>
      </c>
      <c r="H211" s="142">
        <v>22</v>
      </c>
      <c r="I211" s="143"/>
      <c r="J211" s="144">
        <f>ROUND(I211*H211,2)</f>
        <v>0</v>
      </c>
      <c r="K211" s="140" t="s">
        <v>213</v>
      </c>
      <c r="L211" s="32"/>
      <c r="M211" s="145" t="s">
        <v>1</v>
      </c>
      <c r="N211" s="146" t="s">
        <v>41</v>
      </c>
      <c r="P211" s="147">
        <f>O211*H211</f>
        <v>0</v>
      </c>
      <c r="Q211" s="147">
        <v>0</v>
      </c>
      <c r="R211" s="147">
        <f>Q211*H211</f>
        <v>0</v>
      </c>
      <c r="S211" s="147">
        <v>0</v>
      </c>
      <c r="T211" s="148">
        <f>S211*H211</f>
        <v>0</v>
      </c>
      <c r="AR211" s="149" t="s">
        <v>214</v>
      </c>
      <c r="AT211" s="149" t="s">
        <v>209</v>
      </c>
      <c r="AU211" s="149" t="s">
        <v>85</v>
      </c>
      <c r="AY211" s="17" t="s">
        <v>207</v>
      </c>
      <c r="BE211" s="150">
        <f>IF(N211="základní",J211,0)</f>
        <v>0</v>
      </c>
      <c r="BF211" s="150">
        <f>IF(N211="snížená",J211,0)</f>
        <v>0</v>
      </c>
      <c r="BG211" s="150">
        <f>IF(N211="zákl. přenesená",J211,0)</f>
        <v>0</v>
      </c>
      <c r="BH211" s="150">
        <f>IF(N211="sníž. přenesená",J211,0)</f>
        <v>0</v>
      </c>
      <c r="BI211" s="150">
        <f>IF(N211="nulová",J211,0)</f>
        <v>0</v>
      </c>
      <c r="BJ211" s="17" t="s">
        <v>83</v>
      </c>
      <c r="BK211" s="150">
        <f>ROUND(I211*H211,2)</f>
        <v>0</v>
      </c>
      <c r="BL211" s="17" t="s">
        <v>214</v>
      </c>
      <c r="BM211" s="149" t="s">
        <v>1119</v>
      </c>
    </row>
    <row r="212" spans="2:65" s="1" customFormat="1" ht="16.5" customHeight="1">
      <c r="B212" s="137"/>
      <c r="C212" s="138" t="s">
        <v>311</v>
      </c>
      <c r="D212" s="138" t="s">
        <v>209</v>
      </c>
      <c r="E212" s="139" t="s">
        <v>526</v>
      </c>
      <c r="F212" s="140" t="s">
        <v>527</v>
      </c>
      <c r="G212" s="141" t="s">
        <v>218</v>
      </c>
      <c r="H212" s="142">
        <v>22</v>
      </c>
      <c r="I212" s="143"/>
      <c r="J212" s="144">
        <f>ROUND(I212*H212,2)</f>
        <v>0</v>
      </c>
      <c r="K212" s="140" t="s">
        <v>1</v>
      </c>
      <c r="L212" s="32"/>
      <c r="M212" s="145" t="s">
        <v>1</v>
      </c>
      <c r="N212" s="146" t="s">
        <v>41</v>
      </c>
      <c r="P212" s="147">
        <f>O212*H212</f>
        <v>0</v>
      </c>
      <c r="Q212" s="147">
        <v>0</v>
      </c>
      <c r="R212" s="147">
        <f>Q212*H212</f>
        <v>0</v>
      </c>
      <c r="S212" s="147">
        <v>0</v>
      </c>
      <c r="T212" s="148">
        <f>S212*H212</f>
        <v>0</v>
      </c>
      <c r="AR212" s="149" t="s">
        <v>214</v>
      </c>
      <c r="AT212" s="149" t="s">
        <v>209</v>
      </c>
      <c r="AU212" s="149" t="s">
        <v>85</v>
      </c>
      <c r="AY212" s="17" t="s">
        <v>207</v>
      </c>
      <c r="BE212" s="150">
        <f>IF(N212="základní",J212,0)</f>
        <v>0</v>
      </c>
      <c r="BF212" s="150">
        <f>IF(N212="snížená",J212,0)</f>
        <v>0</v>
      </c>
      <c r="BG212" s="150">
        <f>IF(N212="zákl. přenesená",J212,0)</f>
        <v>0</v>
      </c>
      <c r="BH212" s="150">
        <f>IF(N212="sníž. přenesená",J212,0)</f>
        <v>0</v>
      </c>
      <c r="BI212" s="150">
        <f>IF(N212="nulová",J212,0)</f>
        <v>0</v>
      </c>
      <c r="BJ212" s="17" t="s">
        <v>83</v>
      </c>
      <c r="BK212" s="150">
        <f>ROUND(I212*H212,2)</f>
        <v>0</v>
      </c>
      <c r="BL212" s="17" t="s">
        <v>214</v>
      </c>
      <c r="BM212" s="149" t="s">
        <v>1120</v>
      </c>
    </row>
    <row r="213" spans="2:51" s="12" customFormat="1" ht="12">
      <c r="B213" s="151"/>
      <c r="D213" s="152" t="s">
        <v>223</v>
      </c>
      <c r="E213" s="153" t="s">
        <v>1</v>
      </c>
      <c r="F213" s="154" t="s">
        <v>157</v>
      </c>
      <c r="H213" s="155">
        <v>22</v>
      </c>
      <c r="I213" s="156"/>
      <c r="L213" s="151"/>
      <c r="M213" s="157"/>
      <c r="T213" s="158"/>
      <c r="AT213" s="153" t="s">
        <v>223</v>
      </c>
      <c r="AU213" s="153" t="s">
        <v>85</v>
      </c>
      <c r="AV213" s="12" t="s">
        <v>85</v>
      </c>
      <c r="AW213" s="12" t="s">
        <v>32</v>
      </c>
      <c r="AX213" s="12" t="s">
        <v>83</v>
      </c>
      <c r="AY213" s="153" t="s">
        <v>207</v>
      </c>
    </row>
    <row r="214" spans="2:63" s="11" customFormat="1" ht="22.9" customHeight="1">
      <c r="B214" s="125"/>
      <c r="D214" s="126" t="s">
        <v>75</v>
      </c>
      <c r="E214" s="135" t="s">
        <v>85</v>
      </c>
      <c r="F214" s="135" t="s">
        <v>538</v>
      </c>
      <c r="I214" s="128"/>
      <c r="J214" s="136">
        <f>BK214</f>
        <v>0</v>
      </c>
      <c r="L214" s="125"/>
      <c r="M214" s="130"/>
      <c r="P214" s="131">
        <f>SUM(P215:P225)</f>
        <v>0</v>
      </c>
      <c r="R214" s="131">
        <f>SUM(R215:R225)</f>
        <v>1.0366739</v>
      </c>
      <c r="T214" s="132">
        <f>SUM(T215:T225)</f>
        <v>0</v>
      </c>
      <c r="AR214" s="126" t="s">
        <v>83</v>
      </c>
      <c r="AT214" s="133" t="s">
        <v>75</v>
      </c>
      <c r="AU214" s="133" t="s">
        <v>83</v>
      </c>
      <c r="AY214" s="126" t="s">
        <v>207</v>
      </c>
      <c r="BK214" s="134">
        <f>SUM(BK215:BK225)</f>
        <v>0</v>
      </c>
    </row>
    <row r="215" spans="2:65" s="1" customFormat="1" ht="24.2" customHeight="1">
      <c r="B215" s="137"/>
      <c r="C215" s="138" t="s">
        <v>315</v>
      </c>
      <c r="D215" s="138" t="s">
        <v>209</v>
      </c>
      <c r="E215" s="139" t="s">
        <v>1121</v>
      </c>
      <c r="F215" s="140" t="s">
        <v>1122</v>
      </c>
      <c r="G215" s="141" t="s">
        <v>272</v>
      </c>
      <c r="H215" s="142">
        <v>25</v>
      </c>
      <c r="I215" s="143"/>
      <c r="J215" s="144">
        <f>ROUND(I215*H215,2)</f>
        <v>0</v>
      </c>
      <c r="K215" s="140" t="s">
        <v>213</v>
      </c>
      <c r="L215" s="32"/>
      <c r="M215" s="145" t="s">
        <v>1</v>
      </c>
      <c r="N215" s="146" t="s">
        <v>41</v>
      </c>
      <c r="P215" s="147">
        <f>O215*H215</f>
        <v>0</v>
      </c>
      <c r="Q215" s="147">
        <v>0.00049</v>
      </c>
      <c r="R215" s="147">
        <f>Q215*H215</f>
        <v>0.01225</v>
      </c>
      <c r="S215" s="147">
        <v>0</v>
      </c>
      <c r="T215" s="148">
        <f>S215*H215</f>
        <v>0</v>
      </c>
      <c r="AR215" s="149" t="s">
        <v>214</v>
      </c>
      <c r="AT215" s="149" t="s">
        <v>209</v>
      </c>
      <c r="AU215" s="149" t="s">
        <v>85</v>
      </c>
      <c r="AY215" s="17" t="s">
        <v>207</v>
      </c>
      <c r="BE215" s="150">
        <f>IF(N215="základní",J215,0)</f>
        <v>0</v>
      </c>
      <c r="BF215" s="150">
        <f>IF(N215="snížená",J215,0)</f>
        <v>0</v>
      </c>
      <c r="BG215" s="150">
        <f>IF(N215="zákl. přenesená",J215,0)</f>
        <v>0</v>
      </c>
      <c r="BH215" s="150">
        <f>IF(N215="sníž. přenesená",J215,0)</f>
        <v>0</v>
      </c>
      <c r="BI215" s="150">
        <f>IF(N215="nulová",J215,0)</f>
        <v>0</v>
      </c>
      <c r="BJ215" s="17" t="s">
        <v>83</v>
      </c>
      <c r="BK215" s="150">
        <f>ROUND(I215*H215,2)</f>
        <v>0</v>
      </c>
      <c r="BL215" s="17" t="s">
        <v>214</v>
      </c>
      <c r="BM215" s="149" t="s">
        <v>1123</v>
      </c>
    </row>
    <row r="216" spans="2:65" s="1" customFormat="1" ht="24.2" customHeight="1">
      <c r="B216" s="137"/>
      <c r="C216" s="138" t="s">
        <v>260</v>
      </c>
      <c r="D216" s="138" t="s">
        <v>209</v>
      </c>
      <c r="E216" s="139" t="s">
        <v>1124</v>
      </c>
      <c r="F216" s="140" t="s">
        <v>1125</v>
      </c>
      <c r="G216" s="141" t="s">
        <v>218</v>
      </c>
      <c r="H216" s="142">
        <v>25</v>
      </c>
      <c r="I216" s="143"/>
      <c r="J216" s="144">
        <f>ROUND(I216*H216,2)</f>
        <v>0</v>
      </c>
      <c r="K216" s="140" t="s">
        <v>213</v>
      </c>
      <c r="L216" s="32"/>
      <c r="M216" s="145" t="s">
        <v>1</v>
      </c>
      <c r="N216" s="146" t="s">
        <v>41</v>
      </c>
      <c r="P216" s="147">
        <f>O216*H216</f>
        <v>0</v>
      </c>
      <c r="Q216" s="147">
        <v>0.0001</v>
      </c>
      <c r="R216" s="147">
        <f>Q216*H216</f>
        <v>0.0025</v>
      </c>
      <c r="S216" s="147">
        <v>0</v>
      </c>
      <c r="T216" s="148">
        <f>S216*H216</f>
        <v>0</v>
      </c>
      <c r="AR216" s="149" t="s">
        <v>214</v>
      </c>
      <c r="AT216" s="149" t="s">
        <v>209</v>
      </c>
      <c r="AU216" s="149" t="s">
        <v>85</v>
      </c>
      <c r="AY216" s="17" t="s">
        <v>207</v>
      </c>
      <c r="BE216" s="150">
        <f>IF(N216="základní",J216,0)</f>
        <v>0</v>
      </c>
      <c r="BF216" s="150">
        <f>IF(N216="snížená",J216,0)</f>
        <v>0</v>
      </c>
      <c r="BG216" s="150">
        <f>IF(N216="zákl. přenesená",J216,0)</f>
        <v>0</v>
      </c>
      <c r="BH216" s="150">
        <f>IF(N216="sníž. přenesená",J216,0)</f>
        <v>0</v>
      </c>
      <c r="BI216" s="150">
        <f>IF(N216="nulová",J216,0)</f>
        <v>0</v>
      </c>
      <c r="BJ216" s="17" t="s">
        <v>83</v>
      </c>
      <c r="BK216" s="150">
        <f>ROUND(I216*H216,2)</f>
        <v>0</v>
      </c>
      <c r="BL216" s="17" t="s">
        <v>214</v>
      </c>
      <c r="BM216" s="149" t="s">
        <v>1126</v>
      </c>
    </row>
    <row r="217" spans="2:65" s="1" customFormat="1" ht="24.2" customHeight="1">
      <c r="B217" s="137"/>
      <c r="C217" s="172" t="s">
        <v>325</v>
      </c>
      <c r="D217" s="172" t="s">
        <v>426</v>
      </c>
      <c r="E217" s="173" t="s">
        <v>1063</v>
      </c>
      <c r="F217" s="174" t="s">
        <v>1064</v>
      </c>
      <c r="G217" s="175" t="s">
        <v>218</v>
      </c>
      <c r="H217" s="176">
        <v>29.613</v>
      </c>
      <c r="I217" s="177"/>
      <c r="J217" s="178">
        <f>ROUND(I217*H217,2)</f>
        <v>0</v>
      </c>
      <c r="K217" s="174" t="s">
        <v>213</v>
      </c>
      <c r="L217" s="179"/>
      <c r="M217" s="180" t="s">
        <v>1</v>
      </c>
      <c r="N217" s="181" t="s">
        <v>41</v>
      </c>
      <c r="P217" s="147">
        <f>O217*H217</f>
        <v>0</v>
      </c>
      <c r="Q217" s="147">
        <v>0.0003</v>
      </c>
      <c r="R217" s="147">
        <f>Q217*H217</f>
        <v>0.008883899999999998</v>
      </c>
      <c r="S217" s="147">
        <v>0</v>
      </c>
      <c r="T217" s="148">
        <f>S217*H217</f>
        <v>0</v>
      </c>
      <c r="AR217" s="149" t="s">
        <v>242</v>
      </c>
      <c r="AT217" s="149" t="s">
        <v>426</v>
      </c>
      <c r="AU217" s="149" t="s">
        <v>85</v>
      </c>
      <c r="AY217" s="17" t="s">
        <v>207</v>
      </c>
      <c r="BE217" s="150">
        <f>IF(N217="základní",J217,0)</f>
        <v>0</v>
      </c>
      <c r="BF217" s="150">
        <f>IF(N217="snížená",J217,0)</f>
        <v>0</v>
      </c>
      <c r="BG217" s="150">
        <f>IF(N217="zákl. přenesená",J217,0)</f>
        <v>0</v>
      </c>
      <c r="BH217" s="150">
        <f>IF(N217="sníž. přenesená",J217,0)</f>
        <v>0</v>
      </c>
      <c r="BI217" s="150">
        <f>IF(N217="nulová",J217,0)</f>
        <v>0</v>
      </c>
      <c r="BJ217" s="17" t="s">
        <v>83</v>
      </c>
      <c r="BK217" s="150">
        <f>ROUND(I217*H217,2)</f>
        <v>0</v>
      </c>
      <c r="BL217" s="17" t="s">
        <v>214</v>
      </c>
      <c r="BM217" s="149" t="s">
        <v>1128</v>
      </c>
    </row>
    <row r="218" spans="2:51" s="12" customFormat="1" ht="12">
      <c r="B218" s="151"/>
      <c r="D218" s="152" t="s">
        <v>223</v>
      </c>
      <c r="F218" s="154" t="s">
        <v>1424</v>
      </c>
      <c r="H218" s="155">
        <v>29.613</v>
      </c>
      <c r="I218" s="156"/>
      <c r="L218" s="151"/>
      <c r="M218" s="157"/>
      <c r="T218" s="158"/>
      <c r="AT218" s="153" t="s">
        <v>223</v>
      </c>
      <c r="AU218" s="153" t="s">
        <v>85</v>
      </c>
      <c r="AV218" s="12" t="s">
        <v>85</v>
      </c>
      <c r="AW218" s="12" t="s">
        <v>3</v>
      </c>
      <c r="AX218" s="12" t="s">
        <v>83</v>
      </c>
      <c r="AY218" s="153" t="s">
        <v>207</v>
      </c>
    </row>
    <row r="219" spans="2:65" s="1" customFormat="1" ht="24.2" customHeight="1">
      <c r="B219" s="137"/>
      <c r="C219" s="138" t="s">
        <v>361</v>
      </c>
      <c r="D219" s="138" t="s">
        <v>209</v>
      </c>
      <c r="E219" s="139" t="s">
        <v>1130</v>
      </c>
      <c r="F219" s="140" t="s">
        <v>1131</v>
      </c>
      <c r="G219" s="141" t="s">
        <v>286</v>
      </c>
      <c r="H219" s="142">
        <v>0.469</v>
      </c>
      <c r="I219" s="143"/>
      <c r="J219" s="144">
        <f>ROUND(I219*H219,2)</f>
        <v>0</v>
      </c>
      <c r="K219" s="140" t="s">
        <v>213</v>
      </c>
      <c r="L219" s="32"/>
      <c r="M219" s="145" t="s">
        <v>1</v>
      </c>
      <c r="N219" s="146" t="s">
        <v>41</v>
      </c>
      <c r="P219" s="147">
        <f>O219*H219</f>
        <v>0</v>
      </c>
      <c r="Q219" s="147">
        <v>2.16</v>
      </c>
      <c r="R219" s="147">
        <f>Q219*H219</f>
        <v>1.01304</v>
      </c>
      <c r="S219" s="147">
        <v>0</v>
      </c>
      <c r="T219" s="148">
        <f>S219*H219</f>
        <v>0</v>
      </c>
      <c r="AR219" s="149" t="s">
        <v>214</v>
      </c>
      <c r="AT219" s="149" t="s">
        <v>209</v>
      </c>
      <c r="AU219" s="149" t="s">
        <v>85</v>
      </c>
      <c r="AY219" s="17" t="s">
        <v>207</v>
      </c>
      <c r="BE219" s="150">
        <f>IF(N219="základní",J219,0)</f>
        <v>0</v>
      </c>
      <c r="BF219" s="150">
        <f>IF(N219="snížená",J219,0)</f>
        <v>0</v>
      </c>
      <c r="BG219" s="150">
        <f>IF(N219="zákl. přenesená",J219,0)</f>
        <v>0</v>
      </c>
      <c r="BH219" s="150">
        <f>IF(N219="sníž. přenesená",J219,0)</f>
        <v>0</v>
      </c>
      <c r="BI219" s="150">
        <f>IF(N219="nulová",J219,0)</f>
        <v>0</v>
      </c>
      <c r="BJ219" s="17" t="s">
        <v>83</v>
      </c>
      <c r="BK219" s="150">
        <f>ROUND(I219*H219,2)</f>
        <v>0</v>
      </c>
      <c r="BL219" s="17" t="s">
        <v>214</v>
      </c>
      <c r="BM219" s="149" t="s">
        <v>1425</v>
      </c>
    </row>
    <row r="220" spans="2:51" s="12" customFormat="1" ht="12">
      <c r="B220" s="151"/>
      <c r="D220" s="152" t="s">
        <v>223</v>
      </c>
      <c r="E220" s="153" t="s">
        <v>1</v>
      </c>
      <c r="F220" s="154" t="s">
        <v>1426</v>
      </c>
      <c r="H220" s="155">
        <v>0.229</v>
      </c>
      <c r="I220" s="156"/>
      <c r="L220" s="151"/>
      <c r="M220" s="157"/>
      <c r="T220" s="158"/>
      <c r="AT220" s="153" t="s">
        <v>223</v>
      </c>
      <c r="AU220" s="153" t="s">
        <v>85</v>
      </c>
      <c r="AV220" s="12" t="s">
        <v>85</v>
      </c>
      <c r="AW220" s="12" t="s">
        <v>32</v>
      </c>
      <c r="AX220" s="12" t="s">
        <v>76</v>
      </c>
      <c r="AY220" s="153" t="s">
        <v>207</v>
      </c>
    </row>
    <row r="221" spans="2:51" s="12" customFormat="1" ht="12">
      <c r="B221" s="151"/>
      <c r="D221" s="152" t="s">
        <v>223</v>
      </c>
      <c r="E221" s="153" t="s">
        <v>1</v>
      </c>
      <c r="F221" s="154" t="s">
        <v>1427</v>
      </c>
      <c r="H221" s="155">
        <v>0.07</v>
      </c>
      <c r="I221" s="156"/>
      <c r="L221" s="151"/>
      <c r="M221" s="157"/>
      <c r="T221" s="158"/>
      <c r="AT221" s="153" t="s">
        <v>223</v>
      </c>
      <c r="AU221" s="153" t="s">
        <v>85</v>
      </c>
      <c r="AV221" s="12" t="s">
        <v>85</v>
      </c>
      <c r="AW221" s="12" t="s">
        <v>32</v>
      </c>
      <c r="AX221" s="12" t="s">
        <v>76</v>
      </c>
      <c r="AY221" s="153" t="s">
        <v>207</v>
      </c>
    </row>
    <row r="222" spans="2:51" s="12" customFormat="1" ht="12">
      <c r="B222" s="151"/>
      <c r="D222" s="152" t="s">
        <v>223</v>
      </c>
      <c r="E222" s="153" t="s">
        <v>1</v>
      </c>
      <c r="F222" s="154" t="s">
        <v>1428</v>
      </c>
      <c r="H222" s="155">
        <v>0.048</v>
      </c>
      <c r="I222" s="156"/>
      <c r="L222" s="151"/>
      <c r="M222" s="157"/>
      <c r="T222" s="158"/>
      <c r="AT222" s="153" t="s">
        <v>223</v>
      </c>
      <c r="AU222" s="153" t="s">
        <v>85</v>
      </c>
      <c r="AV222" s="12" t="s">
        <v>85</v>
      </c>
      <c r="AW222" s="12" t="s">
        <v>32</v>
      </c>
      <c r="AX222" s="12" t="s">
        <v>76</v>
      </c>
      <c r="AY222" s="153" t="s">
        <v>207</v>
      </c>
    </row>
    <row r="223" spans="2:51" s="12" customFormat="1" ht="12">
      <c r="B223" s="151"/>
      <c r="D223" s="152" t="s">
        <v>223</v>
      </c>
      <c r="E223" s="153" t="s">
        <v>1</v>
      </c>
      <c r="F223" s="154" t="s">
        <v>1429</v>
      </c>
      <c r="H223" s="155">
        <v>0.059</v>
      </c>
      <c r="I223" s="156"/>
      <c r="L223" s="151"/>
      <c r="M223" s="157"/>
      <c r="T223" s="158"/>
      <c r="AT223" s="153" t="s">
        <v>223</v>
      </c>
      <c r="AU223" s="153" t="s">
        <v>85</v>
      </c>
      <c r="AV223" s="12" t="s">
        <v>85</v>
      </c>
      <c r="AW223" s="12" t="s">
        <v>32</v>
      </c>
      <c r="AX223" s="12" t="s">
        <v>76</v>
      </c>
      <c r="AY223" s="153" t="s">
        <v>207</v>
      </c>
    </row>
    <row r="224" spans="2:51" s="12" customFormat="1" ht="12">
      <c r="B224" s="151"/>
      <c r="D224" s="152" t="s">
        <v>223</v>
      </c>
      <c r="E224" s="153" t="s">
        <v>1</v>
      </c>
      <c r="F224" s="154" t="s">
        <v>1430</v>
      </c>
      <c r="H224" s="155">
        <v>0.063</v>
      </c>
      <c r="I224" s="156"/>
      <c r="L224" s="151"/>
      <c r="M224" s="157"/>
      <c r="T224" s="158"/>
      <c r="AT224" s="153" t="s">
        <v>223</v>
      </c>
      <c r="AU224" s="153" t="s">
        <v>85</v>
      </c>
      <c r="AV224" s="12" t="s">
        <v>85</v>
      </c>
      <c r="AW224" s="12" t="s">
        <v>32</v>
      </c>
      <c r="AX224" s="12" t="s">
        <v>76</v>
      </c>
      <c r="AY224" s="153" t="s">
        <v>207</v>
      </c>
    </row>
    <row r="225" spans="2:51" s="14" customFormat="1" ht="12">
      <c r="B225" s="165"/>
      <c r="D225" s="152" t="s">
        <v>223</v>
      </c>
      <c r="E225" s="166" t="s">
        <v>1</v>
      </c>
      <c r="F225" s="167" t="s">
        <v>309</v>
      </c>
      <c r="H225" s="168">
        <v>0.469</v>
      </c>
      <c r="I225" s="169"/>
      <c r="L225" s="165"/>
      <c r="M225" s="170"/>
      <c r="T225" s="171"/>
      <c r="AT225" s="166" t="s">
        <v>223</v>
      </c>
      <c r="AU225" s="166" t="s">
        <v>85</v>
      </c>
      <c r="AV225" s="14" t="s">
        <v>214</v>
      </c>
      <c r="AW225" s="14" t="s">
        <v>32</v>
      </c>
      <c r="AX225" s="14" t="s">
        <v>83</v>
      </c>
      <c r="AY225" s="166" t="s">
        <v>207</v>
      </c>
    </row>
    <row r="226" spans="2:63" s="11" customFormat="1" ht="22.9" customHeight="1">
      <c r="B226" s="125"/>
      <c r="D226" s="126" t="s">
        <v>75</v>
      </c>
      <c r="E226" s="135" t="s">
        <v>99</v>
      </c>
      <c r="F226" s="135" t="s">
        <v>543</v>
      </c>
      <c r="I226" s="128"/>
      <c r="J226" s="136">
        <f>BK226</f>
        <v>0</v>
      </c>
      <c r="L226" s="125"/>
      <c r="M226" s="130"/>
      <c r="P226" s="131">
        <f>SUM(P227:P257)</f>
        <v>0</v>
      </c>
      <c r="R226" s="131">
        <f>SUM(R227:R257)</f>
        <v>18.37225132</v>
      </c>
      <c r="T226" s="132">
        <f>SUM(T227:T257)</f>
        <v>0</v>
      </c>
      <c r="AR226" s="126" t="s">
        <v>83</v>
      </c>
      <c r="AT226" s="133" t="s">
        <v>75</v>
      </c>
      <c r="AU226" s="133" t="s">
        <v>83</v>
      </c>
      <c r="AY226" s="126" t="s">
        <v>207</v>
      </c>
      <c r="BK226" s="134">
        <f>SUM(BK227:BK257)</f>
        <v>0</v>
      </c>
    </row>
    <row r="227" spans="2:65" s="1" customFormat="1" ht="16.5" customHeight="1">
      <c r="B227" s="137"/>
      <c r="C227" s="138" t="s">
        <v>365</v>
      </c>
      <c r="D227" s="138" t="s">
        <v>209</v>
      </c>
      <c r="E227" s="139" t="s">
        <v>1196</v>
      </c>
      <c r="F227" s="140" t="s">
        <v>1197</v>
      </c>
      <c r="G227" s="141" t="s">
        <v>286</v>
      </c>
      <c r="H227" s="142">
        <v>3.2</v>
      </c>
      <c r="I227" s="143"/>
      <c r="J227" s="144">
        <f>ROUND(I227*H227,2)</f>
        <v>0</v>
      </c>
      <c r="K227" s="140" t="s">
        <v>213</v>
      </c>
      <c r="L227" s="32"/>
      <c r="M227" s="145" t="s">
        <v>1</v>
      </c>
      <c r="N227" s="146" t="s">
        <v>41</v>
      </c>
      <c r="P227" s="147">
        <f>O227*H227</f>
        <v>0</v>
      </c>
      <c r="Q227" s="147">
        <v>2.50187</v>
      </c>
      <c r="R227" s="147">
        <f>Q227*H227</f>
        <v>8.005984</v>
      </c>
      <c r="S227" s="147">
        <v>0</v>
      </c>
      <c r="T227" s="148">
        <f>S227*H227</f>
        <v>0</v>
      </c>
      <c r="AR227" s="149" t="s">
        <v>214</v>
      </c>
      <c r="AT227" s="149" t="s">
        <v>209</v>
      </c>
      <c r="AU227" s="149" t="s">
        <v>85</v>
      </c>
      <c r="AY227" s="17" t="s">
        <v>207</v>
      </c>
      <c r="BE227" s="150">
        <f>IF(N227="základní",J227,0)</f>
        <v>0</v>
      </c>
      <c r="BF227" s="150">
        <f>IF(N227="snížená",J227,0)</f>
        <v>0</v>
      </c>
      <c r="BG227" s="150">
        <f>IF(N227="zákl. přenesená",J227,0)</f>
        <v>0</v>
      </c>
      <c r="BH227" s="150">
        <f>IF(N227="sníž. přenesená",J227,0)</f>
        <v>0</v>
      </c>
      <c r="BI227" s="150">
        <f>IF(N227="nulová",J227,0)</f>
        <v>0</v>
      </c>
      <c r="BJ227" s="17" t="s">
        <v>83</v>
      </c>
      <c r="BK227" s="150">
        <f>ROUND(I227*H227,2)</f>
        <v>0</v>
      </c>
      <c r="BL227" s="17" t="s">
        <v>214</v>
      </c>
      <c r="BM227" s="149" t="s">
        <v>1431</v>
      </c>
    </row>
    <row r="228" spans="2:51" s="12" customFormat="1" ht="12">
      <c r="B228" s="151"/>
      <c r="D228" s="152" t="s">
        <v>223</v>
      </c>
      <c r="E228" s="153" t="s">
        <v>1</v>
      </c>
      <c r="F228" s="154" t="s">
        <v>1432</v>
      </c>
      <c r="H228" s="155">
        <v>1.35</v>
      </c>
      <c r="I228" s="156"/>
      <c r="L228" s="151"/>
      <c r="M228" s="157"/>
      <c r="T228" s="158"/>
      <c r="AT228" s="153" t="s">
        <v>223</v>
      </c>
      <c r="AU228" s="153" t="s">
        <v>85</v>
      </c>
      <c r="AV228" s="12" t="s">
        <v>85</v>
      </c>
      <c r="AW228" s="12" t="s">
        <v>32</v>
      </c>
      <c r="AX228" s="12" t="s">
        <v>76</v>
      </c>
      <c r="AY228" s="153" t="s">
        <v>207</v>
      </c>
    </row>
    <row r="229" spans="2:51" s="12" customFormat="1" ht="12">
      <c r="B229" s="151"/>
      <c r="D229" s="152" t="s">
        <v>223</v>
      </c>
      <c r="E229" s="153" t="s">
        <v>1</v>
      </c>
      <c r="F229" s="154" t="s">
        <v>1433</v>
      </c>
      <c r="H229" s="155">
        <v>0.182</v>
      </c>
      <c r="I229" s="156"/>
      <c r="L229" s="151"/>
      <c r="M229" s="157"/>
      <c r="T229" s="158"/>
      <c r="AT229" s="153" t="s">
        <v>223</v>
      </c>
      <c r="AU229" s="153" t="s">
        <v>85</v>
      </c>
      <c r="AV229" s="12" t="s">
        <v>85</v>
      </c>
      <c r="AW229" s="12" t="s">
        <v>32</v>
      </c>
      <c r="AX229" s="12" t="s">
        <v>76</v>
      </c>
      <c r="AY229" s="153" t="s">
        <v>207</v>
      </c>
    </row>
    <row r="230" spans="2:51" s="12" customFormat="1" ht="12">
      <c r="B230" s="151"/>
      <c r="D230" s="152" t="s">
        <v>223</v>
      </c>
      <c r="E230" s="153" t="s">
        <v>1</v>
      </c>
      <c r="F230" s="154" t="s">
        <v>1434</v>
      </c>
      <c r="H230" s="155">
        <v>0.784</v>
      </c>
      <c r="I230" s="156"/>
      <c r="L230" s="151"/>
      <c r="M230" s="157"/>
      <c r="T230" s="158"/>
      <c r="AT230" s="153" t="s">
        <v>223</v>
      </c>
      <c r="AU230" s="153" t="s">
        <v>85</v>
      </c>
      <c r="AV230" s="12" t="s">
        <v>85</v>
      </c>
      <c r="AW230" s="12" t="s">
        <v>32</v>
      </c>
      <c r="AX230" s="12" t="s">
        <v>76</v>
      </c>
      <c r="AY230" s="153" t="s">
        <v>207</v>
      </c>
    </row>
    <row r="231" spans="2:51" s="12" customFormat="1" ht="12">
      <c r="B231" s="151"/>
      <c r="D231" s="152" t="s">
        <v>223</v>
      </c>
      <c r="E231" s="153" t="s">
        <v>1</v>
      </c>
      <c r="F231" s="154" t="s">
        <v>1435</v>
      </c>
      <c r="H231" s="155">
        <v>0.324</v>
      </c>
      <c r="I231" s="156"/>
      <c r="L231" s="151"/>
      <c r="M231" s="157"/>
      <c r="T231" s="158"/>
      <c r="AT231" s="153" t="s">
        <v>223</v>
      </c>
      <c r="AU231" s="153" t="s">
        <v>85</v>
      </c>
      <c r="AV231" s="12" t="s">
        <v>85</v>
      </c>
      <c r="AW231" s="12" t="s">
        <v>32</v>
      </c>
      <c r="AX231" s="12" t="s">
        <v>76</v>
      </c>
      <c r="AY231" s="153" t="s">
        <v>207</v>
      </c>
    </row>
    <row r="232" spans="2:51" s="12" customFormat="1" ht="12">
      <c r="B232" s="151"/>
      <c r="D232" s="152" t="s">
        <v>223</v>
      </c>
      <c r="E232" s="153" t="s">
        <v>1</v>
      </c>
      <c r="F232" s="154" t="s">
        <v>1436</v>
      </c>
      <c r="H232" s="155">
        <v>0.149</v>
      </c>
      <c r="I232" s="156"/>
      <c r="L232" s="151"/>
      <c r="M232" s="157"/>
      <c r="T232" s="158"/>
      <c r="AT232" s="153" t="s">
        <v>223</v>
      </c>
      <c r="AU232" s="153" t="s">
        <v>85</v>
      </c>
      <c r="AV232" s="12" t="s">
        <v>85</v>
      </c>
      <c r="AW232" s="12" t="s">
        <v>32</v>
      </c>
      <c r="AX232" s="12" t="s">
        <v>76</v>
      </c>
      <c r="AY232" s="153" t="s">
        <v>207</v>
      </c>
    </row>
    <row r="233" spans="2:51" s="12" customFormat="1" ht="12">
      <c r="B233" s="151"/>
      <c r="D233" s="152" t="s">
        <v>223</v>
      </c>
      <c r="E233" s="153" t="s">
        <v>1</v>
      </c>
      <c r="F233" s="154" t="s">
        <v>1437</v>
      </c>
      <c r="H233" s="155">
        <v>0.288</v>
      </c>
      <c r="I233" s="156"/>
      <c r="L233" s="151"/>
      <c r="M233" s="157"/>
      <c r="T233" s="158"/>
      <c r="AT233" s="153" t="s">
        <v>223</v>
      </c>
      <c r="AU233" s="153" t="s">
        <v>85</v>
      </c>
      <c r="AV233" s="12" t="s">
        <v>85</v>
      </c>
      <c r="AW233" s="12" t="s">
        <v>32</v>
      </c>
      <c r="AX233" s="12" t="s">
        <v>76</v>
      </c>
      <c r="AY233" s="153" t="s">
        <v>207</v>
      </c>
    </row>
    <row r="234" spans="2:51" s="14" customFormat="1" ht="12">
      <c r="B234" s="165"/>
      <c r="D234" s="152" t="s">
        <v>223</v>
      </c>
      <c r="E234" s="166" t="s">
        <v>1</v>
      </c>
      <c r="F234" s="167" t="s">
        <v>309</v>
      </c>
      <c r="H234" s="168">
        <v>3.077</v>
      </c>
      <c r="I234" s="169"/>
      <c r="L234" s="165"/>
      <c r="M234" s="170"/>
      <c r="T234" s="171"/>
      <c r="AT234" s="166" t="s">
        <v>223</v>
      </c>
      <c r="AU234" s="166" t="s">
        <v>85</v>
      </c>
      <c r="AV234" s="14" t="s">
        <v>214</v>
      </c>
      <c r="AW234" s="14" t="s">
        <v>32</v>
      </c>
      <c r="AX234" s="14" t="s">
        <v>76</v>
      </c>
      <c r="AY234" s="166" t="s">
        <v>207</v>
      </c>
    </row>
    <row r="235" spans="2:51" s="12" customFormat="1" ht="12">
      <c r="B235" s="151"/>
      <c r="D235" s="152" t="s">
        <v>223</v>
      </c>
      <c r="E235" s="153" t="s">
        <v>1</v>
      </c>
      <c r="F235" s="154" t="s">
        <v>929</v>
      </c>
      <c r="H235" s="155">
        <v>3.2</v>
      </c>
      <c r="I235" s="156"/>
      <c r="L235" s="151"/>
      <c r="M235" s="157"/>
      <c r="T235" s="158"/>
      <c r="AT235" s="153" t="s">
        <v>223</v>
      </c>
      <c r="AU235" s="153" t="s">
        <v>85</v>
      </c>
      <c r="AV235" s="12" t="s">
        <v>85</v>
      </c>
      <c r="AW235" s="12" t="s">
        <v>32</v>
      </c>
      <c r="AX235" s="12" t="s">
        <v>83</v>
      </c>
      <c r="AY235" s="153" t="s">
        <v>207</v>
      </c>
    </row>
    <row r="236" spans="2:65" s="1" customFormat="1" ht="24.2" customHeight="1">
      <c r="B236" s="137"/>
      <c r="C236" s="138" t="s">
        <v>369</v>
      </c>
      <c r="D236" s="138" t="s">
        <v>209</v>
      </c>
      <c r="E236" s="139" t="s">
        <v>1200</v>
      </c>
      <c r="F236" s="140" t="s">
        <v>1201</v>
      </c>
      <c r="G236" s="141" t="s">
        <v>218</v>
      </c>
      <c r="H236" s="142">
        <v>21</v>
      </c>
      <c r="I236" s="143"/>
      <c r="J236" s="144">
        <f>ROUND(I236*H236,2)</f>
        <v>0</v>
      </c>
      <c r="K236" s="140" t="s">
        <v>213</v>
      </c>
      <c r="L236" s="32"/>
      <c r="M236" s="145" t="s">
        <v>1</v>
      </c>
      <c r="N236" s="146" t="s">
        <v>41</v>
      </c>
      <c r="P236" s="147">
        <f>O236*H236</f>
        <v>0</v>
      </c>
      <c r="Q236" s="147">
        <v>0.00237</v>
      </c>
      <c r="R236" s="147">
        <f>Q236*H236</f>
        <v>0.04977</v>
      </c>
      <c r="S236" s="147">
        <v>0</v>
      </c>
      <c r="T236" s="148">
        <f>S236*H236</f>
        <v>0</v>
      </c>
      <c r="AR236" s="149" t="s">
        <v>214</v>
      </c>
      <c r="AT236" s="149" t="s">
        <v>209</v>
      </c>
      <c r="AU236" s="149" t="s">
        <v>85</v>
      </c>
      <c r="AY236" s="17" t="s">
        <v>207</v>
      </c>
      <c r="BE236" s="150">
        <f>IF(N236="základní",J236,0)</f>
        <v>0</v>
      </c>
      <c r="BF236" s="150">
        <f>IF(N236="snížená",J236,0)</f>
        <v>0</v>
      </c>
      <c r="BG236" s="150">
        <f>IF(N236="zákl. přenesená",J236,0)</f>
        <v>0</v>
      </c>
      <c r="BH236" s="150">
        <f>IF(N236="sníž. přenesená",J236,0)</f>
        <v>0</v>
      </c>
      <c r="BI236" s="150">
        <f>IF(N236="nulová",J236,0)</f>
        <v>0</v>
      </c>
      <c r="BJ236" s="17" t="s">
        <v>83</v>
      </c>
      <c r="BK236" s="150">
        <f>ROUND(I236*H236,2)</f>
        <v>0</v>
      </c>
      <c r="BL236" s="17" t="s">
        <v>214</v>
      </c>
      <c r="BM236" s="149" t="s">
        <v>1438</v>
      </c>
    </row>
    <row r="237" spans="2:51" s="12" customFormat="1" ht="12">
      <c r="B237" s="151"/>
      <c r="D237" s="152" t="s">
        <v>223</v>
      </c>
      <c r="E237" s="153" t="s">
        <v>1</v>
      </c>
      <c r="F237" s="154" t="s">
        <v>1439</v>
      </c>
      <c r="H237" s="155">
        <v>5.73</v>
      </c>
      <c r="I237" s="156"/>
      <c r="L237" s="151"/>
      <c r="M237" s="157"/>
      <c r="T237" s="158"/>
      <c r="AT237" s="153" t="s">
        <v>223</v>
      </c>
      <c r="AU237" s="153" t="s">
        <v>85</v>
      </c>
      <c r="AV237" s="12" t="s">
        <v>85</v>
      </c>
      <c r="AW237" s="12" t="s">
        <v>32</v>
      </c>
      <c r="AX237" s="12" t="s">
        <v>76</v>
      </c>
      <c r="AY237" s="153" t="s">
        <v>207</v>
      </c>
    </row>
    <row r="238" spans="2:51" s="12" customFormat="1" ht="12">
      <c r="B238" s="151"/>
      <c r="D238" s="152" t="s">
        <v>223</v>
      </c>
      <c r="E238" s="153" t="s">
        <v>1</v>
      </c>
      <c r="F238" s="154" t="s">
        <v>1440</v>
      </c>
      <c r="H238" s="155">
        <v>4.052</v>
      </c>
      <c r="I238" s="156"/>
      <c r="L238" s="151"/>
      <c r="M238" s="157"/>
      <c r="T238" s="158"/>
      <c r="AT238" s="153" t="s">
        <v>223</v>
      </c>
      <c r="AU238" s="153" t="s">
        <v>85</v>
      </c>
      <c r="AV238" s="12" t="s">
        <v>85</v>
      </c>
      <c r="AW238" s="12" t="s">
        <v>32</v>
      </c>
      <c r="AX238" s="12" t="s">
        <v>76</v>
      </c>
      <c r="AY238" s="153" t="s">
        <v>207</v>
      </c>
    </row>
    <row r="239" spans="2:51" s="12" customFormat="1" ht="12">
      <c r="B239" s="151"/>
      <c r="D239" s="152" t="s">
        <v>223</v>
      </c>
      <c r="E239" s="153" t="s">
        <v>1</v>
      </c>
      <c r="F239" s="154" t="s">
        <v>1441</v>
      </c>
      <c r="H239" s="155">
        <v>4.579</v>
      </c>
      <c r="I239" s="156"/>
      <c r="L239" s="151"/>
      <c r="M239" s="157"/>
      <c r="T239" s="158"/>
      <c r="AT239" s="153" t="s">
        <v>223</v>
      </c>
      <c r="AU239" s="153" t="s">
        <v>85</v>
      </c>
      <c r="AV239" s="12" t="s">
        <v>85</v>
      </c>
      <c r="AW239" s="12" t="s">
        <v>32</v>
      </c>
      <c r="AX239" s="12" t="s">
        <v>76</v>
      </c>
      <c r="AY239" s="153" t="s">
        <v>207</v>
      </c>
    </row>
    <row r="240" spans="2:51" s="12" customFormat="1" ht="12">
      <c r="B240" s="151"/>
      <c r="D240" s="152" t="s">
        <v>223</v>
      </c>
      <c r="E240" s="153" t="s">
        <v>1</v>
      </c>
      <c r="F240" s="154" t="s">
        <v>1442</v>
      </c>
      <c r="H240" s="155">
        <v>4.387</v>
      </c>
      <c r="I240" s="156"/>
      <c r="L240" s="151"/>
      <c r="M240" s="157"/>
      <c r="T240" s="158"/>
      <c r="AT240" s="153" t="s">
        <v>223</v>
      </c>
      <c r="AU240" s="153" t="s">
        <v>85</v>
      </c>
      <c r="AV240" s="12" t="s">
        <v>85</v>
      </c>
      <c r="AW240" s="12" t="s">
        <v>32</v>
      </c>
      <c r="AX240" s="12" t="s">
        <v>76</v>
      </c>
      <c r="AY240" s="153" t="s">
        <v>207</v>
      </c>
    </row>
    <row r="241" spans="2:51" s="12" customFormat="1" ht="12">
      <c r="B241" s="151"/>
      <c r="D241" s="152" t="s">
        <v>223</v>
      </c>
      <c r="E241" s="153" t="s">
        <v>1</v>
      </c>
      <c r="F241" s="154" t="s">
        <v>1443</v>
      </c>
      <c r="H241" s="155">
        <v>1.32</v>
      </c>
      <c r="I241" s="156"/>
      <c r="L241" s="151"/>
      <c r="M241" s="157"/>
      <c r="T241" s="158"/>
      <c r="AT241" s="153" t="s">
        <v>223</v>
      </c>
      <c r="AU241" s="153" t="s">
        <v>85</v>
      </c>
      <c r="AV241" s="12" t="s">
        <v>85</v>
      </c>
      <c r="AW241" s="12" t="s">
        <v>32</v>
      </c>
      <c r="AX241" s="12" t="s">
        <v>76</v>
      </c>
      <c r="AY241" s="153" t="s">
        <v>207</v>
      </c>
    </row>
    <row r="242" spans="2:51" s="12" customFormat="1" ht="12">
      <c r="B242" s="151"/>
      <c r="D242" s="152" t="s">
        <v>223</v>
      </c>
      <c r="E242" s="153" t="s">
        <v>1</v>
      </c>
      <c r="F242" s="154" t="s">
        <v>1444</v>
      </c>
      <c r="H242" s="155">
        <v>0.78</v>
      </c>
      <c r="I242" s="156"/>
      <c r="L242" s="151"/>
      <c r="M242" s="157"/>
      <c r="T242" s="158"/>
      <c r="AT242" s="153" t="s">
        <v>223</v>
      </c>
      <c r="AU242" s="153" t="s">
        <v>85</v>
      </c>
      <c r="AV242" s="12" t="s">
        <v>85</v>
      </c>
      <c r="AW242" s="12" t="s">
        <v>32</v>
      </c>
      <c r="AX242" s="12" t="s">
        <v>76</v>
      </c>
      <c r="AY242" s="153" t="s">
        <v>207</v>
      </c>
    </row>
    <row r="243" spans="2:51" s="14" customFormat="1" ht="12">
      <c r="B243" s="165"/>
      <c r="D243" s="152" t="s">
        <v>223</v>
      </c>
      <c r="E243" s="166" t="s">
        <v>1</v>
      </c>
      <c r="F243" s="167" t="s">
        <v>309</v>
      </c>
      <c r="H243" s="168">
        <v>20.848</v>
      </c>
      <c r="I243" s="169"/>
      <c r="L243" s="165"/>
      <c r="M243" s="170"/>
      <c r="T243" s="171"/>
      <c r="AT243" s="166" t="s">
        <v>223</v>
      </c>
      <c r="AU243" s="166" t="s">
        <v>85</v>
      </c>
      <c r="AV243" s="14" t="s">
        <v>214</v>
      </c>
      <c r="AW243" s="14" t="s">
        <v>32</v>
      </c>
      <c r="AX243" s="14" t="s">
        <v>76</v>
      </c>
      <c r="AY243" s="166" t="s">
        <v>207</v>
      </c>
    </row>
    <row r="244" spans="2:51" s="12" customFormat="1" ht="12">
      <c r="B244" s="151"/>
      <c r="D244" s="152" t="s">
        <v>223</v>
      </c>
      <c r="E244" s="153" t="s">
        <v>1</v>
      </c>
      <c r="F244" s="154" t="s">
        <v>7</v>
      </c>
      <c r="H244" s="155">
        <v>21</v>
      </c>
      <c r="I244" s="156"/>
      <c r="L244" s="151"/>
      <c r="M244" s="157"/>
      <c r="T244" s="158"/>
      <c r="AT244" s="153" t="s">
        <v>223</v>
      </c>
      <c r="AU244" s="153" t="s">
        <v>85</v>
      </c>
      <c r="AV244" s="12" t="s">
        <v>85</v>
      </c>
      <c r="AW244" s="12" t="s">
        <v>32</v>
      </c>
      <c r="AX244" s="12" t="s">
        <v>83</v>
      </c>
      <c r="AY244" s="153" t="s">
        <v>207</v>
      </c>
    </row>
    <row r="245" spans="2:65" s="1" customFormat="1" ht="24.2" customHeight="1">
      <c r="B245" s="137"/>
      <c r="C245" s="138" t="s">
        <v>374</v>
      </c>
      <c r="D245" s="138" t="s">
        <v>209</v>
      </c>
      <c r="E245" s="139" t="s">
        <v>1206</v>
      </c>
      <c r="F245" s="140" t="s">
        <v>1207</v>
      </c>
      <c r="G245" s="141" t="s">
        <v>218</v>
      </c>
      <c r="H245" s="142">
        <v>21</v>
      </c>
      <c r="I245" s="143"/>
      <c r="J245" s="144">
        <f>ROUND(I245*H245,2)</f>
        <v>0</v>
      </c>
      <c r="K245" s="140" t="s">
        <v>213</v>
      </c>
      <c r="L245" s="32"/>
      <c r="M245" s="145" t="s">
        <v>1</v>
      </c>
      <c r="N245" s="146" t="s">
        <v>41</v>
      </c>
      <c r="P245" s="147">
        <f>O245*H245</f>
        <v>0</v>
      </c>
      <c r="Q245" s="147">
        <v>0</v>
      </c>
      <c r="R245" s="147">
        <f>Q245*H245</f>
        <v>0</v>
      </c>
      <c r="S245" s="147">
        <v>0</v>
      </c>
      <c r="T245" s="148">
        <f>S245*H245</f>
        <v>0</v>
      </c>
      <c r="AR245" s="149" t="s">
        <v>214</v>
      </c>
      <c r="AT245" s="149" t="s">
        <v>209</v>
      </c>
      <c r="AU245" s="149" t="s">
        <v>85</v>
      </c>
      <c r="AY245" s="17" t="s">
        <v>207</v>
      </c>
      <c r="BE245" s="150">
        <f>IF(N245="základní",J245,0)</f>
        <v>0</v>
      </c>
      <c r="BF245" s="150">
        <f>IF(N245="snížená",J245,0)</f>
        <v>0</v>
      </c>
      <c r="BG245" s="150">
        <f>IF(N245="zákl. přenesená",J245,0)</f>
        <v>0</v>
      </c>
      <c r="BH245" s="150">
        <f>IF(N245="sníž. přenesená",J245,0)</f>
        <v>0</v>
      </c>
      <c r="BI245" s="150">
        <f>IF(N245="nulová",J245,0)</f>
        <v>0</v>
      </c>
      <c r="BJ245" s="17" t="s">
        <v>83</v>
      </c>
      <c r="BK245" s="150">
        <f>ROUND(I245*H245,2)</f>
        <v>0</v>
      </c>
      <c r="BL245" s="17" t="s">
        <v>214</v>
      </c>
      <c r="BM245" s="149" t="s">
        <v>1445</v>
      </c>
    </row>
    <row r="246" spans="2:65" s="1" customFormat="1" ht="24.2" customHeight="1">
      <c r="B246" s="137"/>
      <c r="C246" s="138" t="s">
        <v>379</v>
      </c>
      <c r="D246" s="138" t="s">
        <v>209</v>
      </c>
      <c r="E246" s="139" t="s">
        <v>1209</v>
      </c>
      <c r="F246" s="140" t="s">
        <v>1210</v>
      </c>
      <c r="G246" s="141" t="s">
        <v>429</v>
      </c>
      <c r="H246" s="142">
        <v>0.024</v>
      </c>
      <c r="I246" s="143"/>
      <c r="J246" s="144">
        <f>ROUND(I246*H246,2)</f>
        <v>0</v>
      </c>
      <c r="K246" s="140" t="s">
        <v>213</v>
      </c>
      <c r="L246" s="32"/>
      <c r="M246" s="145" t="s">
        <v>1</v>
      </c>
      <c r="N246" s="146" t="s">
        <v>41</v>
      </c>
      <c r="P246" s="147">
        <f>O246*H246</f>
        <v>0</v>
      </c>
      <c r="Q246" s="147">
        <v>1.04359</v>
      </c>
      <c r="R246" s="147">
        <f>Q246*H246</f>
        <v>0.02504616</v>
      </c>
      <c r="S246" s="147">
        <v>0</v>
      </c>
      <c r="T246" s="148">
        <f>S246*H246</f>
        <v>0</v>
      </c>
      <c r="AR246" s="149" t="s">
        <v>214</v>
      </c>
      <c r="AT246" s="149" t="s">
        <v>209</v>
      </c>
      <c r="AU246" s="149" t="s">
        <v>85</v>
      </c>
      <c r="AY246" s="17" t="s">
        <v>207</v>
      </c>
      <c r="BE246" s="150">
        <f>IF(N246="základní",J246,0)</f>
        <v>0</v>
      </c>
      <c r="BF246" s="150">
        <f>IF(N246="snížená",J246,0)</f>
        <v>0</v>
      </c>
      <c r="BG246" s="150">
        <f>IF(N246="zákl. přenesená",J246,0)</f>
        <v>0</v>
      </c>
      <c r="BH246" s="150">
        <f>IF(N246="sníž. přenesená",J246,0)</f>
        <v>0</v>
      </c>
      <c r="BI246" s="150">
        <f>IF(N246="nulová",J246,0)</f>
        <v>0</v>
      </c>
      <c r="BJ246" s="17" t="s">
        <v>83</v>
      </c>
      <c r="BK246" s="150">
        <f>ROUND(I246*H246,2)</f>
        <v>0</v>
      </c>
      <c r="BL246" s="17" t="s">
        <v>214</v>
      </c>
      <c r="BM246" s="149" t="s">
        <v>1446</v>
      </c>
    </row>
    <row r="247" spans="2:51" s="12" customFormat="1" ht="12">
      <c r="B247" s="151"/>
      <c r="D247" s="152" t="s">
        <v>223</v>
      </c>
      <c r="E247" s="153" t="s">
        <v>1</v>
      </c>
      <c r="F247" s="154" t="s">
        <v>1447</v>
      </c>
      <c r="H247" s="155">
        <v>0.024</v>
      </c>
      <c r="I247" s="156"/>
      <c r="L247" s="151"/>
      <c r="M247" s="157"/>
      <c r="T247" s="158"/>
      <c r="AT247" s="153" t="s">
        <v>223</v>
      </c>
      <c r="AU247" s="153" t="s">
        <v>85</v>
      </c>
      <c r="AV247" s="12" t="s">
        <v>85</v>
      </c>
      <c r="AW247" s="12" t="s">
        <v>32</v>
      </c>
      <c r="AX247" s="12" t="s">
        <v>83</v>
      </c>
      <c r="AY247" s="153" t="s">
        <v>207</v>
      </c>
    </row>
    <row r="248" spans="2:65" s="1" customFormat="1" ht="16.5" customHeight="1">
      <c r="B248" s="137"/>
      <c r="C248" s="138" t="s">
        <v>385</v>
      </c>
      <c r="D248" s="138" t="s">
        <v>209</v>
      </c>
      <c r="E248" s="139" t="s">
        <v>1213</v>
      </c>
      <c r="F248" s="140" t="s">
        <v>1214</v>
      </c>
      <c r="G248" s="141" t="s">
        <v>429</v>
      </c>
      <c r="H248" s="142">
        <v>0.181</v>
      </c>
      <c r="I248" s="143"/>
      <c r="J248" s="144">
        <f>ROUND(I248*H248,2)</f>
        <v>0</v>
      </c>
      <c r="K248" s="140" t="s">
        <v>213</v>
      </c>
      <c r="L248" s="32"/>
      <c r="M248" s="145" t="s">
        <v>1</v>
      </c>
      <c r="N248" s="146" t="s">
        <v>41</v>
      </c>
      <c r="P248" s="147">
        <f>O248*H248</f>
        <v>0</v>
      </c>
      <c r="Q248" s="147">
        <v>1.07636</v>
      </c>
      <c r="R248" s="147">
        <f>Q248*H248</f>
        <v>0.19482116</v>
      </c>
      <c r="S248" s="147">
        <v>0</v>
      </c>
      <c r="T248" s="148">
        <f>S248*H248</f>
        <v>0</v>
      </c>
      <c r="AR248" s="149" t="s">
        <v>214</v>
      </c>
      <c r="AT248" s="149" t="s">
        <v>209</v>
      </c>
      <c r="AU248" s="149" t="s">
        <v>85</v>
      </c>
      <c r="AY248" s="17" t="s">
        <v>207</v>
      </c>
      <c r="BE248" s="150">
        <f>IF(N248="základní",J248,0)</f>
        <v>0</v>
      </c>
      <c r="BF248" s="150">
        <f>IF(N248="snížená",J248,0)</f>
        <v>0</v>
      </c>
      <c r="BG248" s="150">
        <f>IF(N248="zákl. přenesená",J248,0)</f>
        <v>0</v>
      </c>
      <c r="BH248" s="150">
        <f>IF(N248="sníž. přenesená",J248,0)</f>
        <v>0</v>
      </c>
      <c r="BI248" s="150">
        <f>IF(N248="nulová",J248,0)</f>
        <v>0</v>
      </c>
      <c r="BJ248" s="17" t="s">
        <v>83</v>
      </c>
      <c r="BK248" s="150">
        <f>ROUND(I248*H248,2)</f>
        <v>0</v>
      </c>
      <c r="BL248" s="17" t="s">
        <v>214</v>
      </c>
      <c r="BM248" s="149" t="s">
        <v>1448</v>
      </c>
    </row>
    <row r="249" spans="2:51" s="13" customFormat="1" ht="12">
      <c r="B249" s="159"/>
      <c r="D249" s="152" t="s">
        <v>223</v>
      </c>
      <c r="E249" s="160" t="s">
        <v>1</v>
      </c>
      <c r="F249" s="161" t="s">
        <v>1339</v>
      </c>
      <c r="H249" s="160" t="s">
        <v>1</v>
      </c>
      <c r="I249" s="162"/>
      <c r="L249" s="159"/>
      <c r="M249" s="163"/>
      <c r="T249" s="164"/>
      <c r="AT249" s="160" t="s">
        <v>223</v>
      </c>
      <c r="AU249" s="160" t="s">
        <v>85</v>
      </c>
      <c r="AV249" s="13" t="s">
        <v>83</v>
      </c>
      <c r="AW249" s="13" t="s">
        <v>32</v>
      </c>
      <c r="AX249" s="13" t="s">
        <v>76</v>
      </c>
      <c r="AY249" s="160" t="s">
        <v>207</v>
      </c>
    </row>
    <row r="250" spans="2:51" s="12" customFormat="1" ht="12">
      <c r="B250" s="151"/>
      <c r="D250" s="152" t="s">
        <v>223</v>
      </c>
      <c r="E250" s="153" t="s">
        <v>1</v>
      </c>
      <c r="F250" s="154" t="s">
        <v>1449</v>
      </c>
      <c r="H250" s="155">
        <v>0.205</v>
      </c>
      <c r="I250" s="156"/>
      <c r="L250" s="151"/>
      <c r="M250" s="157"/>
      <c r="T250" s="158"/>
      <c r="AT250" s="153" t="s">
        <v>223</v>
      </c>
      <c r="AU250" s="153" t="s">
        <v>85</v>
      </c>
      <c r="AV250" s="12" t="s">
        <v>85</v>
      </c>
      <c r="AW250" s="12" t="s">
        <v>32</v>
      </c>
      <c r="AX250" s="12" t="s">
        <v>76</v>
      </c>
      <c r="AY250" s="153" t="s">
        <v>207</v>
      </c>
    </row>
    <row r="251" spans="2:51" s="12" customFormat="1" ht="12">
      <c r="B251" s="151"/>
      <c r="D251" s="152" t="s">
        <v>223</v>
      </c>
      <c r="E251" s="153" t="s">
        <v>1</v>
      </c>
      <c r="F251" s="154" t="s">
        <v>1450</v>
      </c>
      <c r="H251" s="155">
        <v>-0.024</v>
      </c>
      <c r="I251" s="156"/>
      <c r="L251" s="151"/>
      <c r="M251" s="157"/>
      <c r="T251" s="158"/>
      <c r="AT251" s="153" t="s">
        <v>223</v>
      </c>
      <c r="AU251" s="153" t="s">
        <v>85</v>
      </c>
      <c r="AV251" s="12" t="s">
        <v>85</v>
      </c>
      <c r="AW251" s="12" t="s">
        <v>32</v>
      </c>
      <c r="AX251" s="12" t="s">
        <v>76</v>
      </c>
      <c r="AY251" s="153" t="s">
        <v>207</v>
      </c>
    </row>
    <row r="252" spans="2:51" s="14" customFormat="1" ht="12">
      <c r="B252" s="165"/>
      <c r="D252" s="152" t="s">
        <v>223</v>
      </c>
      <c r="E252" s="166" t="s">
        <v>1</v>
      </c>
      <c r="F252" s="167" t="s">
        <v>309</v>
      </c>
      <c r="H252" s="168">
        <v>0.181</v>
      </c>
      <c r="I252" s="169"/>
      <c r="L252" s="165"/>
      <c r="M252" s="170"/>
      <c r="T252" s="171"/>
      <c r="AT252" s="166" t="s">
        <v>223</v>
      </c>
      <c r="AU252" s="166" t="s">
        <v>85</v>
      </c>
      <c r="AV252" s="14" t="s">
        <v>214</v>
      </c>
      <c r="AW252" s="14" t="s">
        <v>32</v>
      </c>
      <c r="AX252" s="14" t="s">
        <v>83</v>
      </c>
      <c r="AY252" s="166" t="s">
        <v>207</v>
      </c>
    </row>
    <row r="253" spans="2:65" s="1" customFormat="1" ht="24.2" customHeight="1">
      <c r="B253" s="137"/>
      <c r="C253" s="138" t="s">
        <v>329</v>
      </c>
      <c r="D253" s="138" t="s">
        <v>209</v>
      </c>
      <c r="E253" s="139" t="s">
        <v>1451</v>
      </c>
      <c r="F253" s="140" t="s">
        <v>1452</v>
      </c>
      <c r="G253" s="141" t="s">
        <v>272</v>
      </c>
      <c r="H253" s="142">
        <v>19</v>
      </c>
      <c r="I253" s="143"/>
      <c r="J253" s="144">
        <f>ROUND(I253*H253,2)</f>
        <v>0</v>
      </c>
      <c r="K253" s="140" t="s">
        <v>213</v>
      </c>
      <c r="L253" s="32"/>
      <c r="M253" s="145" t="s">
        <v>1</v>
      </c>
      <c r="N253" s="146" t="s">
        <v>41</v>
      </c>
      <c r="P253" s="147">
        <f>O253*H253</f>
        <v>0</v>
      </c>
      <c r="Q253" s="147">
        <v>0.24127</v>
      </c>
      <c r="R253" s="147">
        <f>Q253*H253</f>
        <v>4.58413</v>
      </c>
      <c r="S253" s="147">
        <v>0</v>
      </c>
      <c r="T253" s="148">
        <f>S253*H253</f>
        <v>0</v>
      </c>
      <c r="AR253" s="149" t="s">
        <v>214</v>
      </c>
      <c r="AT253" s="149" t="s">
        <v>209</v>
      </c>
      <c r="AU253" s="149" t="s">
        <v>85</v>
      </c>
      <c r="AY253" s="17" t="s">
        <v>207</v>
      </c>
      <c r="BE253" s="150">
        <f>IF(N253="základní",J253,0)</f>
        <v>0</v>
      </c>
      <c r="BF253" s="150">
        <f>IF(N253="snížená",J253,0)</f>
        <v>0</v>
      </c>
      <c r="BG253" s="150">
        <f>IF(N253="zákl. přenesená",J253,0)</f>
        <v>0</v>
      </c>
      <c r="BH253" s="150">
        <f>IF(N253="sníž. přenesená",J253,0)</f>
        <v>0</v>
      </c>
      <c r="BI253" s="150">
        <f>IF(N253="nulová",J253,0)</f>
        <v>0</v>
      </c>
      <c r="BJ253" s="17" t="s">
        <v>83</v>
      </c>
      <c r="BK253" s="150">
        <f>ROUND(I253*H253,2)</f>
        <v>0</v>
      </c>
      <c r="BL253" s="17" t="s">
        <v>214</v>
      </c>
      <c r="BM253" s="149" t="s">
        <v>1453</v>
      </c>
    </row>
    <row r="254" spans="2:65" s="1" customFormat="1" ht="24.2" customHeight="1">
      <c r="B254" s="137"/>
      <c r="C254" s="172" t="s">
        <v>336</v>
      </c>
      <c r="D254" s="172" t="s">
        <v>426</v>
      </c>
      <c r="E254" s="173" t="s">
        <v>1454</v>
      </c>
      <c r="F254" s="174" t="s">
        <v>1455</v>
      </c>
      <c r="G254" s="175" t="s">
        <v>212</v>
      </c>
      <c r="H254" s="176">
        <v>65</v>
      </c>
      <c r="I254" s="177"/>
      <c r="J254" s="178">
        <f>ROUND(I254*H254,2)</f>
        <v>0</v>
      </c>
      <c r="K254" s="174" t="s">
        <v>213</v>
      </c>
      <c r="L254" s="179"/>
      <c r="M254" s="180" t="s">
        <v>1</v>
      </c>
      <c r="N254" s="181" t="s">
        <v>41</v>
      </c>
      <c r="P254" s="147">
        <f>O254*H254</f>
        <v>0</v>
      </c>
      <c r="Q254" s="147">
        <v>0.0615</v>
      </c>
      <c r="R254" s="147">
        <f>Q254*H254</f>
        <v>3.9975</v>
      </c>
      <c r="S254" s="147">
        <v>0</v>
      </c>
      <c r="T254" s="148">
        <f>S254*H254</f>
        <v>0</v>
      </c>
      <c r="AR254" s="149" t="s">
        <v>242</v>
      </c>
      <c r="AT254" s="149" t="s">
        <v>426</v>
      </c>
      <c r="AU254" s="149" t="s">
        <v>85</v>
      </c>
      <c r="AY254" s="17" t="s">
        <v>207</v>
      </c>
      <c r="BE254" s="150">
        <f>IF(N254="základní",J254,0)</f>
        <v>0</v>
      </c>
      <c r="BF254" s="150">
        <f>IF(N254="snížená",J254,0)</f>
        <v>0</v>
      </c>
      <c r="BG254" s="150">
        <f>IF(N254="zákl. přenesená",J254,0)</f>
        <v>0</v>
      </c>
      <c r="BH254" s="150">
        <f>IF(N254="sníž. přenesená",J254,0)</f>
        <v>0</v>
      </c>
      <c r="BI254" s="150">
        <f>IF(N254="nulová",J254,0)</f>
        <v>0</v>
      </c>
      <c r="BJ254" s="17" t="s">
        <v>83</v>
      </c>
      <c r="BK254" s="150">
        <f>ROUND(I254*H254,2)</f>
        <v>0</v>
      </c>
      <c r="BL254" s="17" t="s">
        <v>214</v>
      </c>
      <c r="BM254" s="149" t="s">
        <v>1456</v>
      </c>
    </row>
    <row r="255" spans="2:51" s="12" customFormat="1" ht="12">
      <c r="B255" s="151"/>
      <c r="D255" s="152" t="s">
        <v>223</v>
      </c>
      <c r="F255" s="154" t="s">
        <v>1457</v>
      </c>
      <c r="H255" s="155">
        <v>65</v>
      </c>
      <c r="I255" s="156"/>
      <c r="L255" s="151"/>
      <c r="M255" s="157"/>
      <c r="T255" s="158"/>
      <c r="AT255" s="153" t="s">
        <v>223</v>
      </c>
      <c r="AU255" s="153" t="s">
        <v>85</v>
      </c>
      <c r="AV255" s="12" t="s">
        <v>85</v>
      </c>
      <c r="AW255" s="12" t="s">
        <v>3</v>
      </c>
      <c r="AX255" s="12" t="s">
        <v>83</v>
      </c>
      <c r="AY255" s="153" t="s">
        <v>207</v>
      </c>
    </row>
    <row r="256" spans="2:65" s="1" customFormat="1" ht="24.2" customHeight="1">
      <c r="B256" s="137"/>
      <c r="C256" s="172" t="s">
        <v>340</v>
      </c>
      <c r="D256" s="172" t="s">
        <v>426</v>
      </c>
      <c r="E256" s="173" t="s">
        <v>1458</v>
      </c>
      <c r="F256" s="174" t="s">
        <v>1459</v>
      </c>
      <c r="G256" s="175" t="s">
        <v>212</v>
      </c>
      <c r="H256" s="176">
        <v>30</v>
      </c>
      <c r="I256" s="177"/>
      <c r="J256" s="178">
        <f>ROUND(I256*H256,2)</f>
        <v>0</v>
      </c>
      <c r="K256" s="174" t="s">
        <v>213</v>
      </c>
      <c r="L256" s="179"/>
      <c r="M256" s="180" t="s">
        <v>1</v>
      </c>
      <c r="N256" s="181" t="s">
        <v>41</v>
      </c>
      <c r="P256" s="147">
        <f>O256*H256</f>
        <v>0</v>
      </c>
      <c r="Q256" s="147">
        <v>0.0505</v>
      </c>
      <c r="R256" s="147">
        <f>Q256*H256</f>
        <v>1.5150000000000001</v>
      </c>
      <c r="S256" s="147">
        <v>0</v>
      </c>
      <c r="T256" s="148">
        <f>S256*H256</f>
        <v>0</v>
      </c>
      <c r="AR256" s="149" t="s">
        <v>242</v>
      </c>
      <c r="AT256" s="149" t="s">
        <v>426</v>
      </c>
      <c r="AU256" s="149" t="s">
        <v>85</v>
      </c>
      <c r="AY256" s="17" t="s">
        <v>207</v>
      </c>
      <c r="BE256" s="150">
        <f>IF(N256="základní",J256,0)</f>
        <v>0</v>
      </c>
      <c r="BF256" s="150">
        <f>IF(N256="snížená",J256,0)</f>
        <v>0</v>
      </c>
      <c r="BG256" s="150">
        <f>IF(N256="zákl. přenesená",J256,0)</f>
        <v>0</v>
      </c>
      <c r="BH256" s="150">
        <f>IF(N256="sníž. přenesená",J256,0)</f>
        <v>0</v>
      </c>
      <c r="BI256" s="150">
        <f>IF(N256="nulová",J256,0)</f>
        <v>0</v>
      </c>
      <c r="BJ256" s="17" t="s">
        <v>83</v>
      </c>
      <c r="BK256" s="150">
        <f>ROUND(I256*H256,2)</f>
        <v>0</v>
      </c>
      <c r="BL256" s="17" t="s">
        <v>214</v>
      </c>
      <c r="BM256" s="149" t="s">
        <v>1460</v>
      </c>
    </row>
    <row r="257" spans="2:51" s="12" customFormat="1" ht="12">
      <c r="B257" s="151"/>
      <c r="D257" s="152" t="s">
        <v>223</v>
      </c>
      <c r="F257" s="154" t="s">
        <v>1461</v>
      </c>
      <c r="H257" s="155">
        <v>30</v>
      </c>
      <c r="I257" s="156"/>
      <c r="L257" s="151"/>
      <c r="M257" s="157"/>
      <c r="T257" s="158"/>
      <c r="AT257" s="153" t="s">
        <v>223</v>
      </c>
      <c r="AU257" s="153" t="s">
        <v>85</v>
      </c>
      <c r="AV257" s="12" t="s">
        <v>85</v>
      </c>
      <c r="AW257" s="12" t="s">
        <v>3</v>
      </c>
      <c r="AX257" s="12" t="s">
        <v>83</v>
      </c>
      <c r="AY257" s="153" t="s">
        <v>207</v>
      </c>
    </row>
    <row r="258" spans="2:63" s="11" customFormat="1" ht="22.9" customHeight="1">
      <c r="B258" s="125"/>
      <c r="D258" s="126" t="s">
        <v>75</v>
      </c>
      <c r="E258" s="135" t="s">
        <v>214</v>
      </c>
      <c r="F258" s="135" t="s">
        <v>548</v>
      </c>
      <c r="I258" s="128"/>
      <c r="J258" s="136">
        <f>BK258</f>
        <v>0</v>
      </c>
      <c r="L258" s="125"/>
      <c r="M258" s="130"/>
      <c r="P258" s="131">
        <f>SUM(P259:P268)</f>
        <v>0</v>
      </c>
      <c r="R258" s="131">
        <f>SUM(R259:R268)</f>
        <v>1.5192649999999999</v>
      </c>
      <c r="T258" s="132">
        <f>SUM(T259:T268)</f>
        <v>0</v>
      </c>
      <c r="AR258" s="126" t="s">
        <v>83</v>
      </c>
      <c r="AT258" s="133" t="s">
        <v>75</v>
      </c>
      <c r="AU258" s="133" t="s">
        <v>83</v>
      </c>
      <c r="AY258" s="126" t="s">
        <v>207</v>
      </c>
      <c r="BK258" s="134">
        <f>SUM(BK259:BK268)</f>
        <v>0</v>
      </c>
    </row>
    <row r="259" spans="2:65" s="1" customFormat="1" ht="21.75" customHeight="1">
      <c r="B259" s="137"/>
      <c r="C259" s="138" t="s">
        <v>392</v>
      </c>
      <c r="D259" s="138" t="s">
        <v>209</v>
      </c>
      <c r="E259" s="139" t="s">
        <v>1341</v>
      </c>
      <c r="F259" s="140" t="s">
        <v>1342</v>
      </c>
      <c r="G259" s="141" t="s">
        <v>286</v>
      </c>
      <c r="H259" s="142">
        <v>0.6</v>
      </c>
      <c r="I259" s="143"/>
      <c r="J259" s="144">
        <f>ROUND(I259*H259,2)</f>
        <v>0</v>
      </c>
      <c r="K259" s="140" t="s">
        <v>213</v>
      </c>
      <c r="L259" s="32"/>
      <c r="M259" s="145" t="s">
        <v>1</v>
      </c>
      <c r="N259" s="146" t="s">
        <v>41</v>
      </c>
      <c r="P259" s="147">
        <f>O259*H259</f>
        <v>0</v>
      </c>
      <c r="Q259" s="147">
        <v>2.50195</v>
      </c>
      <c r="R259" s="147">
        <f>Q259*H259</f>
        <v>1.50117</v>
      </c>
      <c r="S259" s="147">
        <v>0</v>
      </c>
      <c r="T259" s="148">
        <f>S259*H259</f>
        <v>0</v>
      </c>
      <c r="AR259" s="149" t="s">
        <v>214</v>
      </c>
      <c r="AT259" s="149" t="s">
        <v>209</v>
      </c>
      <c r="AU259" s="149" t="s">
        <v>85</v>
      </c>
      <c r="AY259" s="17" t="s">
        <v>207</v>
      </c>
      <c r="BE259" s="150">
        <f>IF(N259="základní",J259,0)</f>
        <v>0</v>
      </c>
      <c r="BF259" s="150">
        <f>IF(N259="snížená",J259,0)</f>
        <v>0</v>
      </c>
      <c r="BG259" s="150">
        <f>IF(N259="zákl. přenesená",J259,0)</f>
        <v>0</v>
      </c>
      <c r="BH259" s="150">
        <f>IF(N259="sníž. přenesená",J259,0)</f>
        <v>0</v>
      </c>
      <c r="BI259" s="150">
        <f>IF(N259="nulová",J259,0)</f>
        <v>0</v>
      </c>
      <c r="BJ259" s="17" t="s">
        <v>83</v>
      </c>
      <c r="BK259" s="150">
        <f>ROUND(I259*H259,2)</f>
        <v>0</v>
      </c>
      <c r="BL259" s="17" t="s">
        <v>214</v>
      </c>
      <c r="BM259" s="149" t="s">
        <v>1462</v>
      </c>
    </row>
    <row r="260" spans="2:51" s="13" customFormat="1" ht="12">
      <c r="B260" s="159"/>
      <c r="D260" s="152" t="s">
        <v>223</v>
      </c>
      <c r="E260" s="160" t="s">
        <v>1</v>
      </c>
      <c r="F260" s="161" t="s">
        <v>1344</v>
      </c>
      <c r="H260" s="160" t="s">
        <v>1</v>
      </c>
      <c r="I260" s="162"/>
      <c r="L260" s="159"/>
      <c r="M260" s="163"/>
      <c r="T260" s="164"/>
      <c r="AT260" s="160" t="s">
        <v>223</v>
      </c>
      <c r="AU260" s="160" t="s">
        <v>85</v>
      </c>
      <c r="AV260" s="13" t="s">
        <v>83</v>
      </c>
      <c r="AW260" s="13" t="s">
        <v>32</v>
      </c>
      <c r="AX260" s="13" t="s">
        <v>76</v>
      </c>
      <c r="AY260" s="160" t="s">
        <v>207</v>
      </c>
    </row>
    <row r="261" spans="2:51" s="12" customFormat="1" ht="12">
      <c r="B261" s="151"/>
      <c r="D261" s="152" t="s">
        <v>223</v>
      </c>
      <c r="E261" s="153" t="s">
        <v>1</v>
      </c>
      <c r="F261" s="154" t="s">
        <v>1463</v>
      </c>
      <c r="H261" s="155">
        <v>0.24</v>
      </c>
      <c r="I261" s="156"/>
      <c r="L261" s="151"/>
      <c r="M261" s="157"/>
      <c r="T261" s="158"/>
      <c r="AT261" s="153" t="s">
        <v>223</v>
      </c>
      <c r="AU261" s="153" t="s">
        <v>85</v>
      </c>
      <c r="AV261" s="12" t="s">
        <v>85</v>
      </c>
      <c r="AW261" s="12" t="s">
        <v>32</v>
      </c>
      <c r="AX261" s="12" t="s">
        <v>76</v>
      </c>
      <c r="AY261" s="153" t="s">
        <v>207</v>
      </c>
    </row>
    <row r="262" spans="2:51" s="12" customFormat="1" ht="12">
      <c r="B262" s="151"/>
      <c r="D262" s="152" t="s">
        <v>223</v>
      </c>
      <c r="E262" s="153" t="s">
        <v>1</v>
      </c>
      <c r="F262" s="154" t="s">
        <v>1464</v>
      </c>
      <c r="H262" s="155">
        <v>0.222</v>
      </c>
      <c r="I262" s="156"/>
      <c r="L262" s="151"/>
      <c r="M262" s="157"/>
      <c r="T262" s="158"/>
      <c r="AT262" s="153" t="s">
        <v>223</v>
      </c>
      <c r="AU262" s="153" t="s">
        <v>85</v>
      </c>
      <c r="AV262" s="12" t="s">
        <v>85</v>
      </c>
      <c r="AW262" s="12" t="s">
        <v>32</v>
      </c>
      <c r="AX262" s="12" t="s">
        <v>76</v>
      </c>
      <c r="AY262" s="153" t="s">
        <v>207</v>
      </c>
    </row>
    <row r="263" spans="2:51" s="12" customFormat="1" ht="12">
      <c r="B263" s="151"/>
      <c r="D263" s="152" t="s">
        <v>223</v>
      </c>
      <c r="E263" s="153" t="s">
        <v>1</v>
      </c>
      <c r="F263" s="154" t="s">
        <v>1465</v>
      </c>
      <c r="H263" s="155">
        <v>0.105</v>
      </c>
      <c r="I263" s="156"/>
      <c r="L263" s="151"/>
      <c r="M263" s="157"/>
      <c r="T263" s="158"/>
      <c r="AT263" s="153" t="s">
        <v>223</v>
      </c>
      <c r="AU263" s="153" t="s">
        <v>85</v>
      </c>
      <c r="AV263" s="12" t="s">
        <v>85</v>
      </c>
      <c r="AW263" s="12" t="s">
        <v>32</v>
      </c>
      <c r="AX263" s="12" t="s">
        <v>76</v>
      </c>
      <c r="AY263" s="153" t="s">
        <v>207</v>
      </c>
    </row>
    <row r="264" spans="2:51" s="14" customFormat="1" ht="12">
      <c r="B264" s="165"/>
      <c r="D264" s="152" t="s">
        <v>223</v>
      </c>
      <c r="E264" s="166" t="s">
        <v>1</v>
      </c>
      <c r="F264" s="167" t="s">
        <v>309</v>
      </c>
      <c r="H264" s="168">
        <v>0.567</v>
      </c>
      <c r="I264" s="169"/>
      <c r="L264" s="165"/>
      <c r="M264" s="170"/>
      <c r="T264" s="171"/>
      <c r="AT264" s="166" t="s">
        <v>223</v>
      </c>
      <c r="AU264" s="166" t="s">
        <v>85</v>
      </c>
      <c r="AV264" s="14" t="s">
        <v>214</v>
      </c>
      <c r="AW264" s="14" t="s">
        <v>32</v>
      </c>
      <c r="AX264" s="14" t="s">
        <v>76</v>
      </c>
      <c r="AY264" s="166" t="s">
        <v>207</v>
      </c>
    </row>
    <row r="265" spans="2:51" s="12" customFormat="1" ht="12">
      <c r="B265" s="151"/>
      <c r="D265" s="152" t="s">
        <v>223</v>
      </c>
      <c r="E265" s="153" t="s">
        <v>1</v>
      </c>
      <c r="F265" s="154" t="s">
        <v>1466</v>
      </c>
      <c r="H265" s="155">
        <v>0.6</v>
      </c>
      <c r="I265" s="156"/>
      <c r="L265" s="151"/>
      <c r="M265" s="157"/>
      <c r="T265" s="158"/>
      <c r="AT265" s="153" t="s">
        <v>223</v>
      </c>
      <c r="AU265" s="153" t="s">
        <v>85</v>
      </c>
      <c r="AV265" s="12" t="s">
        <v>85</v>
      </c>
      <c r="AW265" s="12" t="s">
        <v>32</v>
      </c>
      <c r="AX265" s="12" t="s">
        <v>83</v>
      </c>
      <c r="AY265" s="153" t="s">
        <v>207</v>
      </c>
    </row>
    <row r="266" spans="2:65" s="1" customFormat="1" ht="16.5" customHeight="1">
      <c r="B266" s="137"/>
      <c r="C266" s="138" t="s">
        <v>397</v>
      </c>
      <c r="D266" s="138" t="s">
        <v>209</v>
      </c>
      <c r="E266" s="139" t="s">
        <v>1347</v>
      </c>
      <c r="F266" s="140" t="s">
        <v>1348</v>
      </c>
      <c r="G266" s="141" t="s">
        <v>218</v>
      </c>
      <c r="H266" s="142">
        <v>2.75</v>
      </c>
      <c r="I266" s="143"/>
      <c r="J266" s="144">
        <f>ROUND(I266*H266,2)</f>
        <v>0</v>
      </c>
      <c r="K266" s="140" t="s">
        <v>213</v>
      </c>
      <c r="L266" s="32"/>
      <c r="M266" s="145" t="s">
        <v>1</v>
      </c>
      <c r="N266" s="146" t="s">
        <v>41</v>
      </c>
      <c r="P266" s="147">
        <f>O266*H266</f>
        <v>0</v>
      </c>
      <c r="Q266" s="147">
        <v>0.00658</v>
      </c>
      <c r="R266" s="147">
        <f>Q266*H266</f>
        <v>0.018095</v>
      </c>
      <c r="S266" s="147">
        <v>0</v>
      </c>
      <c r="T266" s="148">
        <f>S266*H266</f>
        <v>0</v>
      </c>
      <c r="AR266" s="149" t="s">
        <v>214</v>
      </c>
      <c r="AT266" s="149" t="s">
        <v>209</v>
      </c>
      <c r="AU266" s="149" t="s">
        <v>85</v>
      </c>
      <c r="AY266" s="17" t="s">
        <v>207</v>
      </c>
      <c r="BE266" s="150">
        <f>IF(N266="základní",J266,0)</f>
        <v>0</v>
      </c>
      <c r="BF266" s="150">
        <f>IF(N266="snížená",J266,0)</f>
        <v>0</v>
      </c>
      <c r="BG266" s="150">
        <f>IF(N266="zákl. přenesená",J266,0)</f>
        <v>0</v>
      </c>
      <c r="BH266" s="150">
        <f>IF(N266="sníž. přenesená",J266,0)</f>
        <v>0</v>
      </c>
      <c r="BI266" s="150">
        <f>IF(N266="nulová",J266,0)</f>
        <v>0</v>
      </c>
      <c r="BJ266" s="17" t="s">
        <v>83</v>
      </c>
      <c r="BK266" s="150">
        <f>ROUND(I266*H266,2)</f>
        <v>0</v>
      </c>
      <c r="BL266" s="17" t="s">
        <v>214</v>
      </c>
      <c r="BM266" s="149" t="s">
        <v>1467</v>
      </c>
    </row>
    <row r="267" spans="2:51" s="12" customFormat="1" ht="12">
      <c r="B267" s="151"/>
      <c r="D267" s="152" t="s">
        <v>223</v>
      </c>
      <c r="E267" s="153" t="s">
        <v>1</v>
      </c>
      <c r="F267" s="154" t="s">
        <v>1468</v>
      </c>
      <c r="H267" s="155">
        <v>2.75</v>
      </c>
      <c r="I267" s="156"/>
      <c r="L267" s="151"/>
      <c r="M267" s="157"/>
      <c r="T267" s="158"/>
      <c r="AT267" s="153" t="s">
        <v>223</v>
      </c>
      <c r="AU267" s="153" t="s">
        <v>85</v>
      </c>
      <c r="AV267" s="12" t="s">
        <v>85</v>
      </c>
      <c r="AW267" s="12" t="s">
        <v>32</v>
      </c>
      <c r="AX267" s="12" t="s">
        <v>83</v>
      </c>
      <c r="AY267" s="153" t="s">
        <v>207</v>
      </c>
    </row>
    <row r="268" spans="2:65" s="1" customFormat="1" ht="16.5" customHeight="1">
      <c r="B268" s="137"/>
      <c r="C268" s="138" t="s">
        <v>402</v>
      </c>
      <c r="D268" s="138" t="s">
        <v>209</v>
      </c>
      <c r="E268" s="139" t="s">
        <v>1351</v>
      </c>
      <c r="F268" s="140" t="s">
        <v>1352</v>
      </c>
      <c r="G268" s="141" t="s">
        <v>218</v>
      </c>
      <c r="H268" s="142">
        <v>2.75</v>
      </c>
      <c r="I268" s="143"/>
      <c r="J268" s="144">
        <f>ROUND(I268*H268,2)</f>
        <v>0</v>
      </c>
      <c r="K268" s="140" t="s">
        <v>213</v>
      </c>
      <c r="L268" s="32"/>
      <c r="M268" s="145" t="s">
        <v>1</v>
      </c>
      <c r="N268" s="146" t="s">
        <v>41</v>
      </c>
      <c r="P268" s="147">
        <f>O268*H268</f>
        <v>0</v>
      </c>
      <c r="Q268" s="147">
        <v>0</v>
      </c>
      <c r="R268" s="147">
        <f>Q268*H268</f>
        <v>0</v>
      </c>
      <c r="S268" s="147">
        <v>0</v>
      </c>
      <c r="T268" s="148">
        <f>S268*H268</f>
        <v>0</v>
      </c>
      <c r="AR268" s="149" t="s">
        <v>214</v>
      </c>
      <c r="AT268" s="149" t="s">
        <v>209</v>
      </c>
      <c r="AU268" s="149" t="s">
        <v>85</v>
      </c>
      <c r="AY268" s="17" t="s">
        <v>207</v>
      </c>
      <c r="BE268" s="150">
        <f>IF(N268="základní",J268,0)</f>
        <v>0</v>
      </c>
      <c r="BF268" s="150">
        <f>IF(N268="snížená",J268,0)</f>
        <v>0</v>
      </c>
      <c r="BG268" s="150">
        <f>IF(N268="zákl. přenesená",J268,0)</f>
        <v>0</v>
      </c>
      <c r="BH268" s="150">
        <f>IF(N268="sníž. přenesená",J268,0)</f>
        <v>0</v>
      </c>
      <c r="BI268" s="150">
        <f>IF(N268="nulová",J268,0)</f>
        <v>0</v>
      </c>
      <c r="BJ268" s="17" t="s">
        <v>83</v>
      </c>
      <c r="BK268" s="150">
        <f>ROUND(I268*H268,2)</f>
        <v>0</v>
      </c>
      <c r="BL268" s="17" t="s">
        <v>214</v>
      </c>
      <c r="BM268" s="149" t="s">
        <v>1469</v>
      </c>
    </row>
    <row r="269" spans="2:63" s="11" customFormat="1" ht="22.9" customHeight="1">
      <c r="B269" s="125"/>
      <c r="D269" s="126" t="s">
        <v>75</v>
      </c>
      <c r="E269" s="135" t="s">
        <v>234</v>
      </c>
      <c r="F269" s="135" t="s">
        <v>1001</v>
      </c>
      <c r="I269" s="128"/>
      <c r="J269" s="136">
        <f>BK269</f>
        <v>0</v>
      </c>
      <c r="L269" s="125"/>
      <c r="M269" s="130"/>
      <c r="P269" s="131">
        <f>SUM(P270:P276)</f>
        <v>0</v>
      </c>
      <c r="R269" s="131">
        <f>SUM(R270:R276)</f>
        <v>0.00918</v>
      </c>
      <c r="T269" s="132">
        <f>SUM(T270:T276)</f>
        <v>0</v>
      </c>
      <c r="AR269" s="126" t="s">
        <v>83</v>
      </c>
      <c r="AT269" s="133" t="s">
        <v>75</v>
      </c>
      <c r="AU269" s="133" t="s">
        <v>83</v>
      </c>
      <c r="AY269" s="126" t="s">
        <v>207</v>
      </c>
      <c r="BK269" s="134">
        <f>SUM(BK270:BK276)</f>
        <v>0</v>
      </c>
    </row>
    <row r="270" spans="2:65" s="1" customFormat="1" ht="16.5" customHeight="1">
      <c r="B270" s="137"/>
      <c r="C270" s="138" t="s">
        <v>405</v>
      </c>
      <c r="D270" s="138" t="s">
        <v>209</v>
      </c>
      <c r="E270" s="139" t="s">
        <v>1002</v>
      </c>
      <c r="F270" s="140" t="s">
        <v>1003</v>
      </c>
      <c r="G270" s="141" t="s">
        <v>218</v>
      </c>
      <c r="H270" s="142">
        <v>9</v>
      </c>
      <c r="I270" s="143"/>
      <c r="J270" s="144">
        <f>ROUND(I270*H270,2)</f>
        <v>0</v>
      </c>
      <c r="K270" s="140" t="s">
        <v>1</v>
      </c>
      <c r="L270" s="32"/>
      <c r="M270" s="145" t="s">
        <v>1</v>
      </c>
      <c r="N270" s="146" t="s">
        <v>41</v>
      </c>
      <c r="P270" s="147">
        <f>O270*H270</f>
        <v>0</v>
      </c>
      <c r="Q270" s="147">
        <v>0.00102</v>
      </c>
      <c r="R270" s="147">
        <f>Q270*H270</f>
        <v>0.00918</v>
      </c>
      <c r="S270" s="147">
        <v>0</v>
      </c>
      <c r="T270" s="148">
        <f>S270*H270</f>
        <v>0</v>
      </c>
      <c r="AR270" s="149" t="s">
        <v>214</v>
      </c>
      <c r="AT270" s="149" t="s">
        <v>209</v>
      </c>
      <c r="AU270" s="149" t="s">
        <v>85</v>
      </c>
      <c r="AY270" s="17" t="s">
        <v>207</v>
      </c>
      <c r="BE270" s="150">
        <f>IF(N270="základní",J270,0)</f>
        <v>0</v>
      </c>
      <c r="BF270" s="150">
        <f>IF(N270="snížená",J270,0)</f>
        <v>0</v>
      </c>
      <c r="BG270" s="150">
        <f>IF(N270="zákl. přenesená",J270,0)</f>
        <v>0</v>
      </c>
      <c r="BH270" s="150">
        <f>IF(N270="sníž. přenesená",J270,0)</f>
        <v>0</v>
      </c>
      <c r="BI270" s="150">
        <f>IF(N270="nulová",J270,0)</f>
        <v>0</v>
      </c>
      <c r="BJ270" s="17" t="s">
        <v>83</v>
      </c>
      <c r="BK270" s="150">
        <f>ROUND(I270*H270,2)</f>
        <v>0</v>
      </c>
      <c r="BL270" s="17" t="s">
        <v>214</v>
      </c>
      <c r="BM270" s="149" t="s">
        <v>1470</v>
      </c>
    </row>
    <row r="271" spans="2:51" s="12" customFormat="1" ht="12">
      <c r="B271" s="151"/>
      <c r="D271" s="152" t="s">
        <v>223</v>
      </c>
      <c r="E271" s="153" t="s">
        <v>1</v>
      </c>
      <c r="F271" s="154" t="s">
        <v>1471</v>
      </c>
      <c r="H271" s="155">
        <v>2.125</v>
      </c>
      <c r="I271" s="156"/>
      <c r="L271" s="151"/>
      <c r="M271" s="157"/>
      <c r="T271" s="158"/>
      <c r="AT271" s="153" t="s">
        <v>223</v>
      </c>
      <c r="AU271" s="153" t="s">
        <v>85</v>
      </c>
      <c r="AV271" s="12" t="s">
        <v>85</v>
      </c>
      <c r="AW271" s="12" t="s">
        <v>32</v>
      </c>
      <c r="AX271" s="12" t="s">
        <v>76</v>
      </c>
      <c r="AY271" s="153" t="s">
        <v>207</v>
      </c>
    </row>
    <row r="272" spans="2:51" s="12" customFormat="1" ht="12">
      <c r="B272" s="151"/>
      <c r="D272" s="152" t="s">
        <v>223</v>
      </c>
      <c r="E272" s="153" t="s">
        <v>1</v>
      </c>
      <c r="F272" s="154" t="s">
        <v>1472</v>
      </c>
      <c r="H272" s="155">
        <v>1.358</v>
      </c>
      <c r="I272" s="156"/>
      <c r="L272" s="151"/>
      <c r="M272" s="157"/>
      <c r="T272" s="158"/>
      <c r="AT272" s="153" t="s">
        <v>223</v>
      </c>
      <c r="AU272" s="153" t="s">
        <v>85</v>
      </c>
      <c r="AV272" s="12" t="s">
        <v>85</v>
      </c>
      <c r="AW272" s="12" t="s">
        <v>32</v>
      </c>
      <c r="AX272" s="12" t="s">
        <v>76</v>
      </c>
      <c r="AY272" s="153" t="s">
        <v>207</v>
      </c>
    </row>
    <row r="273" spans="2:51" s="12" customFormat="1" ht="12">
      <c r="B273" s="151"/>
      <c r="D273" s="152" t="s">
        <v>223</v>
      </c>
      <c r="E273" s="153" t="s">
        <v>1</v>
      </c>
      <c r="F273" s="154" t="s">
        <v>1473</v>
      </c>
      <c r="H273" s="155">
        <v>4.455</v>
      </c>
      <c r="I273" s="156"/>
      <c r="L273" s="151"/>
      <c r="M273" s="157"/>
      <c r="T273" s="158"/>
      <c r="AT273" s="153" t="s">
        <v>223</v>
      </c>
      <c r="AU273" s="153" t="s">
        <v>85</v>
      </c>
      <c r="AV273" s="12" t="s">
        <v>85</v>
      </c>
      <c r="AW273" s="12" t="s">
        <v>32</v>
      </c>
      <c r="AX273" s="12" t="s">
        <v>76</v>
      </c>
      <c r="AY273" s="153" t="s">
        <v>207</v>
      </c>
    </row>
    <row r="274" spans="2:51" s="12" customFormat="1" ht="12">
      <c r="B274" s="151"/>
      <c r="D274" s="152" t="s">
        <v>223</v>
      </c>
      <c r="E274" s="153" t="s">
        <v>1</v>
      </c>
      <c r="F274" s="154" t="s">
        <v>1474</v>
      </c>
      <c r="H274" s="155">
        <v>0.447</v>
      </c>
      <c r="I274" s="156"/>
      <c r="L274" s="151"/>
      <c r="M274" s="157"/>
      <c r="T274" s="158"/>
      <c r="AT274" s="153" t="s">
        <v>223</v>
      </c>
      <c r="AU274" s="153" t="s">
        <v>85</v>
      </c>
      <c r="AV274" s="12" t="s">
        <v>85</v>
      </c>
      <c r="AW274" s="12" t="s">
        <v>32</v>
      </c>
      <c r="AX274" s="12" t="s">
        <v>76</v>
      </c>
      <c r="AY274" s="153" t="s">
        <v>207</v>
      </c>
    </row>
    <row r="275" spans="2:51" s="14" customFormat="1" ht="12">
      <c r="B275" s="165"/>
      <c r="D275" s="152" t="s">
        <v>223</v>
      </c>
      <c r="E275" s="166" t="s">
        <v>1</v>
      </c>
      <c r="F275" s="167" t="s">
        <v>309</v>
      </c>
      <c r="H275" s="168">
        <v>8.385</v>
      </c>
      <c r="I275" s="169"/>
      <c r="L275" s="165"/>
      <c r="M275" s="170"/>
      <c r="T275" s="171"/>
      <c r="AT275" s="166" t="s">
        <v>223</v>
      </c>
      <c r="AU275" s="166" t="s">
        <v>85</v>
      </c>
      <c r="AV275" s="14" t="s">
        <v>214</v>
      </c>
      <c r="AW275" s="14" t="s">
        <v>32</v>
      </c>
      <c r="AX275" s="14" t="s">
        <v>76</v>
      </c>
      <c r="AY275" s="166" t="s">
        <v>207</v>
      </c>
    </row>
    <row r="276" spans="2:51" s="12" customFormat="1" ht="12">
      <c r="B276" s="151"/>
      <c r="D276" s="152" t="s">
        <v>223</v>
      </c>
      <c r="E276" s="153" t="s">
        <v>1</v>
      </c>
      <c r="F276" s="154" t="s">
        <v>146</v>
      </c>
      <c r="H276" s="155">
        <v>9</v>
      </c>
      <c r="I276" s="156"/>
      <c r="L276" s="151"/>
      <c r="M276" s="157"/>
      <c r="T276" s="158"/>
      <c r="AT276" s="153" t="s">
        <v>223</v>
      </c>
      <c r="AU276" s="153" t="s">
        <v>85</v>
      </c>
      <c r="AV276" s="12" t="s">
        <v>85</v>
      </c>
      <c r="AW276" s="12" t="s">
        <v>32</v>
      </c>
      <c r="AX276" s="12" t="s">
        <v>83</v>
      </c>
      <c r="AY276" s="153" t="s">
        <v>207</v>
      </c>
    </row>
    <row r="277" spans="2:63" s="11" customFormat="1" ht="22.9" customHeight="1">
      <c r="B277" s="125"/>
      <c r="D277" s="126" t="s">
        <v>75</v>
      </c>
      <c r="E277" s="135" t="s">
        <v>146</v>
      </c>
      <c r="F277" s="135" t="s">
        <v>701</v>
      </c>
      <c r="I277" s="128"/>
      <c r="J277" s="136">
        <f>BK277</f>
        <v>0</v>
      </c>
      <c r="L277" s="125"/>
      <c r="M277" s="130"/>
      <c r="P277" s="131">
        <f>SUM(P278:P287)</f>
        <v>0</v>
      </c>
      <c r="R277" s="131">
        <f>SUM(R278:R287)</f>
        <v>8.82653652</v>
      </c>
      <c r="T277" s="132">
        <f>SUM(T278:T287)</f>
        <v>8.75</v>
      </c>
      <c r="AR277" s="126" t="s">
        <v>83</v>
      </c>
      <c r="AT277" s="133" t="s">
        <v>75</v>
      </c>
      <c r="AU277" s="133" t="s">
        <v>83</v>
      </c>
      <c r="AY277" s="126" t="s">
        <v>207</v>
      </c>
      <c r="BK277" s="134">
        <f>SUM(BK278:BK287)</f>
        <v>0</v>
      </c>
    </row>
    <row r="278" spans="2:65" s="1" customFormat="1" ht="24.2" customHeight="1">
      <c r="B278" s="137"/>
      <c r="C278" s="138" t="s">
        <v>409</v>
      </c>
      <c r="D278" s="138" t="s">
        <v>209</v>
      </c>
      <c r="E278" s="139" t="s">
        <v>1220</v>
      </c>
      <c r="F278" s="140" t="s">
        <v>1221</v>
      </c>
      <c r="G278" s="141" t="s">
        <v>272</v>
      </c>
      <c r="H278" s="142">
        <v>3.5</v>
      </c>
      <c r="I278" s="143"/>
      <c r="J278" s="144">
        <f>ROUND(I278*H278,2)</f>
        <v>0</v>
      </c>
      <c r="K278" s="140" t="s">
        <v>213</v>
      </c>
      <c r="L278" s="32"/>
      <c r="M278" s="145" t="s">
        <v>1</v>
      </c>
      <c r="N278" s="146" t="s">
        <v>41</v>
      </c>
      <c r="P278" s="147">
        <f>O278*H278</f>
        <v>0</v>
      </c>
      <c r="Q278" s="147">
        <v>0.0003</v>
      </c>
      <c r="R278" s="147">
        <f>Q278*H278</f>
        <v>0.00105</v>
      </c>
      <c r="S278" s="147">
        <v>0</v>
      </c>
      <c r="T278" s="148">
        <f>S278*H278</f>
        <v>0</v>
      </c>
      <c r="AR278" s="149" t="s">
        <v>214</v>
      </c>
      <c r="AT278" s="149" t="s">
        <v>209</v>
      </c>
      <c r="AU278" s="149" t="s">
        <v>85</v>
      </c>
      <c r="AY278" s="17" t="s">
        <v>207</v>
      </c>
      <c r="BE278" s="150">
        <f>IF(N278="základní",J278,0)</f>
        <v>0</v>
      </c>
      <c r="BF278" s="150">
        <f>IF(N278="snížená",J278,0)</f>
        <v>0</v>
      </c>
      <c r="BG278" s="150">
        <f>IF(N278="zákl. přenesená",J278,0)</f>
        <v>0</v>
      </c>
      <c r="BH278" s="150">
        <f>IF(N278="sníž. přenesená",J278,0)</f>
        <v>0</v>
      </c>
      <c r="BI278" s="150">
        <f>IF(N278="nulová",J278,0)</f>
        <v>0</v>
      </c>
      <c r="BJ278" s="17" t="s">
        <v>83</v>
      </c>
      <c r="BK278" s="150">
        <f>ROUND(I278*H278,2)</f>
        <v>0</v>
      </c>
      <c r="BL278" s="17" t="s">
        <v>214</v>
      </c>
      <c r="BM278" s="149" t="s">
        <v>1475</v>
      </c>
    </row>
    <row r="279" spans="2:65" s="1" customFormat="1" ht="16.5" customHeight="1">
      <c r="B279" s="137"/>
      <c r="C279" s="172" t="s">
        <v>413</v>
      </c>
      <c r="D279" s="172" t="s">
        <v>426</v>
      </c>
      <c r="E279" s="173" t="s">
        <v>1224</v>
      </c>
      <c r="F279" s="174" t="s">
        <v>1225</v>
      </c>
      <c r="G279" s="175" t="s">
        <v>490</v>
      </c>
      <c r="H279" s="176">
        <v>75.4</v>
      </c>
      <c r="I279" s="177"/>
      <c r="J279" s="178">
        <f>ROUND(I279*H279,2)</f>
        <v>0</v>
      </c>
      <c r="K279" s="174" t="s">
        <v>1</v>
      </c>
      <c r="L279" s="179"/>
      <c r="M279" s="180" t="s">
        <v>1</v>
      </c>
      <c r="N279" s="181" t="s">
        <v>41</v>
      </c>
      <c r="P279" s="147">
        <f>O279*H279</f>
        <v>0</v>
      </c>
      <c r="Q279" s="147">
        <v>0.001</v>
      </c>
      <c r="R279" s="147">
        <f>Q279*H279</f>
        <v>0.07540000000000001</v>
      </c>
      <c r="S279" s="147">
        <v>0</v>
      </c>
      <c r="T279" s="148">
        <f>S279*H279</f>
        <v>0</v>
      </c>
      <c r="AR279" s="149" t="s">
        <v>242</v>
      </c>
      <c r="AT279" s="149" t="s">
        <v>426</v>
      </c>
      <c r="AU279" s="149" t="s">
        <v>85</v>
      </c>
      <c r="AY279" s="17" t="s">
        <v>207</v>
      </c>
      <c r="BE279" s="150">
        <f>IF(N279="základní",J279,0)</f>
        <v>0</v>
      </c>
      <c r="BF279" s="150">
        <f>IF(N279="snížená",J279,0)</f>
        <v>0</v>
      </c>
      <c r="BG279" s="150">
        <f>IF(N279="zákl. přenesená",J279,0)</f>
        <v>0</v>
      </c>
      <c r="BH279" s="150">
        <f>IF(N279="sníž. přenesená",J279,0)</f>
        <v>0</v>
      </c>
      <c r="BI279" s="150">
        <f>IF(N279="nulová",J279,0)</f>
        <v>0</v>
      </c>
      <c r="BJ279" s="17" t="s">
        <v>83</v>
      </c>
      <c r="BK279" s="150">
        <f>ROUND(I279*H279,2)</f>
        <v>0</v>
      </c>
      <c r="BL279" s="17" t="s">
        <v>214</v>
      </c>
      <c r="BM279" s="149" t="s">
        <v>1476</v>
      </c>
    </row>
    <row r="280" spans="2:65" s="1" customFormat="1" ht="24.2" customHeight="1">
      <c r="B280" s="137"/>
      <c r="C280" s="138" t="s">
        <v>345</v>
      </c>
      <c r="D280" s="138" t="s">
        <v>209</v>
      </c>
      <c r="E280" s="139" t="s">
        <v>764</v>
      </c>
      <c r="F280" s="140" t="s">
        <v>765</v>
      </c>
      <c r="G280" s="141" t="s">
        <v>286</v>
      </c>
      <c r="H280" s="142">
        <v>3.878</v>
      </c>
      <c r="I280" s="143"/>
      <c r="J280" s="144">
        <f>ROUND(I280*H280,2)</f>
        <v>0</v>
      </c>
      <c r="K280" s="140" t="s">
        <v>213</v>
      </c>
      <c r="L280" s="32"/>
      <c r="M280" s="145" t="s">
        <v>1</v>
      </c>
      <c r="N280" s="146" t="s">
        <v>41</v>
      </c>
      <c r="P280" s="147">
        <f>O280*H280</f>
        <v>0</v>
      </c>
      <c r="Q280" s="147">
        <v>2.25634</v>
      </c>
      <c r="R280" s="147">
        <f>Q280*H280</f>
        <v>8.75008652</v>
      </c>
      <c r="S280" s="147">
        <v>0</v>
      </c>
      <c r="T280" s="148">
        <f>S280*H280</f>
        <v>0</v>
      </c>
      <c r="AR280" s="149" t="s">
        <v>214</v>
      </c>
      <c r="AT280" s="149" t="s">
        <v>209</v>
      </c>
      <c r="AU280" s="149" t="s">
        <v>85</v>
      </c>
      <c r="AY280" s="17" t="s">
        <v>207</v>
      </c>
      <c r="BE280" s="150">
        <f>IF(N280="základní",J280,0)</f>
        <v>0</v>
      </c>
      <c r="BF280" s="150">
        <f>IF(N280="snížená",J280,0)</f>
        <v>0</v>
      </c>
      <c r="BG280" s="150">
        <f>IF(N280="zákl. přenesená",J280,0)</f>
        <v>0</v>
      </c>
      <c r="BH280" s="150">
        <f>IF(N280="sníž. přenesená",J280,0)</f>
        <v>0</v>
      </c>
      <c r="BI280" s="150">
        <f>IF(N280="nulová",J280,0)</f>
        <v>0</v>
      </c>
      <c r="BJ280" s="17" t="s">
        <v>83</v>
      </c>
      <c r="BK280" s="150">
        <f>ROUND(I280*H280,2)</f>
        <v>0</v>
      </c>
      <c r="BL280" s="17" t="s">
        <v>214</v>
      </c>
      <c r="BM280" s="149" t="s">
        <v>1477</v>
      </c>
    </row>
    <row r="281" spans="2:51" s="13" customFormat="1" ht="12">
      <c r="B281" s="159"/>
      <c r="D281" s="152" t="s">
        <v>223</v>
      </c>
      <c r="E281" s="160" t="s">
        <v>1</v>
      </c>
      <c r="F281" s="161" t="s">
        <v>1478</v>
      </c>
      <c r="H281" s="160" t="s">
        <v>1</v>
      </c>
      <c r="I281" s="162"/>
      <c r="L281" s="159"/>
      <c r="M281" s="163"/>
      <c r="T281" s="164"/>
      <c r="AT281" s="160" t="s">
        <v>223</v>
      </c>
      <c r="AU281" s="160" t="s">
        <v>85</v>
      </c>
      <c r="AV281" s="13" t="s">
        <v>83</v>
      </c>
      <c r="AW281" s="13" t="s">
        <v>32</v>
      </c>
      <c r="AX281" s="13" t="s">
        <v>76</v>
      </c>
      <c r="AY281" s="160" t="s">
        <v>207</v>
      </c>
    </row>
    <row r="282" spans="2:51" s="12" customFormat="1" ht="12">
      <c r="B282" s="151"/>
      <c r="D282" s="152" t="s">
        <v>223</v>
      </c>
      <c r="E282" s="153" t="s">
        <v>1</v>
      </c>
      <c r="F282" s="154" t="s">
        <v>1479</v>
      </c>
      <c r="H282" s="155">
        <v>2.75</v>
      </c>
      <c r="I282" s="156"/>
      <c r="L282" s="151"/>
      <c r="M282" s="157"/>
      <c r="T282" s="158"/>
      <c r="AT282" s="153" t="s">
        <v>223</v>
      </c>
      <c r="AU282" s="153" t="s">
        <v>85</v>
      </c>
      <c r="AV282" s="12" t="s">
        <v>85</v>
      </c>
      <c r="AW282" s="12" t="s">
        <v>32</v>
      </c>
      <c r="AX282" s="12" t="s">
        <v>76</v>
      </c>
      <c r="AY282" s="153" t="s">
        <v>207</v>
      </c>
    </row>
    <row r="283" spans="2:51" s="12" customFormat="1" ht="12">
      <c r="B283" s="151"/>
      <c r="D283" s="152" t="s">
        <v>223</v>
      </c>
      <c r="E283" s="153" t="s">
        <v>1</v>
      </c>
      <c r="F283" s="154" t="s">
        <v>1480</v>
      </c>
      <c r="H283" s="155">
        <v>1.128</v>
      </c>
      <c r="I283" s="156"/>
      <c r="L283" s="151"/>
      <c r="M283" s="157"/>
      <c r="T283" s="158"/>
      <c r="AT283" s="153" t="s">
        <v>223</v>
      </c>
      <c r="AU283" s="153" t="s">
        <v>85</v>
      </c>
      <c r="AV283" s="12" t="s">
        <v>85</v>
      </c>
      <c r="AW283" s="12" t="s">
        <v>32</v>
      </c>
      <c r="AX283" s="12" t="s">
        <v>76</v>
      </c>
      <c r="AY283" s="153" t="s">
        <v>207</v>
      </c>
    </row>
    <row r="284" spans="2:51" s="14" customFormat="1" ht="12">
      <c r="B284" s="165"/>
      <c r="D284" s="152" t="s">
        <v>223</v>
      </c>
      <c r="E284" s="166" t="s">
        <v>1</v>
      </c>
      <c r="F284" s="167" t="s">
        <v>309</v>
      </c>
      <c r="H284" s="168">
        <v>3.878</v>
      </c>
      <c r="I284" s="169"/>
      <c r="L284" s="165"/>
      <c r="M284" s="170"/>
      <c r="T284" s="171"/>
      <c r="AT284" s="166" t="s">
        <v>223</v>
      </c>
      <c r="AU284" s="166" t="s">
        <v>85</v>
      </c>
      <c r="AV284" s="14" t="s">
        <v>214</v>
      </c>
      <c r="AW284" s="14" t="s">
        <v>32</v>
      </c>
      <c r="AX284" s="14" t="s">
        <v>83</v>
      </c>
      <c r="AY284" s="166" t="s">
        <v>207</v>
      </c>
    </row>
    <row r="285" spans="2:65" s="1" customFormat="1" ht="16.5" customHeight="1">
      <c r="B285" s="137"/>
      <c r="C285" s="138" t="s">
        <v>419</v>
      </c>
      <c r="D285" s="138" t="s">
        <v>209</v>
      </c>
      <c r="E285" s="139" t="s">
        <v>1361</v>
      </c>
      <c r="F285" s="140" t="s">
        <v>1362</v>
      </c>
      <c r="G285" s="141" t="s">
        <v>286</v>
      </c>
      <c r="H285" s="142">
        <v>3.5</v>
      </c>
      <c r="I285" s="143"/>
      <c r="J285" s="144">
        <f>ROUND(I285*H285,2)</f>
        <v>0</v>
      </c>
      <c r="K285" s="140" t="s">
        <v>213</v>
      </c>
      <c r="L285" s="32"/>
      <c r="M285" s="145" t="s">
        <v>1</v>
      </c>
      <c r="N285" s="146" t="s">
        <v>41</v>
      </c>
      <c r="P285" s="147">
        <f>O285*H285</f>
        <v>0</v>
      </c>
      <c r="Q285" s="147">
        <v>0</v>
      </c>
      <c r="R285" s="147">
        <f>Q285*H285</f>
        <v>0</v>
      </c>
      <c r="S285" s="147">
        <v>2.4</v>
      </c>
      <c r="T285" s="148">
        <f>S285*H285</f>
        <v>8.4</v>
      </c>
      <c r="AR285" s="149" t="s">
        <v>214</v>
      </c>
      <c r="AT285" s="149" t="s">
        <v>209</v>
      </c>
      <c r="AU285" s="149" t="s">
        <v>85</v>
      </c>
      <c r="AY285" s="17" t="s">
        <v>207</v>
      </c>
      <c r="BE285" s="150">
        <f>IF(N285="základní",J285,0)</f>
        <v>0</v>
      </c>
      <c r="BF285" s="150">
        <f>IF(N285="snížená",J285,0)</f>
        <v>0</v>
      </c>
      <c r="BG285" s="150">
        <f>IF(N285="zákl. přenesená",J285,0)</f>
        <v>0</v>
      </c>
      <c r="BH285" s="150">
        <f>IF(N285="sníž. přenesená",J285,0)</f>
        <v>0</v>
      </c>
      <c r="BI285" s="150">
        <f>IF(N285="nulová",J285,0)</f>
        <v>0</v>
      </c>
      <c r="BJ285" s="17" t="s">
        <v>83</v>
      </c>
      <c r="BK285" s="150">
        <f>ROUND(I285*H285,2)</f>
        <v>0</v>
      </c>
      <c r="BL285" s="17" t="s">
        <v>214</v>
      </c>
      <c r="BM285" s="149" t="s">
        <v>1481</v>
      </c>
    </row>
    <row r="286" spans="2:65" s="1" customFormat="1" ht="24.2" customHeight="1">
      <c r="B286" s="137"/>
      <c r="C286" s="138" t="s">
        <v>425</v>
      </c>
      <c r="D286" s="138" t="s">
        <v>209</v>
      </c>
      <c r="E286" s="139" t="s">
        <v>1366</v>
      </c>
      <c r="F286" s="140" t="s">
        <v>1367</v>
      </c>
      <c r="G286" s="141" t="s">
        <v>272</v>
      </c>
      <c r="H286" s="142">
        <v>5</v>
      </c>
      <c r="I286" s="143"/>
      <c r="J286" s="144">
        <f>ROUND(I286*H286,2)</f>
        <v>0</v>
      </c>
      <c r="K286" s="140" t="s">
        <v>213</v>
      </c>
      <c r="L286" s="32"/>
      <c r="M286" s="145" t="s">
        <v>1</v>
      </c>
      <c r="N286" s="146" t="s">
        <v>41</v>
      </c>
      <c r="P286" s="147">
        <f>O286*H286</f>
        <v>0</v>
      </c>
      <c r="Q286" s="147">
        <v>0</v>
      </c>
      <c r="R286" s="147">
        <f>Q286*H286</f>
        <v>0</v>
      </c>
      <c r="S286" s="147">
        <v>0.07</v>
      </c>
      <c r="T286" s="148">
        <f>S286*H286</f>
        <v>0.35000000000000003</v>
      </c>
      <c r="AR286" s="149" t="s">
        <v>214</v>
      </c>
      <c r="AT286" s="149" t="s">
        <v>209</v>
      </c>
      <c r="AU286" s="149" t="s">
        <v>85</v>
      </c>
      <c r="AY286" s="17" t="s">
        <v>207</v>
      </c>
      <c r="BE286" s="150">
        <f>IF(N286="základní",J286,0)</f>
        <v>0</v>
      </c>
      <c r="BF286" s="150">
        <f>IF(N286="snížená",J286,0)</f>
        <v>0</v>
      </c>
      <c r="BG286" s="150">
        <f>IF(N286="zákl. přenesená",J286,0)</f>
        <v>0</v>
      </c>
      <c r="BH286" s="150">
        <f>IF(N286="sníž. přenesená",J286,0)</f>
        <v>0</v>
      </c>
      <c r="BI286" s="150">
        <f>IF(N286="nulová",J286,0)</f>
        <v>0</v>
      </c>
      <c r="BJ286" s="17" t="s">
        <v>83</v>
      </c>
      <c r="BK286" s="150">
        <f>ROUND(I286*H286,2)</f>
        <v>0</v>
      </c>
      <c r="BL286" s="17" t="s">
        <v>214</v>
      </c>
      <c r="BM286" s="149" t="s">
        <v>1482</v>
      </c>
    </row>
    <row r="287" spans="2:51" s="12" customFormat="1" ht="12">
      <c r="B287" s="151"/>
      <c r="D287" s="152" t="s">
        <v>223</v>
      </c>
      <c r="E287" s="153" t="s">
        <v>1</v>
      </c>
      <c r="F287" s="154" t="s">
        <v>1483</v>
      </c>
      <c r="H287" s="155">
        <v>5</v>
      </c>
      <c r="I287" s="156"/>
      <c r="L287" s="151"/>
      <c r="M287" s="157"/>
      <c r="T287" s="158"/>
      <c r="AT287" s="153" t="s">
        <v>223</v>
      </c>
      <c r="AU287" s="153" t="s">
        <v>85</v>
      </c>
      <c r="AV287" s="12" t="s">
        <v>85</v>
      </c>
      <c r="AW287" s="12" t="s">
        <v>32</v>
      </c>
      <c r="AX287" s="12" t="s">
        <v>83</v>
      </c>
      <c r="AY287" s="153" t="s">
        <v>207</v>
      </c>
    </row>
    <row r="288" spans="2:63" s="11" customFormat="1" ht="22.9" customHeight="1">
      <c r="B288" s="125"/>
      <c r="D288" s="126" t="s">
        <v>75</v>
      </c>
      <c r="E288" s="135" t="s">
        <v>779</v>
      </c>
      <c r="F288" s="135" t="s">
        <v>780</v>
      </c>
      <c r="I288" s="128"/>
      <c r="J288" s="136">
        <f>BK288</f>
        <v>0</v>
      </c>
      <c r="L288" s="125"/>
      <c r="M288" s="130"/>
      <c r="P288" s="131">
        <f>SUM(P289:P292)</f>
        <v>0</v>
      </c>
      <c r="R288" s="131">
        <f>SUM(R289:R292)</f>
        <v>0</v>
      </c>
      <c r="T288" s="132">
        <f>SUM(T289:T292)</f>
        <v>0</v>
      </c>
      <c r="AR288" s="126" t="s">
        <v>83</v>
      </c>
      <c r="AT288" s="133" t="s">
        <v>75</v>
      </c>
      <c r="AU288" s="133" t="s">
        <v>83</v>
      </c>
      <c r="AY288" s="126" t="s">
        <v>207</v>
      </c>
      <c r="BK288" s="134">
        <f>SUM(BK289:BK292)</f>
        <v>0</v>
      </c>
    </row>
    <row r="289" spans="2:65" s="1" customFormat="1" ht="24.2" customHeight="1">
      <c r="B289" s="137"/>
      <c r="C289" s="138" t="s">
        <v>432</v>
      </c>
      <c r="D289" s="138" t="s">
        <v>209</v>
      </c>
      <c r="E289" s="139" t="s">
        <v>1370</v>
      </c>
      <c r="F289" s="140" t="s">
        <v>1371</v>
      </c>
      <c r="G289" s="141" t="s">
        <v>429</v>
      </c>
      <c r="H289" s="142">
        <v>8.918</v>
      </c>
      <c r="I289" s="143"/>
      <c r="J289" s="144">
        <f>ROUND(I289*H289,2)</f>
        <v>0</v>
      </c>
      <c r="K289" s="140" t="s">
        <v>213</v>
      </c>
      <c r="L289" s="32"/>
      <c r="M289" s="145" t="s">
        <v>1</v>
      </c>
      <c r="N289" s="146" t="s">
        <v>41</v>
      </c>
      <c r="P289" s="147">
        <f>O289*H289</f>
        <v>0</v>
      </c>
      <c r="Q289" s="147">
        <v>0</v>
      </c>
      <c r="R289" s="147">
        <f>Q289*H289</f>
        <v>0</v>
      </c>
      <c r="S289" s="147">
        <v>0</v>
      </c>
      <c r="T289" s="148">
        <f>S289*H289</f>
        <v>0</v>
      </c>
      <c r="AR289" s="149" t="s">
        <v>214</v>
      </c>
      <c r="AT289" s="149" t="s">
        <v>209</v>
      </c>
      <c r="AU289" s="149" t="s">
        <v>85</v>
      </c>
      <c r="AY289" s="17" t="s">
        <v>207</v>
      </c>
      <c r="BE289" s="150">
        <f>IF(N289="základní",J289,0)</f>
        <v>0</v>
      </c>
      <c r="BF289" s="150">
        <f>IF(N289="snížená",J289,0)</f>
        <v>0</v>
      </c>
      <c r="BG289" s="150">
        <f>IF(N289="zákl. přenesená",J289,0)</f>
        <v>0</v>
      </c>
      <c r="BH289" s="150">
        <f>IF(N289="sníž. přenesená",J289,0)</f>
        <v>0</v>
      </c>
      <c r="BI289" s="150">
        <f>IF(N289="nulová",J289,0)</f>
        <v>0</v>
      </c>
      <c r="BJ289" s="17" t="s">
        <v>83</v>
      </c>
      <c r="BK289" s="150">
        <f>ROUND(I289*H289,2)</f>
        <v>0</v>
      </c>
      <c r="BL289" s="17" t="s">
        <v>214</v>
      </c>
      <c r="BM289" s="149" t="s">
        <v>1484</v>
      </c>
    </row>
    <row r="290" spans="2:65" s="1" customFormat="1" ht="24.2" customHeight="1">
      <c r="B290" s="137"/>
      <c r="C290" s="138" t="s">
        <v>437</v>
      </c>
      <c r="D290" s="138" t="s">
        <v>209</v>
      </c>
      <c r="E290" s="139" t="s">
        <v>1373</v>
      </c>
      <c r="F290" s="140" t="s">
        <v>1374</v>
      </c>
      <c r="G290" s="141" t="s">
        <v>429</v>
      </c>
      <c r="H290" s="142">
        <v>169.442</v>
      </c>
      <c r="I290" s="143"/>
      <c r="J290" s="144">
        <f>ROUND(I290*H290,2)</f>
        <v>0</v>
      </c>
      <c r="K290" s="140" t="s">
        <v>213</v>
      </c>
      <c r="L290" s="32"/>
      <c r="M290" s="145" t="s">
        <v>1</v>
      </c>
      <c r="N290" s="146" t="s">
        <v>41</v>
      </c>
      <c r="P290" s="147">
        <f>O290*H290</f>
        <v>0</v>
      </c>
      <c r="Q290" s="147">
        <v>0</v>
      </c>
      <c r="R290" s="147">
        <f>Q290*H290</f>
        <v>0</v>
      </c>
      <c r="S290" s="147">
        <v>0</v>
      </c>
      <c r="T290" s="148">
        <f>S290*H290</f>
        <v>0</v>
      </c>
      <c r="AR290" s="149" t="s">
        <v>214</v>
      </c>
      <c r="AT290" s="149" t="s">
        <v>209</v>
      </c>
      <c r="AU290" s="149" t="s">
        <v>85</v>
      </c>
      <c r="AY290" s="17" t="s">
        <v>207</v>
      </c>
      <c r="BE290" s="150">
        <f>IF(N290="základní",J290,0)</f>
        <v>0</v>
      </c>
      <c r="BF290" s="150">
        <f>IF(N290="snížená",J290,0)</f>
        <v>0</v>
      </c>
      <c r="BG290" s="150">
        <f>IF(N290="zákl. přenesená",J290,0)</f>
        <v>0</v>
      </c>
      <c r="BH290" s="150">
        <f>IF(N290="sníž. přenesená",J290,0)</f>
        <v>0</v>
      </c>
      <c r="BI290" s="150">
        <f>IF(N290="nulová",J290,0)</f>
        <v>0</v>
      </c>
      <c r="BJ290" s="17" t="s">
        <v>83</v>
      </c>
      <c r="BK290" s="150">
        <f>ROUND(I290*H290,2)</f>
        <v>0</v>
      </c>
      <c r="BL290" s="17" t="s">
        <v>214</v>
      </c>
      <c r="BM290" s="149" t="s">
        <v>1485</v>
      </c>
    </row>
    <row r="291" spans="2:51" s="12" customFormat="1" ht="12">
      <c r="B291" s="151"/>
      <c r="D291" s="152" t="s">
        <v>223</v>
      </c>
      <c r="F291" s="154" t="s">
        <v>1486</v>
      </c>
      <c r="H291" s="155">
        <v>169.442</v>
      </c>
      <c r="I291" s="156"/>
      <c r="L291" s="151"/>
      <c r="M291" s="157"/>
      <c r="T291" s="158"/>
      <c r="AT291" s="153" t="s">
        <v>223</v>
      </c>
      <c r="AU291" s="153" t="s">
        <v>85</v>
      </c>
      <c r="AV291" s="12" t="s">
        <v>85</v>
      </c>
      <c r="AW291" s="12" t="s">
        <v>3</v>
      </c>
      <c r="AX291" s="12" t="s">
        <v>83</v>
      </c>
      <c r="AY291" s="153" t="s">
        <v>207</v>
      </c>
    </row>
    <row r="292" spans="2:65" s="1" customFormat="1" ht="33" customHeight="1">
      <c r="B292" s="137"/>
      <c r="C292" s="138" t="s">
        <v>441</v>
      </c>
      <c r="D292" s="138" t="s">
        <v>209</v>
      </c>
      <c r="E292" s="139" t="s">
        <v>1027</v>
      </c>
      <c r="F292" s="140" t="s">
        <v>1028</v>
      </c>
      <c r="G292" s="141" t="s">
        <v>429</v>
      </c>
      <c r="H292" s="142">
        <v>8.918</v>
      </c>
      <c r="I292" s="143"/>
      <c r="J292" s="144">
        <f>ROUND(I292*H292,2)</f>
        <v>0</v>
      </c>
      <c r="K292" s="140" t="s">
        <v>213</v>
      </c>
      <c r="L292" s="32"/>
      <c r="M292" s="145" t="s">
        <v>1</v>
      </c>
      <c r="N292" s="146" t="s">
        <v>41</v>
      </c>
      <c r="P292" s="147">
        <f>O292*H292</f>
        <v>0</v>
      </c>
      <c r="Q292" s="147">
        <v>0</v>
      </c>
      <c r="R292" s="147">
        <f>Q292*H292</f>
        <v>0</v>
      </c>
      <c r="S292" s="147">
        <v>0</v>
      </c>
      <c r="T292" s="148">
        <f>S292*H292</f>
        <v>0</v>
      </c>
      <c r="AR292" s="149" t="s">
        <v>214</v>
      </c>
      <c r="AT292" s="149" t="s">
        <v>209</v>
      </c>
      <c r="AU292" s="149" t="s">
        <v>85</v>
      </c>
      <c r="AY292" s="17" t="s">
        <v>207</v>
      </c>
      <c r="BE292" s="150">
        <f>IF(N292="základní",J292,0)</f>
        <v>0</v>
      </c>
      <c r="BF292" s="150">
        <f>IF(N292="snížená",J292,0)</f>
        <v>0</v>
      </c>
      <c r="BG292" s="150">
        <f>IF(N292="zákl. přenesená",J292,0)</f>
        <v>0</v>
      </c>
      <c r="BH292" s="150">
        <f>IF(N292="sníž. přenesená",J292,0)</f>
        <v>0</v>
      </c>
      <c r="BI292" s="150">
        <f>IF(N292="nulová",J292,0)</f>
        <v>0</v>
      </c>
      <c r="BJ292" s="17" t="s">
        <v>83</v>
      </c>
      <c r="BK292" s="150">
        <f>ROUND(I292*H292,2)</f>
        <v>0</v>
      </c>
      <c r="BL292" s="17" t="s">
        <v>214</v>
      </c>
      <c r="BM292" s="149" t="s">
        <v>1487</v>
      </c>
    </row>
    <row r="293" spans="2:63" s="11" customFormat="1" ht="22.9" customHeight="1">
      <c r="B293" s="125"/>
      <c r="D293" s="126" t="s">
        <v>75</v>
      </c>
      <c r="E293" s="135" t="s">
        <v>823</v>
      </c>
      <c r="F293" s="135" t="s">
        <v>824</v>
      </c>
      <c r="I293" s="128"/>
      <c r="J293" s="136">
        <f>BK293</f>
        <v>0</v>
      </c>
      <c r="L293" s="125"/>
      <c r="M293" s="130"/>
      <c r="P293" s="131">
        <f>P294</f>
        <v>0</v>
      </c>
      <c r="R293" s="131">
        <f>R294</f>
        <v>0</v>
      </c>
      <c r="T293" s="132">
        <f>T294</f>
        <v>0</v>
      </c>
      <c r="AR293" s="126" t="s">
        <v>83</v>
      </c>
      <c r="AT293" s="133" t="s">
        <v>75</v>
      </c>
      <c r="AU293" s="133" t="s">
        <v>83</v>
      </c>
      <c r="AY293" s="126" t="s">
        <v>207</v>
      </c>
      <c r="BK293" s="134">
        <f>BK294</f>
        <v>0</v>
      </c>
    </row>
    <row r="294" spans="2:65" s="1" customFormat="1" ht="21.75" customHeight="1">
      <c r="B294" s="137"/>
      <c r="C294" s="138" t="s">
        <v>349</v>
      </c>
      <c r="D294" s="138" t="s">
        <v>209</v>
      </c>
      <c r="E294" s="139" t="s">
        <v>1153</v>
      </c>
      <c r="F294" s="140" t="s">
        <v>1154</v>
      </c>
      <c r="G294" s="141" t="s">
        <v>429</v>
      </c>
      <c r="H294" s="142">
        <v>29.768</v>
      </c>
      <c r="I294" s="143"/>
      <c r="J294" s="144">
        <f>ROUND(I294*H294,2)</f>
        <v>0</v>
      </c>
      <c r="K294" s="140" t="s">
        <v>213</v>
      </c>
      <c r="L294" s="32"/>
      <c r="M294" s="145" t="s">
        <v>1</v>
      </c>
      <c r="N294" s="146" t="s">
        <v>41</v>
      </c>
      <c r="P294" s="147">
        <f>O294*H294</f>
        <v>0</v>
      </c>
      <c r="Q294" s="147">
        <v>0</v>
      </c>
      <c r="R294" s="147">
        <f>Q294*H294</f>
        <v>0</v>
      </c>
      <c r="S294" s="147">
        <v>0</v>
      </c>
      <c r="T294" s="148">
        <f>S294*H294</f>
        <v>0</v>
      </c>
      <c r="AR294" s="149" t="s">
        <v>214</v>
      </c>
      <c r="AT294" s="149" t="s">
        <v>209</v>
      </c>
      <c r="AU294" s="149" t="s">
        <v>85</v>
      </c>
      <c r="AY294" s="17" t="s">
        <v>207</v>
      </c>
      <c r="BE294" s="150">
        <f>IF(N294="základní",J294,0)</f>
        <v>0</v>
      </c>
      <c r="BF294" s="150">
        <f>IF(N294="snížená",J294,0)</f>
        <v>0</v>
      </c>
      <c r="BG294" s="150">
        <f>IF(N294="zákl. přenesená",J294,0)</f>
        <v>0</v>
      </c>
      <c r="BH294" s="150">
        <f>IF(N294="sníž. přenesená",J294,0)</f>
        <v>0</v>
      </c>
      <c r="BI294" s="150">
        <f>IF(N294="nulová",J294,0)</f>
        <v>0</v>
      </c>
      <c r="BJ294" s="17" t="s">
        <v>83</v>
      </c>
      <c r="BK294" s="150">
        <f>ROUND(I294*H294,2)</f>
        <v>0</v>
      </c>
      <c r="BL294" s="17" t="s">
        <v>214</v>
      </c>
      <c r="BM294" s="149" t="s">
        <v>1155</v>
      </c>
    </row>
    <row r="295" spans="2:63" s="11" customFormat="1" ht="25.9" customHeight="1">
      <c r="B295" s="125"/>
      <c r="D295" s="126" t="s">
        <v>75</v>
      </c>
      <c r="E295" s="127" t="s">
        <v>1053</v>
      </c>
      <c r="F295" s="127" t="s">
        <v>1054</v>
      </c>
      <c r="I295" s="128"/>
      <c r="J295" s="129">
        <f>BK295</f>
        <v>0</v>
      </c>
      <c r="L295" s="125"/>
      <c r="M295" s="130"/>
      <c r="P295" s="131">
        <f>P296+P315+P317</f>
        <v>0</v>
      </c>
      <c r="R295" s="131">
        <f>R296+R315+R317</f>
        <v>0.20469316</v>
      </c>
      <c r="T295" s="132">
        <f>T296+T315+T317</f>
        <v>0.16765000000000002</v>
      </c>
      <c r="AR295" s="126" t="s">
        <v>85</v>
      </c>
      <c r="AT295" s="133" t="s">
        <v>75</v>
      </c>
      <c r="AU295" s="133" t="s">
        <v>76</v>
      </c>
      <c r="AY295" s="126" t="s">
        <v>207</v>
      </c>
      <c r="BK295" s="134">
        <f>BK296+BK315+BK317</f>
        <v>0</v>
      </c>
    </row>
    <row r="296" spans="2:63" s="11" customFormat="1" ht="22.9" customHeight="1">
      <c r="B296" s="125"/>
      <c r="D296" s="126" t="s">
        <v>75</v>
      </c>
      <c r="E296" s="135" t="s">
        <v>1055</v>
      </c>
      <c r="F296" s="135" t="s">
        <v>1056</v>
      </c>
      <c r="I296" s="128"/>
      <c r="J296" s="136">
        <f>BK296</f>
        <v>0</v>
      </c>
      <c r="L296" s="125"/>
      <c r="M296" s="130"/>
      <c r="P296" s="131">
        <f>SUM(P297:P314)</f>
        <v>0</v>
      </c>
      <c r="R296" s="131">
        <f>SUM(R297:R314)</f>
        <v>0.08214766</v>
      </c>
      <c r="T296" s="132">
        <f>SUM(T297:T314)</f>
        <v>0</v>
      </c>
      <c r="AR296" s="126" t="s">
        <v>85</v>
      </c>
      <c r="AT296" s="133" t="s">
        <v>75</v>
      </c>
      <c r="AU296" s="133" t="s">
        <v>83</v>
      </c>
      <c r="AY296" s="126" t="s">
        <v>207</v>
      </c>
      <c r="BK296" s="134">
        <f>SUM(BK297:BK314)</f>
        <v>0</v>
      </c>
    </row>
    <row r="297" spans="2:65" s="1" customFormat="1" ht="24.2" customHeight="1">
      <c r="B297" s="137"/>
      <c r="C297" s="138" t="s">
        <v>443</v>
      </c>
      <c r="D297" s="138" t="s">
        <v>209</v>
      </c>
      <c r="E297" s="139" t="s">
        <v>1229</v>
      </c>
      <c r="F297" s="140" t="s">
        <v>1230</v>
      </c>
      <c r="G297" s="141" t="s">
        <v>218</v>
      </c>
      <c r="H297" s="142">
        <v>32.922</v>
      </c>
      <c r="I297" s="143"/>
      <c r="J297" s="144">
        <f>ROUND(I297*H297,2)</f>
        <v>0</v>
      </c>
      <c r="K297" s="140" t="s">
        <v>213</v>
      </c>
      <c r="L297" s="32"/>
      <c r="M297" s="145" t="s">
        <v>1</v>
      </c>
      <c r="N297" s="146" t="s">
        <v>41</v>
      </c>
      <c r="P297" s="147">
        <f>O297*H297</f>
        <v>0</v>
      </c>
      <c r="Q297" s="147">
        <v>0</v>
      </c>
      <c r="R297" s="147">
        <f>Q297*H297</f>
        <v>0</v>
      </c>
      <c r="S297" s="147">
        <v>0</v>
      </c>
      <c r="T297" s="148">
        <f>S297*H297</f>
        <v>0</v>
      </c>
      <c r="AR297" s="149" t="s">
        <v>274</v>
      </c>
      <c r="AT297" s="149" t="s">
        <v>209</v>
      </c>
      <c r="AU297" s="149" t="s">
        <v>85</v>
      </c>
      <c r="AY297" s="17" t="s">
        <v>207</v>
      </c>
      <c r="BE297" s="150">
        <f>IF(N297="základní",J297,0)</f>
        <v>0</v>
      </c>
      <c r="BF297" s="150">
        <f>IF(N297="snížená",J297,0)</f>
        <v>0</v>
      </c>
      <c r="BG297" s="150">
        <f>IF(N297="zákl. přenesená",J297,0)</f>
        <v>0</v>
      </c>
      <c r="BH297" s="150">
        <f>IF(N297="sníž. přenesená",J297,0)</f>
        <v>0</v>
      </c>
      <c r="BI297" s="150">
        <f>IF(N297="nulová",J297,0)</f>
        <v>0</v>
      </c>
      <c r="BJ297" s="17" t="s">
        <v>83</v>
      </c>
      <c r="BK297" s="150">
        <f>ROUND(I297*H297,2)</f>
        <v>0</v>
      </c>
      <c r="BL297" s="17" t="s">
        <v>274</v>
      </c>
      <c r="BM297" s="149" t="s">
        <v>1488</v>
      </c>
    </row>
    <row r="298" spans="2:51" s="12" customFormat="1" ht="12">
      <c r="B298" s="151"/>
      <c r="D298" s="152" t="s">
        <v>223</v>
      </c>
      <c r="E298" s="153" t="s">
        <v>1</v>
      </c>
      <c r="F298" s="154" t="s">
        <v>1439</v>
      </c>
      <c r="H298" s="155">
        <v>5.73</v>
      </c>
      <c r="I298" s="156"/>
      <c r="L298" s="151"/>
      <c r="M298" s="157"/>
      <c r="T298" s="158"/>
      <c r="AT298" s="153" t="s">
        <v>223</v>
      </c>
      <c r="AU298" s="153" t="s">
        <v>85</v>
      </c>
      <c r="AV298" s="12" t="s">
        <v>85</v>
      </c>
      <c r="AW298" s="12" t="s">
        <v>32</v>
      </c>
      <c r="AX298" s="12" t="s">
        <v>76</v>
      </c>
      <c r="AY298" s="153" t="s">
        <v>207</v>
      </c>
    </row>
    <row r="299" spans="2:51" s="12" customFormat="1" ht="12">
      <c r="B299" s="151"/>
      <c r="D299" s="152" t="s">
        <v>223</v>
      </c>
      <c r="E299" s="153" t="s">
        <v>1</v>
      </c>
      <c r="F299" s="154" t="s">
        <v>1440</v>
      </c>
      <c r="H299" s="155">
        <v>4.052</v>
      </c>
      <c r="I299" s="156"/>
      <c r="L299" s="151"/>
      <c r="M299" s="157"/>
      <c r="T299" s="158"/>
      <c r="AT299" s="153" t="s">
        <v>223</v>
      </c>
      <c r="AU299" s="153" t="s">
        <v>85</v>
      </c>
      <c r="AV299" s="12" t="s">
        <v>85</v>
      </c>
      <c r="AW299" s="12" t="s">
        <v>32</v>
      </c>
      <c r="AX299" s="12" t="s">
        <v>76</v>
      </c>
      <c r="AY299" s="153" t="s">
        <v>207</v>
      </c>
    </row>
    <row r="300" spans="2:51" s="12" customFormat="1" ht="12">
      <c r="B300" s="151"/>
      <c r="D300" s="152" t="s">
        <v>223</v>
      </c>
      <c r="E300" s="153" t="s">
        <v>1</v>
      </c>
      <c r="F300" s="154" t="s">
        <v>1441</v>
      </c>
      <c r="H300" s="155">
        <v>4.579</v>
      </c>
      <c r="I300" s="156"/>
      <c r="L300" s="151"/>
      <c r="M300" s="157"/>
      <c r="T300" s="158"/>
      <c r="AT300" s="153" t="s">
        <v>223</v>
      </c>
      <c r="AU300" s="153" t="s">
        <v>85</v>
      </c>
      <c r="AV300" s="12" t="s">
        <v>85</v>
      </c>
      <c r="AW300" s="12" t="s">
        <v>32</v>
      </c>
      <c r="AX300" s="12" t="s">
        <v>76</v>
      </c>
      <c r="AY300" s="153" t="s">
        <v>207</v>
      </c>
    </row>
    <row r="301" spans="2:51" s="12" customFormat="1" ht="12">
      <c r="B301" s="151"/>
      <c r="D301" s="152" t="s">
        <v>223</v>
      </c>
      <c r="E301" s="153" t="s">
        <v>1</v>
      </c>
      <c r="F301" s="154" t="s">
        <v>1443</v>
      </c>
      <c r="H301" s="155">
        <v>1.32</v>
      </c>
      <c r="I301" s="156"/>
      <c r="L301" s="151"/>
      <c r="M301" s="157"/>
      <c r="T301" s="158"/>
      <c r="AT301" s="153" t="s">
        <v>223</v>
      </c>
      <c r="AU301" s="153" t="s">
        <v>85</v>
      </c>
      <c r="AV301" s="12" t="s">
        <v>85</v>
      </c>
      <c r="AW301" s="12" t="s">
        <v>32</v>
      </c>
      <c r="AX301" s="12" t="s">
        <v>76</v>
      </c>
      <c r="AY301" s="153" t="s">
        <v>207</v>
      </c>
    </row>
    <row r="302" spans="2:51" s="12" customFormat="1" ht="12">
      <c r="B302" s="151"/>
      <c r="D302" s="152" t="s">
        <v>223</v>
      </c>
      <c r="E302" s="153" t="s">
        <v>1</v>
      </c>
      <c r="F302" s="154" t="s">
        <v>1444</v>
      </c>
      <c r="H302" s="155">
        <v>0.78</v>
      </c>
      <c r="I302" s="156"/>
      <c r="L302" s="151"/>
      <c r="M302" s="157"/>
      <c r="T302" s="158"/>
      <c r="AT302" s="153" t="s">
        <v>223</v>
      </c>
      <c r="AU302" s="153" t="s">
        <v>85</v>
      </c>
      <c r="AV302" s="12" t="s">
        <v>85</v>
      </c>
      <c r="AW302" s="12" t="s">
        <v>32</v>
      </c>
      <c r="AX302" s="12" t="s">
        <v>76</v>
      </c>
      <c r="AY302" s="153" t="s">
        <v>207</v>
      </c>
    </row>
    <row r="303" spans="2:51" s="14" customFormat="1" ht="12">
      <c r="B303" s="165"/>
      <c r="D303" s="152" t="s">
        <v>223</v>
      </c>
      <c r="E303" s="166" t="s">
        <v>1</v>
      </c>
      <c r="F303" s="167" t="s">
        <v>309</v>
      </c>
      <c r="H303" s="168">
        <v>16.461</v>
      </c>
      <c r="I303" s="169"/>
      <c r="L303" s="165"/>
      <c r="M303" s="170"/>
      <c r="T303" s="171"/>
      <c r="AT303" s="166" t="s">
        <v>223</v>
      </c>
      <c r="AU303" s="166" t="s">
        <v>85</v>
      </c>
      <c r="AV303" s="14" t="s">
        <v>214</v>
      </c>
      <c r="AW303" s="14" t="s">
        <v>32</v>
      </c>
      <c r="AX303" s="14" t="s">
        <v>76</v>
      </c>
      <c r="AY303" s="166" t="s">
        <v>207</v>
      </c>
    </row>
    <row r="304" spans="2:51" s="12" customFormat="1" ht="12">
      <c r="B304" s="151"/>
      <c r="D304" s="152" t="s">
        <v>223</v>
      </c>
      <c r="E304" s="153" t="s">
        <v>1</v>
      </c>
      <c r="F304" s="154" t="s">
        <v>1489</v>
      </c>
      <c r="H304" s="155">
        <v>32.922</v>
      </c>
      <c r="I304" s="156"/>
      <c r="L304" s="151"/>
      <c r="M304" s="157"/>
      <c r="T304" s="158"/>
      <c r="AT304" s="153" t="s">
        <v>223</v>
      </c>
      <c r="AU304" s="153" t="s">
        <v>85</v>
      </c>
      <c r="AV304" s="12" t="s">
        <v>85</v>
      </c>
      <c r="AW304" s="12" t="s">
        <v>32</v>
      </c>
      <c r="AX304" s="12" t="s">
        <v>83</v>
      </c>
      <c r="AY304" s="153" t="s">
        <v>207</v>
      </c>
    </row>
    <row r="305" spans="2:65" s="1" customFormat="1" ht="16.5" customHeight="1">
      <c r="B305" s="137"/>
      <c r="C305" s="172" t="s">
        <v>447</v>
      </c>
      <c r="D305" s="172" t="s">
        <v>426</v>
      </c>
      <c r="E305" s="173" t="s">
        <v>1235</v>
      </c>
      <c r="F305" s="174" t="s">
        <v>1236</v>
      </c>
      <c r="G305" s="175" t="s">
        <v>429</v>
      </c>
      <c r="H305" s="176">
        <v>0.011</v>
      </c>
      <c r="I305" s="177"/>
      <c r="J305" s="178">
        <f>ROUND(I305*H305,2)</f>
        <v>0</v>
      </c>
      <c r="K305" s="174" t="s">
        <v>213</v>
      </c>
      <c r="L305" s="179"/>
      <c r="M305" s="180" t="s">
        <v>1</v>
      </c>
      <c r="N305" s="181" t="s">
        <v>41</v>
      </c>
      <c r="P305" s="147">
        <f>O305*H305</f>
        <v>0</v>
      </c>
      <c r="Q305" s="147">
        <v>1</v>
      </c>
      <c r="R305" s="147">
        <f>Q305*H305</f>
        <v>0.011</v>
      </c>
      <c r="S305" s="147">
        <v>0</v>
      </c>
      <c r="T305" s="148">
        <f>S305*H305</f>
        <v>0</v>
      </c>
      <c r="AR305" s="149" t="s">
        <v>233</v>
      </c>
      <c r="AT305" s="149" t="s">
        <v>426</v>
      </c>
      <c r="AU305" s="149" t="s">
        <v>85</v>
      </c>
      <c r="AY305" s="17" t="s">
        <v>207</v>
      </c>
      <c r="BE305" s="150">
        <f>IF(N305="základní",J305,0)</f>
        <v>0</v>
      </c>
      <c r="BF305" s="150">
        <f>IF(N305="snížená",J305,0)</f>
        <v>0</v>
      </c>
      <c r="BG305" s="150">
        <f>IF(N305="zákl. přenesená",J305,0)</f>
        <v>0</v>
      </c>
      <c r="BH305" s="150">
        <f>IF(N305="sníž. přenesená",J305,0)</f>
        <v>0</v>
      </c>
      <c r="BI305" s="150">
        <f>IF(N305="nulová",J305,0)</f>
        <v>0</v>
      </c>
      <c r="BJ305" s="17" t="s">
        <v>83</v>
      </c>
      <c r="BK305" s="150">
        <f>ROUND(I305*H305,2)</f>
        <v>0</v>
      </c>
      <c r="BL305" s="17" t="s">
        <v>274</v>
      </c>
      <c r="BM305" s="149" t="s">
        <v>1490</v>
      </c>
    </row>
    <row r="306" spans="2:51" s="12" customFormat="1" ht="12">
      <c r="B306" s="151"/>
      <c r="D306" s="152" t="s">
        <v>223</v>
      </c>
      <c r="F306" s="154" t="s">
        <v>1491</v>
      </c>
      <c r="H306" s="155">
        <v>0.011</v>
      </c>
      <c r="I306" s="156"/>
      <c r="L306" s="151"/>
      <c r="M306" s="157"/>
      <c r="T306" s="158"/>
      <c r="AT306" s="153" t="s">
        <v>223</v>
      </c>
      <c r="AU306" s="153" t="s">
        <v>85</v>
      </c>
      <c r="AV306" s="12" t="s">
        <v>85</v>
      </c>
      <c r="AW306" s="12" t="s">
        <v>3</v>
      </c>
      <c r="AX306" s="12" t="s">
        <v>83</v>
      </c>
      <c r="AY306" s="153" t="s">
        <v>207</v>
      </c>
    </row>
    <row r="307" spans="2:65" s="1" customFormat="1" ht="24.2" customHeight="1">
      <c r="B307" s="137"/>
      <c r="C307" s="138" t="s">
        <v>452</v>
      </c>
      <c r="D307" s="138" t="s">
        <v>209</v>
      </c>
      <c r="E307" s="139" t="s">
        <v>1239</v>
      </c>
      <c r="F307" s="140" t="s">
        <v>1240</v>
      </c>
      <c r="G307" s="141" t="s">
        <v>218</v>
      </c>
      <c r="H307" s="142">
        <v>32.922</v>
      </c>
      <c r="I307" s="143"/>
      <c r="J307" s="144">
        <f>ROUND(I307*H307,2)</f>
        <v>0</v>
      </c>
      <c r="K307" s="140" t="s">
        <v>213</v>
      </c>
      <c r="L307" s="32"/>
      <c r="M307" s="145" t="s">
        <v>1</v>
      </c>
      <c r="N307" s="146" t="s">
        <v>41</v>
      </c>
      <c r="P307" s="147">
        <f>O307*H307</f>
        <v>0</v>
      </c>
      <c r="Q307" s="147">
        <v>3E-05</v>
      </c>
      <c r="R307" s="147">
        <f>Q307*H307</f>
        <v>0.00098766</v>
      </c>
      <c r="S307" s="147">
        <v>0</v>
      </c>
      <c r="T307" s="148">
        <f>S307*H307</f>
        <v>0</v>
      </c>
      <c r="AR307" s="149" t="s">
        <v>274</v>
      </c>
      <c r="AT307" s="149" t="s">
        <v>209</v>
      </c>
      <c r="AU307" s="149" t="s">
        <v>85</v>
      </c>
      <c r="AY307" s="17" t="s">
        <v>207</v>
      </c>
      <c r="BE307" s="150">
        <f>IF(N307="základní",J307,0)</f>
        <v>0</v>
      </c>
      <c r="BF307" s="150">
        <f>IF(N307="snížená",J307,0)</f>
        <v>0</v>
      </c>
      <c r="BG307" s="150">
        <f>IF(N307="zákl. přenesená",J307,0)</f>
        <v>0</v>
      </c>
      <c r="BH307" s="150">
        <f>IF(N307="sníž. přenesená",J307,0)</f>
        <v>0</v>
      </c>
      <c r="BI307" s="150">
        <f>IF(N307="nulová",J307,0)</f>
        <v>0</v>
      </c>
      <c r="BJ307" s="17" t="s">
        <v>83</v>
      </c>
      <c r="BK307" s="150">
        <f>ROUND(I307*H307,2)</f>
        <v>0</v>
      </c>
      <c r="BL307" s="17" t="s">
        <v>274</v>
      </c>
      <c r="BM307" s="149" t="s">
        <v>1492</v>
      </c>
    </row>
    <row r="308" spans="2:65" s="1" customFormat="1" ht="16.5" customHeight="1">
      <c r="B308" s="137"/>
      <c r="C308" s="172" t="s">
        <v>460</v>
      </c>
      <c r="D308" s="172" t="s">
        <v>426</v>
      </c>
      <c r="E308" s="173" t="s">
        <v>1242</v>
      </c>
      <c r="F308" s="174" t="s">
        <v>1243</v>
      </c>
      <c r="G308" s="175" t="s">
        <v>429</v>
      </c>
      <c r="H308" s="176">
        <v>0.062</v>
      </c>
      <c r="I308" s="177"/>
      <c r="J308" s="178">
        <f>ROUND(I308*H308,2)</f>
        <v>0</v>
      </c>
      <c r="K308" s="174" t="s">
        <v>213</v>
      </c>
      <c r="L308" s="179"/>
      <c r="M308" s="180" t="s">
        <v>1</v>
      </c>
      <c r="N308" s="181" t="s">
        <v>41</v>
      </c>
      <c r="P308" s="147">
        <f>O308*H308</f>
        <v>0</v>
      </c>
      <c r="Q308" s="147">
        <v>1</v>
      </c>
      <c r="R308" s="147">
        <f>Q308*H308</f>
        <v>0.062</v>
      </c>
      <c r="S308" s="147">
        <v>0</v>
      </c>
      <c r="T308" s="148">
        <f>S308*H308</f>
        <v>0</v>
      </c>
      <c r="AR308" s="149" t="s">
        <v>233</v>
      </c>
      <c r="AT308" s="149" t="s">
        <v>426</v>
      </c>
      <c r="AU308" s="149" t="s">
        <v>85</v>
      </c>
      <c r="AY308" s="17" t="s">
        <v>207</v>
      </c>
      <c r="BE308" s="150">
        <f>IF(N308="základní",J308,0)</f>
        <v>0</v>
      </c>
      <c r="BF308" s="150">
        <f>IF(N308="snížená",J308,0)</f>
        <v>0</v>
      </c>
      <c r="BG308" s="150">
        <f>IF(N308="zákl. přenesená",J308,0)</f>
        <v>0</v>
      </c>
      <c r="BH308" s="150">
        <f>IF(N308="sníž. přenesená",J308,0)</f>
        <v>0</v>
      </c>
      <c r="BI308" s="150">
        <f>IF(N308="nulová",J308,0)</f>
        <v>0</v>
      </c>
      <c r="BJ308" s="17" t="s">
        <v>83</v>
      </c>
      <c r="BK308" s="150">
        <f>ROUND(I308*H308,2)</f>
        <v>0</v>
      </c>
      <c r="BL308" s="17" t="s">
        <v>274</v>
      </c>
      <c r="BM308" s="149" t="s">
        <v>1493</v>
      </c>
    </row>
    <row r="309" spans="2:51" s="12" customFormat="1" ht="12">
      <c r="B309" s="151"/>
      <c r="D309" s="152" t="s">
        <v>223</v>
      </c>
      <c r="F309" s="154" t="s">
        <v>1494</v>
      </c>
      <c r="H309" s="155">
        <v>0.062</v>
      </c>
      <c r="I309" s="156"/>
      <c r="L309" s="151"/>
      <c r="M309" s="157"/>
      <c r="T309" s="158"/>
      <c r="AT309" s="153" t="s">
        <v>223</v>
      </c>
      <c r="AU309" s="153" t="s">
        <v>85</v>
      </c>
      <c r="AV309" s="12" t="s">
        <v>85</v>
      </c>
      <c r="AW309" s="12" t="s">
        <v>3</v>
      </c>
      <c r="AX309" s="12" t="s">
        <v>83</v>
      </c>
      <c r="AY309" s="153" t="s">
        <v>207</v>
      </c>
    </row>
    <row r="310" spans="2:65" s="1" customFormat="1" ht="24.2" customHeight="1">
      <c r="B310" s="137"/>
      <c r="C310" s="138" t="s">
        <v>354</v>
      </c>
      <c r="D310" s="138" t="s">
        <v>209</v>
      </c>
      <c r="E310" s="139" t="s">
        <v>1495</v>
      </c>
      <c r="F310" s="140" t="s">
        <v>1496</v>
      </c>
      <c r="G310" s="141" t="s">
        <v>218</v>
      </c>
      <c r="H310" s="142">
        <v>10.2</v>
      </c>
      <c r="I310" s="143"/>
      <c r="J310" s="144">
        <f>ROUND(I310*H310,2)</f>
        <v>0</v>
      </c>
      <c r="K310" s="140" t="s">
        <v>213</v>
      </c>
      <c r="L310" s="32"/>
      <c r="M310" s="145" t="s">
        <v>1</v>
      </c>
      <c r="N310" s="146" t="s">
        <v>41</v>
      </c>
      <c r="P310" s="147">
        <f>O310*H310</f>
        <v>0</v>
      </c>
      <c r="Q310" s="147">
        <v>0.0008</v>
      </c>
      <c r="R310" s="147">
        <f>Q310*H310</f>
        <v>0.00816</v>
      </c>
      <c r="S310" s="147">
        <v>0</v>
      </c>
      <c r="T310" s="148">
        <f>S310*H310</f>
        <v>0</v>
      </c>
      <c r="AR310" s="149" t="s">
        <v>274</v>
      </c>
      <c r="AT310" s="149" t="s">
        <v>209</v>
      </c>
      <c r="AU310" s="149" t="s">
        <v>85</v>
      </c>
      <c r="AY310" s="17" t="s">
        <v>207</v>
      </c>
      <c r="BE310" s="150">
        <f>IF(N310="základní",J310,0)</f>
        <v>0</v>
      </c>
      <c r="BF310" s="150">
        <f>IF(N310="snížená",J310,0)</f>
        <v>0</v>
      </c>
      <c r="BG310" s="150">
        <f>IF(N310="zákl. přenesená",J310,0)</f>
        <v>0</v>
      </c>
      <c r="BH310" s="150">
        <f>IF(N310="sníž. přenesená",J310,0)</f>
        <v>0</v>
      </c>
      <c r="BI310" s="150">
        <f>IF(N310="nulová",J310,0)</f>
        <v>0</v>
      </c>
      <c r="BJ310" s="17" t="s">
        <v>83</v>
      </c>
      <c r="BK310" s="150">
        <f>ROUND(I310*H310,2)</f>
        <v>0</v>
      </c>
      <c r="BL310" s="17" t="s">
        <v>274</v>
      </c>
      <c r="BM310" s="149" t="s">
        <v>1497</v>
      </c>
    </row>
    <row r="311" spans="2:51" s="12" customFormat="1" ht="12">
      <c r="B311" s="151"/>
      <c r="D311" s="152" t="s">
        <v>223</v>
      </c>
      <c r="E311" s="153" t="s">
        <v>1</v>
      </c>
      <c r="F311" s="154" t="s">
        <v>1498</v>
      </c>
      <c r="H311" s="155">
        <v>7.8</v>
      </c>
      <c r="I311" s="156"/>
      <c r="L311" s="151"/>
      <c r="M311" s="157"/>
      <c r="T311" s="158"/>
      <c r="AT311" s="153" t="s">
        <v>223</v>
      </c>
      <c r="AU311" s="153" t="s">
        <v>85</v>
      </c>
      <c r="AV311" s="12" t="s">
        <v>85</v>
      </c>
      <c r="AW311" s="12" t="s">
        <v>32</v>
      </c>
      <c r="AX311" s="12" t="s">
        <v>76</v>
      </c>
      <c r="AY311" s="153" t="s">
        <v>207</v>
      </c>
    </row>
    <row r="312" spans="2:51" s="12" customFormat="1" ht="12">
      <c r="B312" s="151"/>
      <c r="D312" s="152" t="s">
        <v>223</v>
      </c>
      <c r="E312" s="153" t="s">
        <v>1</v>
      </c>
      <c r="F312" s="154" t="s">
        <v>1499</v>
      </c>
      <c r="H312" s="155">
        <v>2.4</v>
      </c>
      <c r="I312" s="156"/>
      <c r="L312" s="151"/>
      <c r="M312" s="157"/>
      <c r="T312" s="158"/>
      <c r="AT312" s="153" t="s">
        <v>223</v>
      </c>
      <c r="AU312" s="153" t="s">
        <v>85</v>
      </c>
      <c r="AV312" s="12" t="s">
        <v>85</v>
      </c>
      <c r="AW312" s="12" t="s">
        <v>32</v>
      </c>
      <c r="AX312" s="12" t="s">
        <v>76</v>
      </c>
      <c r="AY312" s="153" t="s">
        <v>207</v>
      </c>
    </row>
    <row r="313" spans="2:51" s="14" customFormat="1" ht="12">
      <c r="B313" s="165"/>
      <c r="D313" s="152" t="s">
        <v>223</v>
      </c>
      <c r="E313" s="166" t="s">
        <v>1</v>
      </c>
      <c r="F313" s="167" t="s">
        <v>309</v>
      </c>
      <c r="H313" s="168">
        <v>10.2</v>
      </c>
      <c r="I313" s="169"/>
      <c r="L313" s="165"/>
      <c r="M313" s="170"/>
      <c r="T313" s="171"/>
      <c r="AT313" s="166" t="s">
        <v>223</v>
      </c>
      <c r="AU313" s="166" t="s">
        <v>85</v>
      </c>
      <c r="AV313" s="14" t="s">
        <v>214</v>
      </c>
      <c r="AW313" s="14" t="s">
        <v>32</v>
      </c>
      <c r="AX313" s="14" t="s">
        <v>83</v>
      </c>
      <c r="AY313" s="166" t="s">
        <v>207</v>
      </c>
    </row>
    <row r="314" spans="2:65" s="1" customFormat="1" ht="24.2" customHeight="1">
      <c r="B314" s="137"/>
      <c r="C314" s="138" t="s">
        <v>233</v>
      </c>
      <c r="D314" s="138" t="s">
        <v>209</v>
      </c>
      <c r="E314" s="139" t="s">
        <v>1067</v>
      </c>
      <c r="F314" s="140" t="s">
        <v>1068</v>
      </c>
      <c r="G314" s="141" t="s">
        <v>1069</v>
      </c>
      <c r="H314" s="194"/>
      <c r="I314" s="143"/>
      <c r="J314" s="144">
        <f>ROUND(I314*H314,2)</f>
        <v>0</v>
      </c>
      <c r="K314" s="140" t="s">
        <v>213</v>
      </c>
      <c r="L314" s="32"/>
      <c r="M314" s="145" t="s">
        <v>1</v>
      </c>
      <c r="N314" s="146" t="s">
        <v>41</v>
      </c>
      <c r="P314" s="147">
        <f>O314*H314</f>
        <v>0</v>
      </c>
      <c r="Q314" s="147">
        <v>0</v>
      </c>
      <c r="R314" s="147">
        <f>Q314*H314</f>
        <v>0</v>
      </c>
      <c r="S314" s="147">
        <v>0</v>
      </c>
      <c r="T314" s="148">
        <f>S314*H314</f>
        <v>0</v>
      </c>
      <c r="AR314" s="149" t="s">
        <v>274</v>
      </c>
      <c r="AT314" s="149" t="s">
        <v>209</v>
      </c>
      <c r="AU314" s="149" t="s">
        <v>85</v>
      </c>
      <c r="AY314" s="17" t="s">
        <v>207</v>
      </c>
      <c r="BE314" s="150">
        <f>IF(N314="základní",J314,0)</f>
        <v>0</v>
      </c>
      <c r="BF314" s="150">
        <f>IF(N314="snížená",J314,0)</f>
        <v>0</v>
      </c>
      <c r="BG314" s="150">
        <f>IF(N314="zákl. přenesená",J314,0)</f>
        <v>0</v>
      </c>
      <c r="BH314" s="150">
        <f>IF(N314="sníž. přenesená",J314,0)</f>
        <v>0</v>
      </c>
      <c r="BI314" s="150">
        <f>IF(N314="nulová",J314,0)</f>
        <v>0</v>
      </c>
      <c r="BJ314" s="17" t="s">
        <v>83</v>
      </c>
      <c r="BK314" s="150">
        <f>ROUND(I314*H314,2)</f>
        <v>0</v>
      </c>
      <c r="BL314" s="17" t="s">
        <v>274</v>
      </c>
      <c r="BM314" s="149" t="s">
        <v>1500</v>
      </c>
    </row>
    <row r="315" spans="2:63" s="11" customFormat="1" ht="22.9" customHeight="1">
      <c r="B315" s="125"/>
      <c r="D315" s="126" t="s">
        <v>75</v>
      </c>
      <c r="E315" s="135" t="s">
        <v>1388</v>
      </c>
      <c r="F315" s="135" t="s">
        <v>1389</v>
      </c>
      <c r="I315" s="128"/>
      <c r="J315" s="136">
        <f>BK315</f>
        <v>0</v>
      </c>
      <c r="L315" s="125"/>
      <c r="M315" s="130"/>
      <c r="P315" s="131">
        <f>P316</f>
        <v>0</v>
      </c>
      <c r="R315" s="131">
        <f>R316</f>
        <v>0</v>
      </c>
      <c r="T315" s="132">
        <f>T316</f>
        <v>0.056</v>
      </c>
      <c r="AR315" s="126" t="s">
        <v>85</v>
      </c>
      <c r="AT315" s="133" t="s">
        <v>75</v>
      </c>
      <c r="AU315" s="133" t="s">
        <v>83</v>
      </c>
      <c r="AY315" s="126" t="s">
        <v>207</v>
      </c>
      <c r="BK315" s="134">
        <f>BK316</f>
        <v>0</v>
      </c>
    </row>
    <row r="316" spans="2:65" s="1" customFormat="1" ht="24.2" customHeight="1">
      <c r="B316" s="137"/>
      <c r="C316" s="138" t="s">
        <v>468</v>
      </c>
      <c r="D316" s="138" t="s">
        <v>209</v>
      </c>
      <c r="E316" s="139" t="s">
        <v>1390</v>
      </c>
      <c r="F316" s="140" t="s">
        <v>1391</v>
      </c>
      <c r="G316" s="141" t="s">
        <v>272</v>
      </c>
      <c r="H316" s="142">
        <v>3.5</v>
      </c>
      <c r="I316" s="143"/>
      <c r="J316" s="144">
        <f>ROUND(I316*H316,2)</f>
        <v>0</v>
      </c>
      <c r="K316" s="140" t="s">
        <v>213</v>
      </c>
      <c r="L316" s="32"/>
      <c r="M316" s="145" t="s">
        <v>1</v>
      </c>
      <c r="N316" s="146" t="s">
        <v>41</v>
      </c>
      <c r="P316" s="147">
        <f>O316*H316</f>
        <v>0</v>
      </c>
      <c r="Q316" s="147">
        <v>0</v>
      </c>
      <c r="R316" s="147">
        <f>Q316*H316</f>
        <v>0</v>
      </c>
      <c r="S316" s="147">
        <v>0.016</v>
      </c>
      <c r="T316" s="148">
        <f>S316*H316</f>
        <v>0.056</v>
      </c>
      <c r="AR316" s="149" t="s">
        <v>274</v>
      </c>
      <c r="AT316" s="149" t="s">
        <v>209</v>
      </c>
      <c r="AU316" s="149" t="s">
        <v>85</v>
      </c>
      <c r="AY316" s="17" t="s">
        <v>207</v>
      </c>
      <c r="BE316" s="150">
        <f>IF(N316="základní",J316,0)</f>
        <v>0</v>
      </c>
      <c r="BF316" s="150">
        <f>IF(N316="snížená",J316,0)</f>
        <v>0</v>
      </c>
      <c r="BG316" s="150">
        <f>IF(N316="zákl. přenesená",J316,0)</f>
        <v>0</v>
      </c>
      <c r="BH316" s="150">
        <f>IF(N316="sníž. přenesená",J316,0)</f>
        <v>0</v>
      </c>
      <c r="BI316" s="150">
        <f>IF(N316="nulová",J316,0)</f>
        <v>0</v>
      </c>
      <c r="BJ316" s="17" t="s">
        <v>83</v>
      </c>
      <c r="BK316" s="150">
        <f>ROUND(I316*H316,2)</f>
        <v>0</v>
      </c>
      <c r="BL316" s="17" t="s">
        <v>274</v>
      </c>
      <c r="BM316" s="149" t="s">
        <v>1501</v>
      </c>
    </row>
    <row r="317" spans="2:63" s="11" customFormat="1" ht="22.9" customHeight="1">
      <c r="B317" s="125"/>
      <c r="D317" s="126" t="s">
        <v>75</v>
      </c>
      <c r="E317" s="135" t="s">
        <v>1247</v>
      </c>
      <c r="F317" s="135" t="s">
        <v>1248</v>
      </c>
      <c r="I317" s="128"/>
      <c r="J317" s="136">
        <f>BK317</f>
        <v>0</v>
      </c>
      <c r="L317" s="125"/>
      <c r="M317" s="130"/>
      <c r="P317" s="131">
        <f>SUM(P318:P321)</f>
        <v>0</v>
      </c>
      <c r="R317" s="131">
        <f>SUM(R318:R321)</f>
        <v>0.12254550000000002</v>
      </c>
      <c r="T317" s="132">
        <f>SUM(T318:T321)</f>
        <v>0.11165000000000001</v>
      </c>
      <c r="AR317" s="126" t="s">
        <v>85</v>
      </c>
      <c r="AT317" s="133" t="s">
        <v>75</v>
      </c>
      <c r="AU317" s="133" t="s">
        <v>83</v>
      </c>
      <c r="AY317" s="126" t="s">
        <v>207</v>
      </c>
      <c r="BK317" s="134">
        <f>SUM(BK318:BK321)</f>
        <v>0</v>
      </c>
    </row>
    <row r="318" spans="2:65" s="1" customFormat="1" ht="33" customHeight="1">
      <c r="B318" s="137"/>
      <c r="C318" s="138" t="s">
        <v>473</v>
      </c>
      <c r="D318" s="138" t="s">
        <v>209</v>
      </c>
      <c r="E318" s="139" t="s">
        <v>1249</v>
      </c>
      <c r="F318" s="140" t="s">
        <v>1250</v>
      </c>
      <c r="G318" s="141" t="s">
        <v>218</v>
      </c>
      <c r="H318" s="142">
        <v>3.85</v>
      </c>
      <c r="I318" s="143"/>
      <c r="J318" s="144">
        <f>ROUND(I318*H318,2)</f>
        <v>0</v>
      </c>
      <c r="K318" s="140" t="s">
        <v>213</v>
      </c>
      <c r="L318" s="32"/>
      <c r="M318" s="145" t="s">
        <v>1</v>
      </c>
      <c r="N318" s="146" t="s">
        <v>41</v>
      </c>
      <c r="P318" s="147">
        <f>O318*H318</f>
        <v>0</v>
      </c>
      <c r="Q318" s="147">
        <v>0.029</v>
      </c>
      <c r="R318" s="147">
        <f>Q318*H318</f>
        <v>0.11165000000000001</v>
      </c>
      <c r="S318" s="147">
        <v>0.029</v>
      </c>
      <c r="T318" s="148">
        <f>S318*H318</f>
        <v>0.11165000000000001</v>
      </c>
      <c r="AR318" s="149" t="s">
        <v>274</v>
      </c>
      <c r="AT318" s="149" t="s">
        <v>209</v>
      </c>
      <c r="AU318" s="149" t="s">
        <v>85</v>
      </c>
      <c r="AY318" s="17" t="s">
        <v>207</v>
      </c>
      <c r="BE318" s="150">
        <f>IF(N318="základní",J318,0)</f>
        <v>0</v>
      </c>
      <c r="BF318" s="150">
        <f>IF(N318="snížená",J318,0)</f>
        <v>0</v>
      </c>
      <c r="BG318" s="150">
        <f>IF(N318="zákl. přenesená",J318,0)</f>
        <v>0</v>
      </c>
      <c r="BH318" s="150">
        <f>IF(N318="sníž. přenesená",J318,0)</f>
        <v>0</v>
      </c>
      <c r="BI318" s="150">
        <f>IF(N318="nulová",J318,0)</f>
        <v>0</v>
      </c>
      <c r="BJ318" s="17" t="s">
        <v>83</v>
      </c>
      <c r="BK318" s="150">
        <f>ROUND(I318*H318,2)</f>
        <v>0</v>
      </c>
      <c r="BL318" s="17" t="s">
        <v>274</v>
      </c>
      <c r="BM318" s="149" t="s">
        <v>1502</v>
      </c>
    </row>
    <row r="319" spans="2:65" s="1" customFormat="1" ht="21.75" customHeight="1">
      <c r="B319" s="137"/>
      <c r="C319" s="138" t="s">
        <v>478</v>
      </c>
      <c r="D319" s="138" t="s">
        <v>209</v>
      </c>
      <c r="E319" s="139" t="s">
        <v>1252</v>
      </c>
      <c r="F319" s="140" t="s">
        <v>1253</v>
      </c>
      <c r="G319" s="141" t="s">
        <v>218</v>
      </c>
      <c r="H319" s="142">
        <v>3.85</v>
      </c>
      <c r="I319" s="143"/>
      <c r="J319" s="144">
        <f>ROUND(I319*H319,2)</f>
        <v>0</v>
      </c>
      <c r="K319" s="140" t="s">
        <v>213</v>
      </c>
      <c r="L319" s="32"/>
      <c r="M319" s="145" t="s">
        <v>1</v>
      </c>
      <c r="N319" s="146" t="s">
        <v>41</v>
      </c>
      <c r="P319" s="147">
        <f>O319*H319</f>
        <v>0</v>
      </c>
      <c r="Q319" s="147">
        <v>0.00283</v>
      </c>
      <c r="R319" s="147">
        <f>Q319*H319</f>
        <v>0.0108955</v>
      </c>
      <c r="S319" s="147">
        <v>0</v>
      </c>
      <c r="T319" s="148">
        <f>S319*H319</f>
        <v>0</v>
      </c>
      <c r="AR319" s="149" t="s">
        <v>274</v>
      </c>
      <c r="AT319" s="149" t="s">
        <v>209</v>
      </c>
      <c r="AU319" s="149" t="s">
        <v>85</v>
      </c>
      <c r="AY319" s="17" t="s">
        <v>207</v>
      </c>
      <c r="BE319" s="150">
        <f>IF(N319="základní",J319,0)</f>
        <v>0</v>
      </c>
      <c r="BF319" s="150">
        <f>IF(N319="snížená",J319,0)</f>
        <v>0</v>
      </c>
      <c r="BG319" s="150">
        <f>IF(N319="zákl. přenesená",J319,0)</f>
        <v>0</v>
      </c>
      <c r="BH319" s="150">
        <f>IF(N319="sníž. přenesená",J319,0)</f>
        <v>0</v>
      </c>
      <c r="BI319" s="150">
        <f>IF(N319="nulová",J319,0)</f>
        <v>0</v>
      </c>
      <c r="BJ319" s="17" t="s">
        <v>83</v>
      </c>
      <c r="BK319" s="150">
        <f>ROUND(I319*H319,2)</f>
        <v>0</v>
      </c>
      <c r="BL319" s="17" t="s">
        <v>274</v>
      </c>
      <c r="BM319" s="149" t="s">
        <v>1503</v>
      </c>
    </row>
    <row r="320" spans="2:51" s="13" customFormat="1" ht="12">
      <c r="B320" s="159"/>
      <c r="D320" s="152" t="s">
        <v>223</v>
      </c>
      <c r="E320" s="160" t="s">
        <v>1</v>
      </c>
      <c r="F320" s="161" t="s">
        <v>1255</v>
      </c>
      <c r="H320" s="160" t="s">
        <v>1</v>
      </c>
      <c r="I320" s="162"/>
      <c r="L320" s="159"/>
      <c r="M320" s="163"/>
      <c r="T320" s="164"/>
      <c r="AT320" s="160" t="s">
        <v>223</v>
      </c>
      <c r="AU320" s="160" t="s">
        <v>85</v>
      </c>
      <c r="AV320" s="13" t="s">
        <v>83</v>
      </c>
      <c r="AW320" s="13" t="s">
        <v>32</v>
      </c>
      <c r="AX320" s="13" t="s">
        <v>76</v>
      </c>
      <c r="AY320" s="160" t="s">
        <v>207</v>
      </c>
    </row>
    <row r="321" spans="2:51" s="12" customFormat="1" ht="12">
      <c r="B321" s="151"/>
      <c r="D321" s="152" t="s">
        <v>223</v>
      </c>
      <c r="E321" s="153" t="s">
        <v>1</v>
      </c>
      <c r="F321" s="154" t="s">
        <v>1504</v>
      </c>
      <c r="H321" s="155">
        <v>3.85</v>
      </c>
      <c r="I321" s="156"/>
      <c r="L321" s="151"/>
      <c r="M321" s="195"/>
      <c r="N321" s="196"/>
      <c r="O321" s="196"/>
      <c r="P321" s="196"/>
      <c r="Q321" s="196"/>
      <c r="R321" s="196"/>
      <c r="S321" s="196"/>
      <c r="T321" s="197"/>
      <c r="AT321" s="153" t="s">
        <v>223</v>
      </c>
      <c r="AU321" s="153" t="s">
        <v>85</v>
      </c>
      <c r="AV321" s="12" t="s">
        <v>85</v>
      </c>
      <c r="AW321" s="12" t="s">
        <v>32</v>
      </c>
      <c r="AX321" s="12" t="s">
        <v>83</v>
      </c>
      <c r="AY321" s="153" t="s">
        <v>207</v>
      </c>
    </row>
    <row r="322" spans="2:12" s="1" customFormat="1" ht="6.95" customHeight="1">
      <c r="B322" s="44"/>
      <c r="C322" s="45"/>
      <c r="D322" s="45"/>
      <c r="E322" s="45"/>
      <c r="F322" s="45"/>
      <c r="G322" s="45"/>
      <c r="H322" s="45"/>
      <c r="I322" s="45"/>
      <c r="J322" s="45"/>
      <c r="K322" s="45"/>
      <c r="L322" s="32"/>
    </row>
  </sheetData>
  <autoFilter ref="C136:K321"/>
  <mergeCells count="15">
    <mergeCell ref="E123:H123"/>
    <mergeCell ref="E127:H127"/>
    <mergeCell ref="E125:H125"/>
    <mergeCell ref="E129:H129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2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56" ht="36.95" customHeight="1">
      <c r="L2" s="243" t="s">
        <v>5</v>
      </c>
      <c r="M2" s="219"/>
      <c r="N2" s="219"/>
      <c r="O2" s="219"/>
      <c r="P2" s="219"/>
      <c r="Q2" s="219"/>
      <c r="R2" s="219"/>
      <c r="S2" s="219"/>
      <c r="T2" s="219"/>
      <c r="U2" s="219"/>
      <c r="V2" s="219"/>
      <c r="AT2" s="17" t="s">
        <v>121</v>
      </c>
      <c r="AZ2" s="93" t="s">
        <v>151</v>
      </c>
      <c r="BA2" s="93" t="s">
        <v>1</v>
      </c>
      <c r="BB2" s="93" t="s">
        <v>1</v>
      </c>
      <c r="BC2" s="93" t="s">
        <v>1505</v>
      </c>
      <c r="BD2" s="93" t="s">
        <v>85</v>
      </c>
    </row>
    <row r="3" spans="2:5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85</v>
      </c>
      <c r="AZ3" s="93" t="s">
        <v>157</v>
      </c>
      <c r="BA3" s="93" t="s">
        <v>1</v>
      </c>
      <c r="BB3" s="93" t="s">
        <v>1</v>
      </c>
      <c r="BC3" s="93" t="s">
        <v>1506</v>
      </c>
      <c r="BD3" s="93" t="s">
        <v>85</v>
      </c>
    </row>
    <row r="4" spans="2:56" ht="24.95" customHeight="1">
      <c r="B4" s="20"/>
      <c r="D4" s="21" t="s">
        <v>144</v>
      </c>
      <c r="L4" s="20"/>
      <c r="M4" s="94" t="s">
        <v>10</v>
      </c>
      <c r="AT4" s="17" t="s">
        <v>3</v>
      </c>
      <c r="AZ4" s="93" t="s">
        <v>165</v>
      </c>
      <c r="BA4" s="93" t="s">
        <v>1</v>
      </c>
      <c r="BB4" s="93" t="s">
        <v>1</v>
      </c>
      <c r="BC4" s="93" t="s">
        <v>1507</v>
      </c>
      <c r="BD4" s="93" t="s">
        <v>85</v>
      </c>
    </row>
    <row r="5" spans="2:56" ht="6.95" customHeight="1">
      <c r="B5" s="20"/>
      <c r="L5" s="20"/>
      <c r="AZ5" s="93" t="s">
        <v>831</v>
      </c>
      <c r="BA5" s="93" t="s">
        <v>1</v>
      </c>
      <c r="BB5" s="93" t="s">
        <v>1</v>
      </c>
      <c r="BC5" s="93" t="s">
        <v>1508</v>
      </c>
      <c r="BD5" s="93" t="s">
        <v>85</v>
      </c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251" t="str">
        <f>'Rekapitulace stavby'!K6</f>
        <v>Chodník Hrachovec - horní část - 1.etapa  km 0,000 – km 0,763</v>
      </c>
      <c r="F7" s="252"/>
      <c r="G7" s="252"/>
      <c r="H7" s="252"/>
      <c r="L7" s="20"/>
    </row>
    <row r="8" spans="2:12" ht="12.75">
      <c r="B8" s="20"/>
      <c r="D8" s="27" t="s">
        <v>153</v>
      </c>
      <c r="L8" s="20"/>
    </row>
    <row r="9" spans="2:12" ht="16.5" customHeight="1">
      <c r="B9" s="20"/>
      <c r="E9" s="251" t="s">
        <v>156</v>
      </c>
      <c r="F9" s="219"/>
      <c r="G9" s="219"/>
      <c r="H9" s="219"/>
      <c r="L9" s="20"/>
    </row>
    <row r="10" spans="2:12" ht="12" customHeight="1">
      <c r="B10" s="20"/>
      <c r="D10" s="27" t="s">
        <v>159</v>
      </c>
      <c r="L10" s="20"/>
    </row>
    <row r="11" spans="2:12" s="1" customFormat="1" ht="16.5" customHeight="1">
      <c r="B11" s="32"/>
      <c r="E11" s="247" t="s">
        <v>1074</v>
      </c>
      <c r="F11" s="250"/>
      <c r="G11" s="250"/>
      <c r="H11" s="250"/>
      <c r="L11" s="32"/>
    </row>
    <row r="12" spans="2:12" s="1" customFormat="1" ht="12" customHeight="1">
      <c r="B12" s="32"/>
      <c r="D12" s="27" t="s">
        <v>1075</v>
      </c>
      <c r="L12" s="32"/>
    </row>
    <row r="13" spans="2:12" s="1" customFormat="1" ht="16.5" customHeight="1">
      <c r="B13" s="32"/>
      <c r="E13" s="208" t="s">
        <v>1509</v>
      </c>
      <c r="F13" s="250"/>
      <c r="G13" s="250"/>
      <c r="H13" s="250"/>
      <c r="L13" s="32"/>
    </row>
    <row r="14" spans="2:12" s="1" customFormat="1" ht="12">
      <c r="B14" s="32"/>
      <c r="L14" s="32"/>
    </row>
    <row r="15" spans="2:12" s="1" customFormat="1" ht="12" customHeight="1">
      <c r="B15" s="32"/>
      <c r="D15" s="27" t="s">
        <v>18</v>
      </c>
      <c r="F15" s="25" t="s">
        <v>1</v>
      </c>
      <c r="I15" s="27" t="s">
        <v>19</v>
      </c>
      <c r="J15" s="25" t="s">
        <v>1</v>
      </c>
      <c r="L15" s="32"/>
    </row>
    <row r="16" spans="2:12" s="1" customFormat="1" ht="12" customHeight="1">
      <c r="B16" s="32"/>
      <c r="D16" s="27" t="s">
        <v>20</v>
      </c>
      <c r="F16" s="25" t="s">
        <v>21</v>
      </c>
      <c r="I16" s="27" t="s">
        <v>22</v>
      </c>
      <c r="J16" s="52" t="str">
        <f>'Rekapitulace stavby'!AN8</f>
        <v>2. 12. 2022</v>
      </c>
      <c r="L16" s="32"/>
    </row>
    <row r="17" spans="2:12" s="1" customFormat="1" ht="10.9" customHeight="1">
      <c r="B17" s="32"/>
      <c r="L17" s="32"/>
    </row>
    <row r="18" spans="2:12" s="1" customFormat="1" ht="12" customHeight="1">
      <c r="B18" s="32"/>
      <c r="D18" s="27" t="s">
        <v>24</v>
      </c>
      <c r="I18" s="27" t="s">
        <v>25</v>
      </c>
      <c r="J18" s="25" t="s">
        <v>1</v>
      </c>
      <c r="L18" s="32"/>
    </row>
    <row r="19" spans="2:12" s="1" customFormat="1" ht="18" customHeight="1">
      <c r="B19" s="32"/>
      <c r="E19" s="25" t="s">
        <v>26</v>
      </c>
      <c r="I19" s="27" t="s">
        <v>27</v>
      </c>
      <c r="J19" s="25" t="s">
        <v>1</v>
      </c>
      <c r="L19" s="32"/>
    </row>
    <row r="20" spans="2:12" s="1" customFormat="1" ht="6.95" customHeight="1">
      <c r="B20" s="32"/>
      <c r="L20" s="32"/>
    </row>
    <row r="21" spans="2:12" s="1" customFormat="1" ht="12" customHeight="1">
      <c r="B21" s="32"/>
      <c r="D21" s="27" t="s">
        <v>28</v>
      </c>
      <c r="I21" s="27" t="s">
        <v>25</v>
      </c>
      <c r="J21" s="28" t="str">
        <f>'Rekapitulace stavby'!AN13</f>
        <v>Vyplň údaj</v>
      </c>
      <c r="L21" s="32"/>
    </row>
    <row r="22" spans="2:12" s="1" customFormat="1" ht="18" customHeight="1">
      <c r="B22" s="32"/>
      <c r="E22" s="253" t="str">
        <f>'Rekapitulace stavby'!E14</f>
        <v>Vyplň údaj</v>
      </c>
      <c r="F22" s="218"/>
      <c r="G22" s="218"/>
      <c r="H22" s="218"/>
      <c r="I22" s="27" t="s">
        <v>27</v>
      </c>
      <c r="J22" s="28" t="str">
        <f>'Rekapitulace stavby'!AN14</f>
        <v>Vyplň údaj</v>
      </c>
      <c r="L22" s="32"/>
    </row>
    <row r="23" spans="2:12" s="1" customFormat="1" ht="6.95" customHeight="1">
      <c r="B23" s="32"/>
      <c r="L23" s="32"/>
    </row>
    <row r="24" spans="2:12" s="1" customFormat="1" ht="12" customHeight="1">
      <c r="B24" s="32"/>
      <c r="D24" s="27" t="s">
        <v>30</v>
      </c>
      <c r="I24" s="27" t="s">
        <v>25</v>
      </c>
      <c r="J24" s="25" t="s">
        <v>1</v>
      </c>
      <c r="L24" s="32"/>
    </row>
    <row r="25" spans="2:12" s="1" customFormat="1" ht="18" customHeight="1">
      <c r="B25" s="32"/>
      <c r="E25" s="25" t="s">
        <v>31</v>
      </c>
      <c r="I25" s="27" t="s">
        <v>27</v>
      </c>
      <c r="J25" s="25" t="s">
        <v>1</v>
      </c>
      <c r="L25" s="32"/>
    </row>
    <row r="26" spans="2:12" s="1" customFormat="1" ht="6.95" customHeight="1">
      <c r="B26" s="32"/>
      <c r="L26" s="32"/>
    </row>
    <row r="27" spans="2:12" s="1" customFormat="1" ht="12" customHeight="1">
      <c r="B27" s="32"/>
      <c r="D27" s="27" t="s">
        <v>33</v>
      </c>
      <c r="I27" s="27" t="s">
        <v>25</v>
      </c>
      <c r="J27" s="25" t="s">
        <v>1</v>
      </c>
      <c r="L27" s="32"/>
    </row>
    <row r="28" spans="2:12" s="1" customFormat="1" ht="18" customHeight="1">
      <c r="B28" s="32"/>
      <c r="E28" s="25" t="s">
        <v>34</v>
      </c>
      <c r="I28" s="27" t="s">
        <v>27</v>
      </c>
      <c r="J28" s="25" t="s">
        <v>1</v>
      </c>
      <c r="L28" s="32"/>
    </row>
    <row r="29" spans="2:12" s="1" customFormat="1" ht="6.95" customHeight="1">
      <c r="B29" s="32"/>
      <c r="L29" s="32"/>
    </row>
    <row r="30" spans="2:12" s="1" customFormat="1" ht="12" customHeight="1">
      <c r="B30" s="32"/>
      <c r="D30" s="27" t="s">
        <v>35</v>
      </c>
      <c r="L30" s="32"/>
    </row>
    <row r="31" spans="2:12" s="7" customFormat="1" ht="16.5" customHeight="1">
      <c r="B31" s="95"/>
      <c r="E31" s="223" t="s">
        <v>1</v>
      </c>
      <c r="F31" s="223"/>
      <c r="G31" s="223"/>
      <c r="H31" s="223"/>
      <c r="L31" s="95"/>
    </row>
    <row r="32" spans="2:12" s="1" customFormat="1" ht="6.95" customHeight="1">
      <c r="B32" s="32"/>
      <c r="L32" s="32"/>
    </row>
    <row r="33" spans="2:12" s="1" customFormat="1" ht="6.95" customHeight="1">
      <c r="B33" s="32"/>
      <c r="D33" s="53"/>
      <c r="E33" s="53"/>
      <c r="F33" s="53"/>
      <c r="G33" s="53"/>
      <c r="H33" s="53"/>
      <c r="I33" s="53"/>
      <c r="J33" s="53"/>
      <c r="K33" s="53"/>
      <c r="L33" s="32"/>
    </row>
    <row r="34" spans="2:12" s="1" customFormat="1" ht="25.35" customHeight="1">
      <c r="B34" s="32"/>
      <c r="D34" s="96" t="s">
        <v>36</v>
      </c>
      <c r="J34" s="66">
        <f>ROUND(J129,2)</f>
        <v>0</v>
      </c>
      <c r="L34" s="32"/>
    </row>
    <row r="35" spans="2:12" s="1" customFormat="1" ht="6.95" customHeight="1">
      <c r="B35" s="32"/>
      <c r="D35" s="53"/>
      <c r="E35" s="53"/>
      <c r="F35" s="53"/>
      <c r="G35" s="53"/>
      <c r="H35" s="53"/>
      <c r="I35" s="53"/>
      <c r="J35" s="53"/>
      <c r="K35" s="53"/>
      <c r="L35" s="32"/>
    </row>
    <row r="36" spans="2:12" s="1" customFormat="1" ht="14.45" customHeight="1">
      <c r="B36" s="32"/>
      <c r="F36" s="35" t="s">
        <v>38</v>
      </c>
      <c r="I36" s="35" t="s">
        <v>37</v>
      </c>
      <c r="J36" s="35" t="s">
        <v>39</v>
      </c>
      <c r="L36" s="32"/>
    </row>
    <row r="37" spans="2:12" s="1" customFormat="1" ht="14.45" customHeight="1">
      <c r="B37" s="32"/>
      <c r="D37" s="55" t="s">
        <v>40</v>
      </c>
      <c r="E37" s="27" t="s">
        <v>41</v>
      </c>
      <c r="F37" s="86">
        <f>ROUND((SUM(BE129:BE219)),2)</f>
        <v>0</v>
      </c>
      <c r="I37" s="97">
        <v>0.21</v>
      </c>
      <c r="J37" s="86">
        <f>ROUND(((SUM(BE129:BE219))*I37),2)</f>
        <v>0</v>
      </c>
      <c r="L37" s="32"/>
    </row>
    <row r="38" spans="2:12" s="1" customFormat="1" ht="14.45" customHeight="1">
      <c r="B38" s="32"/>
      <c r="E38" s="27" t="s">
        <v>42</v>
      </c>
      <c r="F38" s="86">
        <f>ROUND((SUM(BF129:BF219)),2)</f>
        <v>0</v>
      </c>
      <c r="I38" s="97">
        <v>0.15</v>
      </c>
      <c r="J38" s="86">
        <f>ROUND(((SUM(BF129:BF219))*I38),2)</f>
        <v>0</v>
      </c>
      <c r="L38" s="32"/>
    </row>
    <row r="39" spans="2:12" s="1" customFormat="1" ht="14.45" customHeight="1" hidden="1">
      <c r="B39" s="32"/>
      <c r="E39" s="27" t="s">
        <v>43</v>
      </c>
      <c r="F39" s="86">
        <f>ROUND((SUM(BG129:BG219)),2)</f>
        <v>0</v>
      </c>
      <c r="I39" s="97">
        <v>0.21</v>
      </c>
      <c r="J39" s="86">
        <f>0</f>
        <v>0</v>
      </c>
      <c r="L39" s="32"/>
    </row>
    <row r="40" spans="2:12" s="1" customFormat="1" ht="14.45" customHeight="1" hidden="1">
      <c r="B40" s="32"/>
      <c r="E40" s="27" t="s">
        <v>44</v>
      </c>
      <c r="F40" s="86">
        <f>ROUND((SUM(BH129:BH219)),2)</f>
        <v>0</v>
      </c>
      <c r="I40" s="97">
        <v>0.15</v>
      </c>
      <c r="J40" s="86">
        <f>0</f>
        <v>0</v>
      </c>
      <c r="L40" s="32"/>
    </row>
    <row r="41" spans="2:12" s="1" customFormat="1" ht="14.45" customHeight="1" hidden="1">
      <c r="B41" s="32"/>
      <c r="E41" s="27" t="s">
        <v>45</v>
      </c>
      <c r="F41" s="86">
        <f>ROUND((SUM(BI129:BI219)),2)</f>
        <v>0</v>
      </c>
      <c r="I41" s="97">
        <v>0</v>
      </c>
      <c r="J41" s="86">
        <f>0</f>
        <v>0</v>
      </c>
      <c r="L41" s="32"/>
    </row>
    <row r="42" spans="2:12" s="1" customFormat="1" ht="6.95" customHeight="1">
      <c r="B42" s="32"/>
      <c r="L42" s="32"/>
    </row>
    <row r="43" spans="2:12" s="1" customFormat="1" ht="25.35" customHeight="1">
      <c r="B43" s="32"/>
      <c r="C43" s="98"/>
      <c r="D43" s="99" t="s">
        <v>46</v>
      </c>
      <c r="E43" s="57"/>
      <c r="F43" s="57"/>
      <c r="G43" s="100" t="s">
        <v>47</v>
      </c>
      <c r="H43" s="101" t="s">
        <v>48</v>
      </c>
      <c r="I43" s="57"/>
      <c r="J43" s="102">
        <f>SUM(J34:J41)</f>
        <v>0</v>
      </c>
      <c r="K43" s="103"/>
      <c r="L43" s="32"/>
    </row>
    <row r="44" spans="2:12" s="1" customFormat="1" ht="14.45" customHeight="1">
      <c r="B44" s="32"/>
      <c r="L44" s="32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49</v>
      </c>
      <c r="E50" s="42"/>
      <c r="F50" s="42"/>
      <c r="G50" s="41" t="s">
        <v>50</v>
      </c>
      <c r="H50" s="42"/>
      <c r="I50" s="42"/>
      <c r="J50" s="42"/>
      <c r="K50" s="42"/>
      <c r="L50" s="3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.75">
      <c r="B61" s="32"/>
      <c r="D61" s="43" t="s">
        <v>51</v>
      </c>
      <c r="E61" s="34"/>
      <c r="F61" s="104" t="s">
        <v>52</v>
      </c>
      <c r="G61" s="43" t="s">
        <v>51</v>
      </c>
      <c r="H61" s="34"/>
      <c r="I61" s="34"/>
      <c r="J61" s="105" t="s">
        <v>52</v>
      </c>
      <c r="K61" s="34"/>
      <c r="L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.75">
      <c r="B65" s="32"/>
      <c r="D65" s="41" t="s">
        <v>53</v>
      </c>
      <c r="E65" s="42"/>
      <c r="F65" s="42"/>
      <c r="G65" s="41" t="s">
        <v>54</v>
      </c>
      <c r="H65" s="42"/>
      <c r="I65" s="42"/>
      <c r="J65" s="42"/>
      <c r="K65" s="42"/>
      <c r="L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.75">
      <c r="B76" s="32"/>
      <c r="D76" s="43" t="s">
        <v>51</v>
      </c>
      <c r="E76" s="34"/>
      <c r="F76" s="104" t="s">
        <v>52</v>
      </c>
      <c r="G76" s="43" t="s">
        <v>51</v>
      </c>
      <c r="H76" s="34"/>
      <c r="I76" s="34"/>
      <c r="J76" s="105" t="s">
        <v>52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4.95" customHeight="1">
      <c r="B82" s="32"/>
      <c r="C82" s="21" t="s">
        <v>177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16.5" customHeight="1">
      <c r="B85" s="32"/>
      <c r="E85" s="251" t="str">
        <f>E7</f>
        <v>Chodník Hrachovec - horní část - 1.etapa  km 0,000 – km 0,763</v>
      </c>
      <c r="F85" s="252"/>
      <c r="G85" s="252"/>
      <c r="H85" s="252"/>
      <c r="L85" s="32"/>
    </row>
    <row r="86" spans="2:12" ht="12" customHeight="1">
      <c r="B86" s="20"/>
      <c r="C86" s="27" t="s">
        <v>153</v>
      </c>
      <c r="L86" s="20"/>
    </row>
    <row r="87" spans="2:12" ht="16.5" customHeight="1">
      <c r="B87" s="20"/>
      <c r="E87" s="251" t="s">
        <v>156</v>
      </c>
      <c r="F87" s="219"/>
      <c r="G87" s="219"/>
      <c r="H87" s="219"/>
      <c r="L87" s="20"/>
    </row>
    <row r="88" spans="2:12" ht="12" customHeight="1">
      <c r="B88" s="20"/>
      <c r="C88" s="27" t="s">
        <v>159</v>
      </c>
      <c r="L88" s="20"/>
    </row>
    <row r="89" spans="2:12" s="1" customFormat="1" ht="16.5" customHeight="1">
      <c r="B89" s="32"/>
      <c r="E89" s="247" t="s">
        <v>1074</v>
      </c>
      <c r="F89" s="250"/>
      <c r="G89" s="250"/>
      <c r="H89" s="250"/>
      <c r="L89" s="32"/>
    </row>
    <row r="90" spans="2:12" s="1" customFormat="1" ht="12" customHeight="1">
      <c r="B90" s="32"/>
      <c r="C90" s="27" t="s">
        <v>1075</v>
      </c>
      <c r="L90" s="32"/>
    </row>
    <row r="91" spans="2:12" s="1" customFormat="1" ht="16.5" customHeight="1">
      <c r="B91" s="32"/>
      <c r="E91" s="208" t="str">
        <f>E13</f>
        <v>2028 - Opěrná zeď A8</v>
      </c>
      <c r="F91" s="250"/>
      <c r="G91" s="250"/>
      <c r="H91" s="250"/>
      <c r="L91" s="32"/>
    </row>
    <row r="92" spans="2:12" s="1" customFormat="1" ht="6.95" customHeight="1">
      <c r="B92" s="32"/>
      <c r="L92" s="32"/>
    </row>
    <row r="93" spans="2:12" s="1" customFormat="1" ht="12" customHeight="1">
      <c r="B93" s="32"/>
      <c r="C93" s="27" t="s">
        <v>20</v>
      </c>
      <c r="F93" s="25" t="str">
        <f>F16</f>
        <v>Hrachovec</v>
      </c>
      <c r="I93" s="27" t="s">
        <v>22</v>
      </c>
      <c r="J93" s="52" t="str">
        <f>IF(J16="","",J16)</f>
        <v>2. 12. 2022</v>
      </c>
      <c r="L93" s="32"/>
    </row>
    <row r="94" spans="2:12" s="1" customFormat="1" ht="6.95" customHeight="1">
      <c r="B94" s="32"/>
      <c r="L94" s="32"/>
    </row>
    <row r="95" spans="2:12" s="1" customFormat="1" ht="15.2" customHeight="1">
      <c r="B95" s="32"/>
      <c r="C95" s="27" t="s">
        <v>24</v>
      </c>
      <c r="F95" s="25" t="str">
        <f>E19</f>
        <v>Město Valašské Meziříčí</v>
      </c>
      <c r="I95" s="27" t="s">
        <v>30</v>
      </c>
      <c r="J95" s="30" t="str">
        <f>E25</f>
        <v>Ing.Leoš Zádrapa</v>
      </c>
      <c r="L95" s="32"/>
    </row>
    <row r="96" spans="2:12" s="1" customFormat="1" ht="15.2" customHeight="1">
      <c r="B96" s="32"/>
      <c r="C96" s="27" t="s">
        <v>28</v>
      </c>
      <c r="F96" s="25" t="str">
        <f>IF(E22="","",E22)</f>
        <v>Vyplň údaj</v>
      </c>
      <c r="I96" s="27" t="s">
        <v>33</v>
      </c>
      <c r="J96" s="30" t="str">
        <f>E28</f>
        <v>Fajfrová Irena</v>
      </c>
      <c r="L96" s="32"/>
    </row>
    <row r="97" spans="2:12" s="1" customFormat="1" ht="10.35" customHeight="1">
      <c r="B97" s="32"/>
      <c r="L97" s="32"/>
    </row>
    <row r="98" spans="2:12" s="1" customFormat="1" ht="29.25" customHeight="1">
      <c r="B98" s="32"/>
      <c r="C98" s="106" t="s">
        <v>178</v>
      </c>
      <c r="D98" s="98"/>
      <c r="E98" s="98"/>
      <c r="F98" s="98"/>
      <c r="G98" s="98"/>
      <c r="H98" s="98"/>
      <c r="I98" s="98"/>
      <c r="J98" s="107" t="s">
        <v>179</v>
      </c>
      <c r="K98" s="98"/>
      <c r="L98" s="32"/>
    </row>
    <row r="99" spans="2:12" s="1" customFormat="1" ht="10.35" customHeight="1">
      <c r="B99" s="32"/>
      <c r="L99" s="32"/>
    </row>
    <row r="100" spans="2:47" s="1" customFormat="1" ht="22.9" customHeight="1">
      <c r="B100" s="32"/>
      <c r="C100" s="108" t="s">
        <v>180</v>
      </c>
      <c r="J100" s="66">
        <f>J129</f>
        <v>0</v>
      </c>
      <c r="L100" s="32"/>
      <c r="AU100" s="17" t="s">
        <v>181</v>
      </c>
    </row>
    <row r="101" spans="2:12" s="8" customFormat="1" ht="24.95" customHeight="1">
      <c r="B101" s="109"/>
      <c r="D101" s="110" t="s">
        <v>182</v>
      </c>
      <c r="E101" s="111"/>
      <c r="F101" s="111"/>
      <c r="G101" s="111"/>
      <c r="H101" s="111"/>
      <c r="I101" s="111"/>
      <c r="J101" s="112">
        <f>J130</f>
        <v>0</v>
      </c>
      <c r="L101" s="109"/>
    </row>
    <row r="102" spans="2:12" s="9" customFormat="1" ht="19.9" customHeight="1">
      <c r="B102" s="113"/>
      <c r="D102" s="114" t="s">
        <v>183</v>
      </c>
      <c r="E102" s="115"/>
      <c r="F102" s="115"/>
      <c r="G102" s="115"/>
      <c r="H102" s="115"/>
      <c r="I102" s="115"/>
      <c r="J102" s="116">
        <f>J131</f>
        <v>0</v>
      </c>
      <c r="L102" s="113"/>
    </row>
    <row r="103" spans="2:12" s="9" customFormat="1" ht="19.9" customHeight="1">
      <c r="B103" s="113"/>
      <c r="D103" s="114" t="s">
        <v>184</v>
      </c>
      <c r="E103" s="115"/>
      <c r="F103" s="115"/>
      <c r="G103" s="115"/>
      <c r="H103" s="115"/>
      <c r="I103" s="115"/>
      <c r="J103" s="116">
        <f>J192</f>
        <v>0</v>
      </c>
      <c r="L103" s="113"/>
    </row>
    <row r="104" spans="2:12" s="9" customFormat="1" ht="19.9" customHeight="1">
      <c r="B104" s="113"/>
      <c r="D104" s="114" t="s">
        <v>185</v>
      </c>
      <c r="E104" s="115"/>
      <c r="F104" s="115"/>
      <c r="G104" s="115"/>
      <c r="H104" s="115"/>
      <c r="I104" s="115"/>
      <c r="J104" s="116">
        <f>J207</f>
        <v>0</v>
      </c>
      <c r="L104" s="113"/>
    </row>
    <row r="105" spans="2:12" s="9" customFormat="1" ht="19.9" customHeight="1">
      <c r="B105" s="113"/>
      <c r="D105" s="114" t="s">
        <v>191</v>
      </c>
      <c r="E105" s="115"/>
      <c r="F105" s="115"/>
      <c r="G105" s="115"/>
      <c r="H105" s="115"/>
      <c r="I105" s="115"/>
      <c r="J105" s="116">
        <f>J218</f>
        <v>0</v>
      </c>
      <c r="L105" s="113"/>
    </row>
    <row r="106" spans="2:12" s="1" customFormat="1" ht="21.75" customHeight="1">
      <c r="B106" s="32"/>
      <c r="L106" s="32"/>
    </row>
    <row r="107" spans="2:12" s="1" customFormat="1" ht="6.95" customHeight="1">
      <c r="B107" s="44"/>
      <c r="C107" s="45"/>
      <c r="D107" s="45"/>
      <c r="E107" s="45"/>
      <c r="F107" s="45"/>
      <c r="G107" s="45"/>
      <c r="H107" s="45"/>
      <c r="I107" s="45"/>
      <c r="J107" s="45"/>
      <c r="K107" s="45"/>
      <c r="L107" s="32"/>
    </row>
    <row r="111" spans="2:12" s="1" customFormat="1" ht="6.95" customHeight="1">
      <c r="B111" s="46"/>
      <c r="C111" s="47"/>
      <c r="D111" s="47"/>
      <c r="E111" s="47"/>
      <c r="F111" s="47"/>
      <c r="G111" s="47"/>
      <c r="H111" s="47"/>
      <c r="I111" s="47"/>
      <c r="J111" s="47"/>
      <c r="K111" s="47"/>
      <c r="L111" s="32"/>
    </row>
    <row r="112" spans="2:12" s="1" customFormat="1" ht="24.95" customHeight="1">
      <c r="B112" s="32"/>
      <c r="C112" s="21" t="s">
        <v>192</v>
      </c>
      <c r="L112" s="32"/>
    </row>
    <row r="113" spans="2:12" s="1" customFormat="1" ht="6.95" customHeight="1">
      <c r="B113" s="32"/>
      <c r="L113" s="32"/>
    </row>
    <row r="114" spans="2:12" s="1" customFormat="1" ht="12" customHeight="1">
      <c r="B114" s="32"/>
      <c r="C114" s="27" t="s">
        <v>16</v>
      </c>
      <c r="L114" s="32"/>
    </row>
    <row r="115" spans="2:12" s="1" customFormat="1" ht="16.5" customHeight="1">
      <c r="B115" s="32"/>
      <c r="E115" s="251" t="str">
        <f>E7</f>
        <v>Chodník Hrachovec - horní část - 1.etapa  km 0,000 – km 0,763</v>
      </c>
      <c r="F115" s="252"/>
      <c r="G115" s="252"/>
      <c r="H115" s="252"/>
      <c r="L115" s="32"/>
    </row>
    <row r="116" spans="2:12" ht="12" customHeight="1">
      <c r="B116" s="20"/>
      <c r="C116" s="27" t="s">
        <v>153</v>
      </c>
      <c r="L116" s="20"/>
    </row>
    <row r="117" spans="2:12" ht="16.5" customHeight="1">
      <c r="B117" s="20"/>
      <c r="E117" s="251" t="s">
        <v>156</v>
      </c>
      <c r="F117" s="219"/>
      <c r="G117" s="219"/>
      <c r="H117" s="219"/>
      <c r="L117" s="20"/>
    </row>
    <row r="118" spans="2:12" ht="12" customHeight="1">
      <c r="B118" s="20"/>
      <c r="C118" s="27" t="s">
        <v>159</v>
      </c>
      <c r="L118" s="20"/>
    </row>
    <row r="119" spans="2:12" s="1" customFormat="1" ht="16.5" customHeight="1">
      <c r="B119" s="32"/>
      <c r="E119" s="247" t="s">
        <v>1074</v>
      </c>
      <c r="F119" s="250"/>
      <c r="G119" s="250"/>
      <c r="H119" s="250"/>
      <c r="L119" s="32"/>
    </row>
    <row r="120" spans="2:12" s="1" customFormat="1" ht="12" customHeight="1">
      <c r="B120" s="32"/>
      <c r="C120" s="27" t="s">
        <v>1075</v>
      </c>
      <c r="L120" s="32"/>
    </row>
    <row r="121" spans="2:12" s="1" customFormat="1" ht="16.5" customHeight="1">
      <c r="B121" s="32"/>
      <c r="E121" s="208" t="str">
        <f>E13</f>
        <v>2028 - Opěrná zeď A8</v>
      </c>
      <c r="F121" s="250"/>
      <c r="G121" s="250"/>
      <c r="H121" s="250"/>
      <c r="L121" s="32"/>
    </row>
    <row r="122" spans="2:12" s="1" customFormat="1" ht="6.95" customHeight="1">
      <c r="B122" s="32"/>
      <c r="L122" s="32"/>
    </row>
    <row r="123" spans="2:12" s="1" customFormat="1" ht="12" customHeight="1">
      <c r="B123" s="32"/>
      <c r="C123" s="27" t="s">
        <v>20</v>
      </c>
      <c r="F123" s="25" t="str">
        <f>F16</f>
        <v>Hrachovec</v>
      </c>
      <c r="I123" s="27" t="s">
        <v>22</v>
      </c>
      <c r="J123" s="52" t="str">
        <f>IF(J16="","",J16)</f>
        <v>2. 12. 2022</v>
      </c>
      <c r="L123" s="32"/>
    </row>
    <row r="124" spans="2:12" s="1" customFormat="1" ht="6.95" customHeight="1">
      <c r="B124" s="32"/>
      <c r="L124" s="32"/>
    </row>
    <row r="125" spans="2:12" s="1" customFormat="1" ht="15.2" customHeight="1">
      <c r="B125" s="32"/>
      <c r="C125" s="27" t="s">
        <v>24</v>
      </c>
      <c r="F125" s="25" t="str">
        <f>E19</f>
        <v>Město Valašské Meziříčí</v>
      </c>
      <c r="I125" s="27" t="s">
        <v>30</v>
      </c>
      <c r="J125" s="30" t="str">
        <f>E25</f>
        <v>Ing.Leoš Zádrapa</v>
      </c>
      <c r="L125" s="32"/>
    </row>
    <row r="126" spans="2:12" s="1" customFormat="1" ht="15.2" customHeight="1">
      <c r="B126" s="32"/>
      <c r="C126" s="27" t="s">
        <v>28</v>
      </c>
      <c r="F126" s="25" t="str">
        <f>IF(E22="","",E22)</f>
        <v>Vyplň údaj</v>
      </c>
      <c r="I126" s="27" t="s">
        <v>33</v>
      </c>
      <c r="J126" s="30" t="str">
        <f>E28</f>
        <v>Fajfrová Irena</v>
      </c>
      <c r="L126" s="32"/>
    </row>
    <row r="127" spans="2:12" s="1" customFormat="1" ht="10.35" customHeight="1">
      <c r="B127" s="32"/>
      <c r="L127" s="32"/>
    </row>
    <row r="128" spans="2:20" s="10" customFormat="1" ht="29.25" customHeight="1">
      <c r="B128" s="117"/>
      <c r="C128" s="118" t="s">
        <v>193</v>
      </c>
      <c r="D128" s="119" t="s">
        <v>61</v>
      </c>
      <c r="E128" s="119" t="s">
        <v>57</v>
      </c>
      <c r="F128" s="119" t="s">
        <v>58</v>
      </c>
      <c r="G128" s="119" t="s">
        <v>194</v>
      </c>
      <c r="H128" s="119" t="s">
        <v>195</v>
      </c>
      <c r="I128" s="119" t="s">
        <v>196</v>
      </c>
      <c r="J128" s="119" t="s">
        <v>179</v>
      </c>
      <c r="K128" s="120" t="s">
        <v>197</v>
      </c>
      <c r="L128" s="117"/>
      <c r="M128" s="59" t="s">
        <v>1</v>
      </c>
      <c r="N128" s="60" t="s">
        <v>40</v>
      </c>
      <c r="O128" s="60" t="s">
        <v>198</v>
      </c>
      <c r="P128" s="60" t="s">
        <v>199</v>
      </c>
      <c r="Q128" s="60" t="s">
        <v>200</v>
      </c>
      <c r="R128" s="60" t="s">
        <v>201</v>
      </c>
      <c r="S128" s="60" t="s">
        <v>202</v>
      </c>
      <c r="T128" s="61" t="s">
        <v>203</v>
      </c>
    </row>
    <row r="129" spans="2:63" s="1" customFormat="1" ht="22.9" customHeight="1">
      <c r="B129" s="32"/>
      <c r="C129" s="64" t="s">
        <v>204</v>
      </c>
      <c r="J129" s="121">
        <f>BK129</f>
        <v>0</v>
      </c>
      <c r="L129" s="32"/>
      <c r="M129" s="62"/>
      <c r="N129" s="53"/>
      <c r="O129" s="53"/>
      <c r="P129" s="122">
        <f>P130</f>
        <v>0</v>
      </c>
      <c r="Q129" s="53"/>
      <c r="R129" s="122">
        <f>R130</f>
        <v>85.56987824</v>
      </c>
      <c r="S129" s="53"/>
      <c r="T129" s="123">
        <f>T130</f>
        <v>0</v>
      </c>
      <c r="AT129" s="17" t="s">
        <v>75</v>
      </c>
      <c r="AU129" s="17" t="s">
        <v>181</v>
      </c>
      <c r="BK129" s="124">
        <f>BK130</f>
        <v>0</v>
      </c>
    </row>
    <row r="130" spans="2:63" s="11" customFormat="1" ht="25.9" customHeight="1">
      <c r="B130" s="125"/>
      <c r="D130" s="126" t="s">
        <v>75</v>
      </c>
      <c r="E130" s="127" t="s">
        <v>205</v>
      </c>
      <c r="F130" s="127" t="s">
        <v>206</v>
      </c>
      <c r="I130" s="128"/>
      <c r="J130" s="129">
        <f>BK130</f>
        <v>0</v>
      </c>
      <c r="L130" s="125"/>
      <c r="M130" s="130"/>
      <c r="P130" s="131">
        <f>P131+P192+P207+P218</f>
        <v>0</v>
      </c>
      <c r="R130" s="131">
        <f>R131+R192+R207+R218</f>
        <v>85.56987824</v>
      </c>
      <c r="T130" s="132">
        <f>T131+T192+T207+T218</f>
        <v>0</v>
      </c>
      <c r="AR130" s="126" t="s">
        <v>83</v>
      </c>
      <c r="AT130" s="133" t="s">
        <v>75</v>
      </c>
      <c r="AU130" s="133" t="s">
        <v>76</v>
      </c>
      <c r="AY130" s="126" t="s">
        <v>207</v>
      </c>
      <c r="BK130" s="134">
        <f>BK131+BK192+BK207+BK218</f>
        <v>0</v>
      </c>
    </row>
    <row r="131" spans="2:63" s="11" customFormat="1" ht="22.9" customHeight="1">
      <c r="B131" s="125"/>
      <c r="D131" s="126" t="s">
        <v>75</v>
      </c>
      <c r="E131" s="135" t="s">
        <v>83</v>
      </c>
      <c r="F131" s="135" t="s">
        <v>208</v>
      </c>
      <c r="I131" s="128"/>
      <c r="J131" s="136">
        <f>BK131</f>
        <v>0</v>
      </c>
      <c r="L131" s="125"/>
      <c r="M131" s="130"/>
      <c r="P131" s="131">
        <f>SUM(P132:P191)</f>
        <v>0</v>
      </c>
      <c r="R131" s="131">
        <f>SUM(R132:R191)</f>
        <v>0.004392</v>
      </c>
      <c r="T131" s="132">
        <f>SUM(T132:T191)</f>
        <v>0</v>
      </c>
      <c r="AR131" s="126" t="s">
        <v>83</v>
      </c>
      <c r="AT131" s="133" t="s">
        <v>75</v>
      </c>
      <c r="AU131" s="133" t="s">
        <v>83</v>
      </c>
      <c r="AY131" s="126" t="s">
        <v>207</v>
      </c>
      <c r="BK131" s="134">
        <f>SUM(BK132:BK191)</f>
        <v>0</v>
      </c>
    </row>
    <row r="132" spans="2:65" s="1" customFormat="1" ht="24.2" customHeight="1">
      <c r="B132" s="137"/>
      <c r="C132" s="138" t="s">
        <v>83</v>
      </c>
      <c r="D132" s="138" t="s">
        <v>209</v>
      </c>
      <c r="E132" s="139" t="s">
        <v>270</v>
      </c>
      <c r="F132" s="140" t="s">
        <v>271</v>
      </c>
      <c r="G132" s="141" t="s">
        <v>272</v>
      </c>
      <c r="H132" s="142">
        <v>26</v>
      </c>
      <c r="I132" s="143"/>
      <c r="J132" s="144">
        <f>ROUND(I132*H132,2)</f>
        <v>0</v>
      </c>
      <c r="K132" s="140" t="s">
        <v>213</v>
      </c>
      <c r="L132" s="32"/>
      <c r="M132" s="145" t="s">
        <v>1</v>
      </c>
      <c r="N132" s="146" t="s">
        <v>41</v>
      </c>
      <c r="P132" s="147">
        <f>O132*H132</f>
        <v>0</v>
      </c>
      <c r="Q132" s="147">
        <v>0.00014</v>
      </c>
      <c r="R132" s="147">
        <f>Q132*H132</f>
        <v>0.0036399999999999996</v>
      </c>
      <c r="S132" s="147">
        <v>0</v>
      </c>
      <c r="T132" s="148">
        <f>S132*H132</f>
        <v>0</v>
      </c>
      <c r="AR132" s="149" t="s">
        <v>214</v>
      </c>
      <c r="AT132" s="149" t="s">
        <v>209</v>
      </c>
      <c r="AU132" s="149" t="s">
        <v>85</v>
      </c>
      <c r="AY132" s="17" t="s">
        <v>207</v>
      </c>
      <c r="BE132" s="150">
        <f>IF(N132="základní",J132,0)</f>
        <v>0</v>
      </c>
      <c r="BF132" s="150">
        <f>IF(N132="snížená",J132,0)</f>
        <v>0</v>
      </c>
      <c r="BG132" s="150">
        <f>IF(N132="zákl. přenesená",J132,0)</f>
        <v>0</v>
      </c>
      <c r="BH132" s="150">
        <f>IF(N132="sníž. přenesená",J132,0)</f>
        <v>0</v>
      </c>
      <c r="BI132" s="150">
        <f>IF(N132="nulová",J132,0)</f>
        <v>0</v>
      </c>
      <c r="BJ132" s="17" t="s">
        <v>83</v>
      </c>
      <c r="BK132" s="150">
        <f>ROUND(I132*H132,2)</f>
        <v>0</v>
      </c>
      <c r="BL132" s="17" t="s">
        <v>214</v>
      </c>
      <c r="BM132" s="149" t="s">
        <v>1077</v>
      </c>
    </row>
    <row r="133" spans="2:65" s="1" customFormat="1" ht="24.2" customHeight="1">
      <c r="B133" s="137"/>
      <c r="C133" s="138" t="s">
        <v>85</v>
      </c>
      <c r="D133" s="138" t="s">
        <v>209</v>
      </c>
      <c r="E133" s="139" t="s">
        <v>275</v>
      </c>
      <c r="F133" s="140" t="s">
        <v>276</v>
      </c>
      <c r="G133" s="141" t="s">
        <v>272</v>
      </c>
      <c r="H133" s="142">
        <v>26</v>
      </c>
      <c r="I133" s="143"/>
      <c r="J133" s="144">
        <f>ROUND(I133*H133,2)</f>
        <v>0</v>
      </c>
      <c r="K133" s="140" t="s">
        <v>213</v>
      </c>
      <c r="L133" s="32"/>
      <c r="M133" s="145" t="s">
        <v>1</v>
      </c>
      <c r="N133" s="146" t="s">
        <v>41</v>
      </c>
      <c r="P133" s="147">
        <f>O133*H133</f>
        <v>0</v>
      </c>
      <c r="Q133" s="147">
        <v>0</v>
      </c>
      <c r="R133" s="147">
        <f>Q133*H133</f>
        <v>0</v>
      </c>
      <c r="S133" s="147">
        <v>0</v>
      </c>
      <c r="T133" s="148">
        <f>S133*H133</f>
        <v>0</v>
      </c>
      <c r="AR133" s="149" t="s">
        <v>214</v>
      </c>
      <c r="AT133" s="149" t="s">
        <v>209</v>
      </c>
      <c r="AU133" s="149" t="s">
        <v>85</v>
      </c>
      <c r="AY133" s="17" t="s">
        <v>207</v>
      </c>
      <c r="BE133" s="150">
        <f>IF(N133="základní",J133,0)</f>
        <v>0</v>
      </c>
      <c r="BF133" s="150">
        <f>IF(N133="snížená",J133,0)</f>
        <v>0</v>
      </c>
      <c r="BG133" s="150">
        <f>IF(N133="zákl. přenesená",J133,0)</f>
        <v>0</v>
      </c>
      <c r="BH133" s="150">
        <f>IF(N133="sníž. přenesená",J133,0)</f>
        <v>0</v>
      </c>
      <c r="BI133" s="150">
        <f>IF(N133="nulová",J133,0)</f>
        <v>0</v>
      </c>
      <c r="BJ133" s="17" t="s">
        <v>83</v>
      </c>
      <c r="BK133" s="150">
        <f>ROUND(I133*H133,2)</f>
        <v>0</v>
      </c>
      <c r="BL133" s="17" t="s">
        <v>214</v>
      </c>
      <c r="BM133" s="149" t="s">
        <v>1078</v>
      </c>
    </row>
    <row r="134" spans="2:65" s="1" customFormat="1" ht="24.2" customHeight="1">
      <c r="B134" s="137"/>
      <c r="C134" s="138" t="s">
        <v>99</v>
      </c>
      <c r="D134" s="138" t="s">
        <v>209</v>
      </c>
      <c r="E134" s="139" t="s">
        <v>1079</v>
      </c>
      <c r="F134" s="140" t="s">
        <v>1080</v>
      </c>
      <c r="G134" s="141" t="s">
        <v>218</v>
      </c>
      <c r="H134" s="142">
        <v>24.7</v>
      </c>
      <c r="I134" s="143"/>
      <c r="J134" s="144">
        <f>ROUND(I134*H134,2)</f>
        <v>0</v>
      </c>
      <c r="K134" s="140" t="s">
        <v>213</v>
      </c>
      <c r="L134" s="32"/>
      <c r="M134" s="145" t="s">
        <v>1</v>
      </c>
      <c r="N134" s="146" t="s">
        <v>41</v>
      </c>
      <c r="P134" s="147">
        <f>O134*H134</f>
        <v>0</v>
      </c>
      <c r="Q134" s="147">
        <v>0</v>
      </c>
      <c r="R134" s="147">
        <f>Q134*H134</f>
        <v>0</v>
      </c>
      <c r="S134" s="147">
        <v>0</v>
      </c>
      <c r="T134" s="148">
        <f>S134*H134</f>
        <v>0</v>
      </c>
      <c r="AR134" s="149" t="s">
        <v>214</v>
      </c>
      <c r="AT134" s="149" t="s">
        <v>209</v>
      </c>
      <c r="AU134" s="149" t="s">
        <v>85</v>
      </c>
      <c r="AY134" s="17" t="s">
        <v>207</v>
      </c>
      <c r="BE134" s="150">
        <f>IF(N134="základní",J134,0)</f>
        <v>0</v>
      </c>
      <c r="BF134" s="150">
        <f>IF(N134="snížená",J134,0)</f>
        <v>0</v>
      </c>
      <c r="BG134" s="150">
        <f>IF(N134="zákl. přenesená",J134,0)</f>
        <v>0</v>
      </c>
      <c r="BH134" s="150">
        <f>IF(N134="sníž. přenesená",J134,0)</f>
        <v>0</v>
      </c>
      <c r="BI134" s="150">
        <f>IF(N134="nulová",J134,0)</f>
        <v>0</v>
      </c>
      <c r="BJ134" s="17" t="s">
        <v>83</v>
      </c>
      <c r="BK134" s="150">
        <f>ROUND(I134*H134,2)</f>
        <v>0</v>
      </c>
      <c r="BL134" s="17" t="s">
        <v>214</v>
      </c>
      <c r="BM134" s="149" t="s">
        <v>1081</v>
      </c>
    </row>
    <row r="135" spans="2:51" s="12" customFormat="1" ht="12">
      <c r="B135" s="151"/>
      <c r="D135" s="152" t="s">
        <v>223</v>
      </c>
      <c r="E135" s="153" t="s">
        <v>154</v>
      </c>
      <c r="F135" s="154" t="s">
        <v>1510</v>
      </c>
      <c r="H135" s="155">
        <v>24.7</v>
      </c>
      <c r="I135" s="156"/>
      <c r="L135" s="151"/>
      <c r="M135" s="157"/>
      <c r="T135" s="158"/>
      <c r="AT135" s="153" t="s">
        <v>223</v>
      </c>
      <c r="AU135" s="153" t="s">
        <v>85</v>
      </c>
      <c r="AV135" s="12" t="s">
        <v>85</v>
      </c>
      <c r="AW135" s="12" t="s">
        <v>32</v>
      </c>
      <c r="AX135" s="12" t="s">
        <v>83</v>
      </c>
      <c r="AY135" s="153" t="s">
        <v>207</v>
      </c>
    </row>
    <row r="136" spans="2:65" s="1" customFormat="1" ht="37.9" customHeight="1">
      <c r="B136" s="137"/>
      <c r="C136" s="138" t="s">
        <v>214</v>
      </c>
      <c r="D136" s="138" t="s">
        <v>209</v>
      </c>
      <c r="E136" s="139" t="s">
        <v>1161</v>
      </c>
      <c r="F136" s="140" t="s">
        <v>1162</v>
      </c>
      <c r="G136" s="141" t="s">
        <v>286</v>
      </c>
      <c r="H136" s="142">
        <v>24.994</v>
      </c>
      <c r="I136" s="143"/>
      <c r="J136" s="144">
        <f>ROUND(I136*H136,2)</f>
        <v>0</v>
      </c>
      <c r="K136" s="140" t="s">
        <v>213</v>
      </c>
      <c r="L136" s="32"/>
      <c r="M136" s="145" t="s">
        <v>1</v>
      </c>
      <c r="N136" s="146" t="s">
        <v>41</v>
      </c>
      <c r="P136" s="147">
        <f>O136*H136</f>
        <v>0</v>
      </c>
      <c r="Q136" s="147">
        <v>0</v>
      </c>
      <c r="R136" s="147">
        <f>Q136*H136</f>
        <v>0</v>
      </c>
      <c r="S136" s="147">
        <v>0</v>
      </c>
      <c r="T136" s="148">
        <f>S136*H136</f>
        <v>0</v>
      </c>
      <c r="AR136" s="149" t="s">
        <v>214</v>
      </c>
      <c r="AT136" s="149" t="s">
        <v>209</v>
      </c>
      <c r="AU136" s="149" t="s">
        <v>85</v>
      </c>
      <c r="AY136" s="17" t="s">
        <v>207</v>
      </c>
      <c r="BE136" s="150">
        <f>IF(N136="základní",J136,0)</f>
        <v>0</v>
      </c>
      <c r="BF136" s="150">
        <f>IF(N136="snížená",J136,0)</f>
        <v>0</v>
      </c>
      <c r="BG136" s="150">
        <f>IF(N136="zákl. přenesená",J136,0)</f>
        <v>0</v>
      </c>
      <c r="BH136" s="150">
        <f>IF(N136="sníž. přenesená",J136,0)</f>
        <v>0</v>
      </c>
      <c r="BI136" s="150">
        <f>IF(N136="nulová",J136,0)</f>
        <v>0</v>
      </c>
      <c r="BJ136" s="17" t="s">
        <v>83</v>
      </c>
      <c r="BK136" s="150">
        <f>ROUND(I136*H136,2)</f>
        <v>0</v>
      </c>
      <c r="BL136" s="17" t="s">
        <v>214</v>
      </c>
      <c r="BM136" s="149" t="s">
        <v>1085</v>
      </c>
    </row>
    <row r="137" spans="2:51" s="12" customFormat="1" ht="12">
      <c r="B137" s="151"/>
      <c r="D137" s="152" t="s">
        <v>223</v>
      </c>
      <c r="E137" s="153" t="s">
        <v>1</v>
      </c>
      <c r="F137" s="154" t="s">
        <v>1511</v>
      </c>
      <c r="H137" s="155">
        <v>35.2</v>
      </c>
      <c r="I137" s="156"/>
      <c r="L137" s="151"/>
      <c r="M137" s="157"/>
      <c r="T137" s="158"/>
      <c r="AT137" s="153" t="s">
        <v>223</v>
      </c>
      <c r="AU137" s="153" t="s">
        <v>85</v>
      </c>
      <c r="AV137" s="12" t="s">
        <v>85</v>
      </c>
      <c r="AW137" s="12" t="s">
        <v>32</v>
      </c>
      <c r="AX137" s="12" t="s">
        <v>76</v>
      </c>
      <c r="AY137" s="153" t="s">
        <v>207</v>
      </c>
    </row>
    <row r="138" spans="2:51" s="12" customFormat="1" ht="12">
      <c r="B138" s="151"/>
      <c r="D138" s="152" t="s">
        <v>223</v>
      </c>
      <c r="E138" s="153" t="s">
        <v>1</v>
      </c>
      <c r="F138" s="154" t="s">
        <v>1512</v>
      </c>
      <c r="H138" s="155">
        <v>14.788</v>
      </c>
      <c r="I138" s="156"/>
      <c r="L138" s="151"/>
      <c r="M138" s="157"/>
      <c r="T138" s="158"/>
      <c r="AT138" s="153" t="s">
        <v>223</v>
      </c>
      <c r="AU138" s="153" t="s">
        <v>85</v>
      </c>
      <c r="AV138" s="12" t="s">
        <v>85</v>
      </c>
      <c r="AW138" s="12" t="s">
        <v>32</v>
      </c>
      <c r="AX138" s="12" t="s">
        <v>76</v>
      </c>
      <c r="AY138" s="153" t="s">
        <v>207</v>
      </c>
    </row>
    <row r="139" spans="2:51" s="15" customFormat="1" ht="12">
      <c r="B139" s="187"/>
      <c r="D139" s="152" t="s">
        <v>223</v>
      </c>
      <c r="E139" s="188" t="s">
        <v>165</v>
      </c>
      <c r="F139" s="189" t="s">
        <v>872</v>
      </c>
      <c r="H139" s="190">
        <v>49.988</v>
      </c>
      <c r="I139" s="191"/>
      <c r="L139" s="187"/>
      <c r="M139" s="192"/>
      <c r="T139" s="193"/>
      <c r="AT139" s="188" t="s">
        <v>223</v>
      </c>
      <c r="AU139" s="188" t="s">
        <v>85</v>
      </c>
      <c r="AV139" s="15" t="s">
        <v>99</v>
      </c>
      <c r="AW139" s="15" t="s">
        <v>32</v>
      </c>
      <c r="AX139" s="15" t="s">
        <v>76</v>
      </c>
      <c r="AY139" s="188" t="s">
        <v>207</v>
      </c>
    </row>
    <row r="140" spans="2:51" s="12" customFormat="1" ht="12">
      <c r="B140" s="151"/>
      <c r="D140" s="152" t="s">
        <v>223</v>
      </c>
      <c r="E140" s="153" t="s">
        <v>1</v>
      </c>
      <c r="F140" s="154" t="s">
        <v>310</v>
      </c>
      <c r="H140" s="155">
        <v>24.994</v>
      </c>
      <c r="I140" s="156"/>
      <c r="L140" s="151"/>
      <c r="M140" s="157"/>
      <c r="T140" s="158"/>
      <c r="AT140" s="153" t="s">
        <v>223</v>
      </c>
      <c r="AU140" s="153" t="s">
        <v>85</v>
      </c>
      <c r="AV140" s="12" t="s">
        <v>85</v>
      </c>
      <c r="AW140" s="12" t="s">
        <v>32</v>
      </c>
      <c r="AX140" s="12" t="s">
        <v>83</v>
      </c>
      <c r="AY140" s="153" t="s">
        <v>207</v>
      </c>
    </row>
    <row r="141" spans="2:65" s="1" customFormat="1" ht="37.9" customHeight="1">
      <c r="B141" s="137"/>
      <c r="C141" s="138" t="s">
        <v>228</v>
      </c>
      <c r="D141" s="138" t="s">
        <v>209</v>
      </c>
      <c r="E141" s="139" t="s">
        <v>1164</v>
      </c>
      <c r="F141" s="140" t="s">
        <v>1165</v>
      </c>
      <c r="G141" s="141" t="s">
        <v>286</v>
      </c>
      <c r="H141" s="142">
        <v>24.994</v>
      </c>
      <c r="I141" s="143"/>
      <c r="J141" s="144">
        <f>ROUND(I141*H141,2)</f>
        <v>0</v>
      </c>
      <c r="K141" s="140" t="s">
        <v>213</v>
      </c>
      <c r="L141" s="32"/>
      <c r="M141" s="145" t="s">
        <v>1</v>
      </c>
      <c r="N141" s="146" t="s">
        <v>41</v>
      </c>
      <c r="P141" s="147">
        <f>O141*H141</f>
        <v>0</v>
      </c>
      <c r="Q141" s="147">
        <v>0</v>
      </c>
      <c r="R141" s="147">
        <f>Q141*H141</f>
        <v>0</v>
      </c>
      <c r="S141" s="147">
        <v>0</v>
      </c>
      <c r="T141" s="148">
        <f>S141*H141</f>
        <v>0</v>
      </c>
      <c r="AR141" s="149" t="s">
        <v>214</v>
      </c>
      <c r="AT141" s="149" t="s">
        <v>209</v>
      </c>
      <c r="AU141" s="149" t="s">
        <v>85</v>
      </c>
      <c r="AY141" s="17" t="s">
        <v>207</v>
      </c>
      <c r="BE141" s="150">
        <f>IF(N141="základní",J141,0)</f>
        <v>0</v>
      </c>
      <c r="BF141" s="150">
        <f>IF(N141="snížená",J141,0)</f>
        <v>0</v>
      </c>
      <c r="BG141" s="150">
        <f>IF(N141="zákl. přenesená",J141,0)</f>
        <v>0</v>
      </c>
      <c r="BH141" s="150">
        <f>IF(N141="sníž. přenesená",J141,0)</f>
        <v>0</v>
      </c>
      <c r="BI141" s="150">
        <f>IF(N141="nulová",J141,0)</f>
        <v>0</v>
      </c>
      <c r="BJ141" s="17" t="s">
        <v>83</v>
      </c>
      <c r="BK141" s="150">
        <f>ROUND(I141*H141,2)</f>
        <v>0</v>
      </c>
      <c r="BL141" s="17" t="s">
        <v>214</v>
      </c>
      <c r="BM141" s="149" t="s">
        <v>1089</v>
      </c>
    </row>
    <row r="142" spans="2:51" s="12" customFormat="1" ht="12">
      <c r="B142" s="151"/>
      <c r="D142" s="152" t="s">
        <v>223</v>
      </c>
      <c r="E142" s="153" t="s">
        <v>1</v>
      </c>
      <c r="F142" s="154" t="s">
        <v>310</v>
      </c>
      <c r="H142" s="155">
        <v>24.994</v>
      </c>
      <c r="I142" s="156"/>
      <c r="L142" s="151"/>
      <c r="M142" s="157"/>
      <c r="T142" s="158"/>
      <c r="AT142" s="153" t="s">
        <v>223</v>
      </c>
      <c r="AU142" s="153" t="s">
        <v>85</v>
      </c>
      <c r="AV142" s="12" t="s">
        <v>85</v>
      </c>
      <c r="AW142" s="12" t="s">
        <v>32</v>
      </c>
      <c r="AX142" s="12" t="s">
        <v>83</v>
      </c>
      <c r="AY142" s="153" t="s">
        <v>207</v>
      </c>
    </row>
    <row r="143" spans="2:65" s="1" customFormat="1" ht="37.9" customHeight="1">
      <c r="B143" s="137"/>
      <c r="C143" s="138" t="s">
        <v>234</v>
      </c>
      <c r="D143" s="138" t="s">
        <v>209</v>
      </c>
      <c r="E143" s="139" t="s">
        <v>380</v>
      </c>
      <c r="F143" s="140" t="s">
        <v>381</v>
      </c>
      <c r="G143" s="141" t="s">
        <v>286</v>
      </c>
      <c r="H143" s="142">
        <v>18.421</v>
      </c>
      <c r="I143" s="143"/>
      <c r="J143" s="144">
        <f>ROUND(I143*H143,2)</f>
        <v>0</v>
      </c>
      <c r="K143" s="140" t="s">
        <v>213</v>
      </c>
      <c r="L143" s="32"/>
      <c r="M143" s="145" t="s">
        <v>1</v>
      </c>
      <c r="N143" s="146" t="s">
        <v>41</v>
      </c>
      <c r="P143" s="147">
        <f>O143*H143</f>
        <v>0</v>
      </c>
      <c r="Q143" s="147">
        <v>0</v>
      </c>
      <c r="R143" s="147">
        <f>Q143*H143</f>
        <v>0</v>
      </c>
      <c r="S143" s="147">
        <v>0</v>
      </c>
      <c r="T143" s="148">
        <f>S143*H143</f>
        <v>0</v>
      </c>
      <c r="AR143" s="149" t="s">
        <v>214</v>
      </c>
      <c r="AT143" s="149" t="s">
        <v>209</v>
      </c>
      <c r="AU143" s="149" t="s">
        <v>85</v>
      </c>
      <c r="AY143" s="17" t="s">
        <v>207</v>
      </c>
      <c r="BE143" s="150">
        <f>IF(N143="základní",J143,0)</f>
        <v>0</v>
      </c>
      <c r="BF143" s="150">
        <f>IF(N143="snížená",J143,0)</f>
        <v>0</v>
      </c>
      <c r="BG143" s="150">
        <f>IF(N143="zákl. přenesená",J143,0)</f>
        <v>0</v>
      </c>
      <c r="BH143" s="150">
        <f>IF(N143="sníž. přenesená",J143,0)</f>
        <v>0</v>
      </c>
      <c r="BI143" s="150">
        <f>IF(N143="nulová",J143,0)</f>
        <v>0</v>
      </c>
      <c r="BJ143" s="17" t="s">
        <v>83</v>
      </c>
      <c r="BK143" s="150">
        <f>ROUND(I143*H143,2)</f>
        <v>0</v>
      </c>
      <c r="BL143" s="17" t="s">
        <v>214</v>
      </c>
      <c r="BM143" s="149" t="s">
        <v>1090</v>
      </c>
    </row>
    <row r="144" spans="2:51" s="13" customFormat="1" ht="12">
      <c r="B144" s="159"/>
      <c r="D144" s="152" t="s">
        <v>223</v>
      </c>
      <c r="E144" s="160" t="s">
        <v>1</v>
      </c>
      <c r="F144" s="161" t="s">
        <v>1091</v>
      </c>
      <c r="H144" s="160" t="s">
        <v>1</v>
      </c>
      <c r="I144" s="162"/>
      <c r="L144" s="159"/>
      <c r="M144" s="163"/>
      <c r="T144" s="164"/>
      <c r="AT144" s="160" t="s">
        <v>223</v>
      </c>
      <c r="AU144" s="160" t="s">
        <v>85</v>
      </c>
      <c r="AV144" s="13" t="s">
        <v>83</v>
      </c>
      <c r="AW144" s="13" t="s">
        <v>32</v>
      </c>
      <c r="AX144" s="13" t="s">
        <v>76</v>
      </c>
      <c r="AY144" s="160" t="s">
        <v>207</v>
      </c>
    </row>
    <row r="145" spans="2:51" s="12" customFormat="1" ht="12">
      <c r="B145" s="151"/>
      <c r="D145" s="152" t="s">
        <v>223</v>
      </c>
      <c r="E145" s="153" t="s">
        <v>1</v>
      </c>
      <c r="F145" s="154" t="s">
        <v>849</v>
      </c>
      <c r="H145" s="155">
        <v>13.481</v>
      </c>
      <c r="I145" s="156"/>
      <c r="L145" s="151"/>
      <c r="M145" s="157"/>
      <c r="T145" s="158"/>
      <c r="AT145" s="153" t="s">
        <v>223</v>
      </c>
      <c r="AU145" s="153" t="s">
        <v>85</v>
      </c>
      <c r="AV145" s="12" t="s">
        <v>85</v>
      </c>
      <c r="AW145" s="12" t="s">
        <v>32</v>
      </c>
      <c r="AX145" s="12" t="s">
        <v>76</v>
      </c>
      <c r="AY145" s="153" t="s">
        <v>207</v>
      </c>
    </row>
    <row r="146" spans="2:51" s="13" customFormat="1" ht="12">
      <c r="B146" s="159"/>
      <c r="D146" s="152" t="s">
        <v>223</v>
      </c>
      <c r="E146" s="160" t="s">
        <v>1</v>
      </c>
      <c r="F146" s="161" t="s">
        <v>1092</v>
      </c>
      <c r="H146" s="160" t="s">
        <v>1</v>
      </c>
      <c r="I146" s="162"/>
      <c r="L146" s="159"/>
      <c r="M146" s="163"/>
      <c r="T146" s="164"/>
      <c r="AT146" s="160" t="s">
        <v>223</v>
      </c>
      <c r="AU146" s="160" t="s">
        <v>85</v>
      </c>
      <c r="AV146" s="13" t="s">
        <v>83</v>
      </c>
      <c r="AW146" s="13" t="s">
        <v>32</v>
      </c>
      <c r="AX146" s="13" t="s">
        <v>76</v>
      </c>
      <c r="AY146" s="160" t="s">
        <v>207</v>
      </c>
    </row>
    <row r="147" spans="2:51" s="12" customFormat="1" ht="12">
      <c r="B147" s="151"/>
      <c r="D147" s="152" t="s">
        <v>223</v>
      </c>
      <c r="E147" s="153" t="s">
        <v>1</v>
      </c>
      <c r="F147" s="154" t="s">
        <v>1093</v>
      </c>
      <c r="H147" s="155">
        <v>4.94</v>
      </c>
      <c r="I147" s="156"/>
      <c r="L147" s="151"/>
      <c r="M147" s="157"/>
      <c r="T147" s="158"/>
      <c r="AT147" s="153" t="s">
        <v>223</v>
      </c>
      <c r="AU147" s="153" t="s">
        <v>85</v>
      </c>
      <c r="AV147" s="12" t="s">
        <v>85</v>
      </c>
      <c r="AW147" s="12" t="s">
        <v>32</v>
      </c>
      <c r="AX147" s="12" t="s">
        <v>76</v>
      </c>
      <c r="AY147" s="153" t="s">
        <v>207</v>
      </c>
    </row>
    <row r="148" spans="2:51" s="14" customFormat="1" ht="12">
      <c r="B148" s="165"/>
      <c r="D148" s="152" t="s">
        <v>223</v>
      </c>
      <c r="E148" s="166" t="s">
        <v>1</v>
      </c>
      <c r="F148" s="167" t="s">
        <v>309</v>
      </c>
      <c r="H148" s="168">
        <v>18.421</v>
      </c>
      <c r="I148" s="169"/>
      <c r="L148" s="165"/>
      <c r="M148" s="170"/>
      <c r="T148" s="171"/>
      <c r="AT148" s="166" t="s">
        <v>223</v>
      </c>
      <c r="AU148" s="166" t="s">
        <v>85</v>
      </c>
      <c r="AV148" s="14" t="s">
        <v>214</v>
      </c>
      <c r="AW148" s="14" t="s">
        <v>32</v>
      </c>
      <c r="AX148" s="14" t="s">
        <v>83</v>
      </c>
      <c r="AY148" s="166" t="s">
        <v>207</v>
      </c>
    </row>
    <row r="149" spans="2:65" s="1" customFormat="1" ht="37.9" customHeight="1">
      <c r="B149" s="137"/>
      <c r="C149" s="138" t="s">
        <v>238</v>
      </c>
      <c r="D149" s="138" t="s">
        <v>209</v>
      </c>
      <c r="E149" s="139" t="s">
        <v>1094</v>
      </c>
      <c r="F149" s="140" t="s">
        <v>1095</v>
      </c>
      <c r="G149" s="141" t="s">
        <v>286</v>
      </c>
      <c r="H149" s="142">
        <v>13.481</v>
      </c>
      <c r="I149" s="143"/>
      <c r="J149" s="144">
        <f>ROUND(I149*H149,2)</f>
        <v>0</v>
      </c>
      <c r="K149" s="140" t="s">
        <v>213</v>
      </c>
      <c r="L149" s="32"/>
      <c r="M149" s="145" t="s">
        <v>1</v>
      </c>
      <c r="N149" s="146" t="s">
        <v>41</v>
      </c>
      <c r="P149" s="147">
        <f>O149*H149</f>
        <v>0</v>
      </c>
      <c r="Q149" s="147">
        <v>0</v>
      </c>
      <c r="R149" s="147">
        <f>Q149*H149</f>
        <v>0</v>
      </c>
      <c r="S149" s="147">
        <v>0</v>
      </c>
      <c r="T149" s="148">
        <f>S149*H149</f>
        <v>0</v>
      </c>
      <c r="AR149" s="149" t="s">
        <v>214</v>
      </c>
      <c r="AT149" s="149" t="s">
        <v>209</v>
      </c>
      <c r="AU149" s="149" t="s">
        <v>85</v>
      </c>
      <c r="AY149" s="17" t="s">
        <v>207</v>
      </c>
      <c r="BE149" s="150">
        <f>IF(N149="základní",J149,0)</f>
        <v>0</v>
      </c>
      <c r="BF149" s="150">
        <f>IF(N149="snížená",J149,0)</f>
        <v>0</v>
      </c>
      <c r="BG149" s="150">
        <f>IF(N149="zákl. přenesená",J149,0)</f>
        <v>0</v>
      </c>
      <c r="BH149" s="150">
        <f>IF(N149="sníž. přenesená",J149,0)</f>
        <v>0</v>
      </c>
      <c r="BI149" s="150">
        <f>IF(N149="nulová",J149,0)</f>
        <v>0</v>
      </c>
      <c r="BJ149" s="17" t="s">
        <v>83</v>
      </c>
      <c r="BK149" s="150">
        <f>ROUND(I149*H149,2)</f>
        <v>0</v>
      </c>
      <c r="BL149" s="17" t="s">
        <v>214</v>
      </c>
      <c r="BM149" s="149" t="s">
        <v>1096</v>
      </c>
    </row>
    <row r="150" spans="2:51" s="13" customFormat="1" ht="12">
      <c r="B150" s="159"/>
      <c r="D150" s="152" t="s">
        <v>223</v>
      </c>
      <c r="E150" s="160" t="s">
        <v>1</v>
      </c>
      <c r="F150" s="161" t="s">
        <v>1091</v>
      </c>
      <c r="H150" s="160" t="s">
        <v>1</v>
      </c>
      <c r="I150" s="162"/>
      <c r="L150" s="159"/>
      <c r="M150" s="163"/>
      <c r="T150" s="164"/>
      <c r="AT150" s="160" t="s">
        <v>223</v>
      </c>
      <c r="AU150" s="160" t="s">
        <v>85</v>
      </c>
      <c r="AV150" s="13" t="s">
        <v>83</v>
      </c>
      <c r="AW150" s="13" t="s">
        <v>32</v>
      </c>
      <c r="AX150" s="13" t="s">
        <v>76</v>
      </c>
      <c r="AY150" s="160" t="s">
        <v>207</v>
      </c>
    </row>
    <row r="151" spans="2:51" s="12" customFormat="1" ht="12">
      <c r="B151" s="151"/>
      <c r="D151" s="152" t="s">
        <v>223</v>
      </c>
      <c r="E151" s="153" t="s">
        <v>1</v>
      </c>
      <c r="F151" s="154" t="s">
        <v>849</v>
      </c>
      <c r="H151" s="155">
        <v>13.481</v>
      </c>
      <c r="I151" s="156"/>
      <c r="L151" s="151"/>
      <c r="M151" s="157"/>
      <c r="T151" s="158"/>
      <c r="AT151" s="153" t="s">
        <v>223</v>
      </c>
      <c r="AU151" s="153" t="s">
        <v>85</v>
      </c>
      <c r="AV151" s="12" t="s">
        <v>85</v>
      </c>
      <c r="AW151" s="12" t="s">
        <v>32</v>
      </c>
      <c r="AX151" s="12" t="s">
        <v>83</v>
      </c>
      <c r="AY151" s="153" t="s">
        <v>207</v>
      </c>
    </row>
    <row r="152" spans="2:65" s="1" customFormat="1" ht="37.9" customHeight="1">
      <c r="B152" s="137"/>
      <c r="C152" s="138" t="s">
        <v>242</v>
      </c>
      <c r="D152" s="138" t="s">
        <v>209</v>
      </c>
      <c r="E152" s="139" t="s">
        <v>386</v>
      </c>
      <c r="F152" s="140" t="s">
        <v>387</v>
      </c>
      <c r="G152" s="141" t="s">
        <v>286</v>
      </c>
      <c r="H152" s="142">
        <v>18.254</v>
      </c>
      <c r="I152" s="143"/>
      <c r="J152" s="144">
        <f>ROUND(I152*H152,2)</f>
        <v>0</v>
      </c>
      <c r="K152" s="140" t="s">
        <v>213</v>
      </c>
      <c r="L152" s="32"/>
      <c r="M152" s="145" t="s">
        <v>1</v>
      </c>
      <c r="N152" s="146" t="s">
        <v>41</v>
      </c>
      <c r="P152" s="147">
        <f>O152*H152</f>
        <v>0</v>
      </c>
      <c r="Q152" s="147">
        <v>0</v>
      </c>
      <c r="R152" s="147">
        <f>Q152*H152</f>
        <v>0</v>
      </c>
      <c r="S152" s="147">
        <v>0</v>
      </c>
      <c r="T152" s="148">
        <f>S152*H152</f>
        <v>0</v>
      </c>
      <c r="AR152" s="149" t="s">
        <v>214</v>
      </c>
      <c r="AT152" s="149" t="s">
        <v>209</v>
      </c>
      <c r="AU152" s="149" t="s">
        <v>85</v>
      </c>
      <c r="AY152" s="17" t="s">
        <v>207</v>
      </c>
      <c r="BE152" s="150">
        <f>IF(N152="základní",J152,0)</f>
        <v>0</v>
      </c>
      <c r="BF152" s="150">
        <f>IF(N152="snížená",J152,0)</f>
        <v>0</v>
      </c>
      <c r="BG152" s="150">
        <f>IF(N152="zákl. přenesená",J152,0)</f>
        <v>0</v>
      </c>
      <c r="BH152" s="150">
        <f>IF(N152="sníž. přenesená",J152,0)</f>
        <v>0</v>
      </c>
      <c r="BI152" s="150">
        <f>IF(N152="nulová",J152,0)</f>
        <v>0</v>
      </c>
      <c r="BJ152" s="17" t="s">
        <v>83</v>
      </c>
      <c r="BK152" s="150">
        <f>ROUND(I152*H152,2)</f>
        <v>0</v>
      </c>
      <c r="BL152" s="17" t="s">
        <v>214</v>
      </c>
      <c r="BM152" s="149" t="s">
        <v>1097</v>
      </c>
    </row>
    <row r="153" spans="2:51" s="13" customFormat="1" ht="12">
      <c r="B153" s="159"/>
      <c r="D153" s="152" t="s">
        <v>223</v>
      </c>
      <c r="E153" s="160" t="s">
        <v>1</v>
      </c>
      <c r="F153" s="161" t="s">
        <v>394</v>
      </c>
      <c r="H153" s="160" t="s">
        <v>1</v>
      </c>
      <c r="I153" s="162"/>
      <c r="L153" s="159"/>
      <c r="M153" s="163"/>
      <c r="T153" s="164"/>
      <c r="AT153" s="160" t="s">
        <v>223</v>
      </c>
      <c r="AU153" s="160" t="s">
        <v>85</v>
      </c>
      <c r="AV153" s="13" t="s">
        <v>83</v>
      </c>
      <c r="AW153" s="13" t="s">
        <v>32</v>
      </c>
      <c r="AX153" s="13" t="s">
        <v>76</v>
      </c>
      <c r="AY153" s="160" t="s">
        <v>207</v>
      </c>
    </row>
    <row r="154" spans="2:51" s="12" customFormat="1" ht="12">
      <c r="B154" s="151"/>
      <c r="D154" s="152" t="s">
        <v>223</v>
      </c>
      <c r="E154" s="153" t="s">
        <v>151</v>
      </c>
      <c r="F154" s="154" t="s">
        <v>1098</v>
      </c>
      <c r="H154" s="155">
        <v>36.507</v>
      </c>
      <c r="I154" s="156"/>
      <c r="L154" s="151"/>
      <c r="M154" s="157"/>
      <c r="T154" s="158"/>
      <c r="AT154" s="153" t="s">
        <v>223</v>
      </c>
      <c r="AU154" s="153" t="s">
        <v>85</v>
      </c>
      <c r="AV154" s="12" t="s">
        <v>85</v>
      </c>
      <c r="AW154" s="12" t="s">
        <v>32</v>
      </c>
      <c r="AX154" s="12" t="s">
        <v>76</v>
      </c>
      <c r="AY154" s="153" t="s">
        <v>207</v>
      </c>
    </row>
    <row r="155" spans="2:51" s="12" customFormat="1" ht="12">
      <c r="B155" s="151"/>
      <c r="D155" s="152" t="s">
        <v>223</v>
      </c>
      <c r="E155" s="153" t="s">
        <v>1</v>
      </c>
      <c r="F155" s="154" t="s">
        <v>396</v>
      </c>
      <c r="H155" s="155">
        <v>18.254</v>
      </c>
      <c r="I155" s="156"/>
      <c r="L155" s="151"/>
      <c r="M155" s="157"/>
      <c r="T155" s="158"/>
      <c r="AT155" s="153" t="s">
        <v>223</v>
      </c>
      <c r="AU155" s="153" t="s">
        <v>85</v>
      </c>
      <c r="AV155" s="12" t="s">
        <v>85</v>
      </c>
      <c r="AW155" s="12" t="s">
        <v>32</v>
      </c>
      <c r="AX155" s="12" t="s">
        <v>83</v>
      </c>
      <c r="AY155" s="153" t="s">
        <v>207</v>
      </c>
    </row>
    <row r="156" spans="2:65" s="1" customFormat="1" ht="37.9" customHeight="1">
      <c r="B156" s="137"/>
      <c r="C156" s="138" t="s">
        <v>146</v>
      </c>
      <c r="D156" s="138" t="s">
        <v>209</v>
      </c>
      <c r="E156" s="139" t="s">
        <v>398</v>
      </c>
      <c r="F156" s="140" t="s">
        <v>399</v>
      </c>
      <c r="G156" s="141" t="s">
        <v>286</v>
      </c>
      <c r="H156" s="142">
        <v>182.535</v>
      </c>
      <c r="I156" s="143"/>
      <c r="J156" s="144">
        <f>ROUND(I156*H156,2)</f>
        <v>0</v>
      </c>
      <c r="K156" s="140" t="s">
        <v>213</v>
      </c>
      <c r="L156" s="32"/>
      <c r="M156" s="145" t="s">
        <v>1</v>
      </c>
      <c r="N156" s="146" t="s">
        <v>41</v>
      </c>
      <c r="P156" s="147">
        <f>O156*H156</f>
        <v>0</v>
      </c>
      <c r="Q156" s="147">
        <v>0</v>
      </c>
      <c r="R156" s="147">
        <f>Q156*H156</f>
        <v>0</v>
      </c>
      <c r="S156" s="147">
        <v>0</v>
      </c>
      <c r="T156" s="148">
        <f>S156*H156</f>
        <v>0</v>
      </c>
      <c r="AR156" s="149" t="s">
        <v>214</v>
      </c>
      <c r="AT156" s="149" t="s">
        <v>209</v>
      </c>
      <c r="AU156" s="149" t="s">
        <v>85</v>
      </c>
      <c r="AY156" s="17" t="s">
        <v>207</v>
      </c>
      <c r="BE156" s="150">
        <f>IF(N156="základní",J156,0)</f>
        <v>0</v>
      </c>
      <c r="BF156" s="150">
        <f>IF(N156="snížená",J156,0)</f>
        <v>0</v>
      </c>
      <c r="BG156" s="150">
        <f>IF(N156="zákl. přenesená",J156,0)</f>
        <v>0</v>
      </c>
      <c r="BH156" s="150">
        <f>IF(N156="sníž. přenesená",J156,0)</f>
        <v>0</v>
      </c>
      <c r="BI156" s="150">
        <f>IF(N156="nulová",J156,0)</f>
        <v>0</v>
      </c>
      <c r="BJ156" s="17" t="s">
        <v>83</v>
      </c>
      <c r="BK156" s="150">
        <f>ROUND(I156*H156,2)</f>
        <v>0</v>
      </c>
      <c r="BL156" s="17" t="s">
        <v>214</v>
      </c>
      <c r="BM156" s="149" t="s">
        <v>1099</v>
      </c>
    </row>
    <row r="157" spans="2:51" s="12" customFormat="1" ht="12">
      <c r="B157" s="151"/>
      <c r="D157" s="152" t="s">
        <v>223</v>
      </c>
      <c r="E157" s="153" t="s">
        <v>1</v>
      </c>
      <c r="F157" s="154" t="s">
        <v>404</v>
      </c>
      <c r="H157" s="155">
        <v>182.535</v>
      </c>
      <c r="I157" s="156"/>
      <c r="L157" s="151"/>
      <c r="M157" s="157"/>
      <c r="T157" s="158"/>
      <c r="AT157" s="153" t="s">
        <v>223</v>
      </c>
      <c r="AU157" s="153" t="s">
        <v>85</v>
      </c>
      <c r="AV157" s="12" t="s">
        <v>85</v>
      </c>
      <c r="AW157" s="12" t="s">
        <v>32</v>
      </c>
      <c r="AX157" s="12" t="s">
        <v>83</v>
      </c>
      <c r="AY157" s="153" t="s">
        <v>207</v>
      </c>
    </row>
    <row r="158" spans="2:65" s="1" customFormat="1" ht="37.9" customHeight="1">
      <c r="B158" s="137"/>
      <c r="C158" s="138" t="s">
        <v>249</v>
      </c>
      <c r="D158" s="138" t="s">
        <v>209</v>
      </c>
      <c r="E158" s="139" t="s">
        <v>406</v>
      </c>
      <c r="F158" s="140" t="s">
        <v>407</v>
      </c>
      <c r="G158" s="141" t="s">
        <v>286</v>
      </c>
      <c r="H158" s="142">
        <v>18.254</v>
      </c>
      <c r="I158" s="143"/>
      <c r="J158" s="144">
        <f>ROUND(I158*H158,2)</f>
        <v>0</v>
      </c>
      <c r="K158" s="140" t="s">
        <v>213</v>
      </c>
      <c r="L158" s="32"/>
      <c r="M158" s="145" t="s">
        <v>1</v>
      </c>
      <c r="N158" s="146" t="s">
        <v>41</v>
      </c>
      <c r="P158" s="147">
        <f>O158*H158</f>
        <v>0</v>
      </c>
      <c r="Q158" s="147">
        <v>0</v>
      </c>
      <c r="R158" s="147">
        <f>Q158*H158</f>
        <v>0</v>
      </c>
      <c r="S158" s="147">
        <v>0</v>
      </c>
      <c r="T158" s="148">
        <f>S158*H158</f>
        <v>0</v>
      </c>
      <c r="AR158" s="149" t="s">
        <v>214</v>
      </c>
      <c r="AT158" s="149" t="s">
        <v>209</v>
      </c>
      <c r="AU158" s="149" t="s">
        <v>85</v>
      </c>
      <c r="AY158" s="17" t="s">
        <v>207</v>
      </c>
      <c r="BE158" s="150">
        <f>IF(N158="základní",J158,0)</f>
        <v>0</v>
      </c>
      <c r="BF158" s="150">
        <f>IF(N158="snížená",J158,0)</f>
        <v>0</v>
      </c>
      <c r="BG158" s="150">
        <f>IF(N158="zákl. přenesená",J158,0)</f>
        <v>0</v>
      </c>
      <c r="BH158" s="150">
        <f>IF(N158="sníž. přenesená",J158,0)</f>
        <v>0</v>
      </c>
      <c r="BI158" s="150">
        <f>IF(N158="nulová",J158,0)</f>
        <v>0</v>
      </c>
      <c r="BJ158" s="17" t="s">
        <v>83</v>
      </c>
      <c r="BK158" s="150">
        <f>ROUND(I158*H158,2)</f>
        <v>0</v>
      </c>
      <c r="BL158" s="17" t="s">
        <v>214</v>
      </c>
      <c r="BM158" s="149" t="s">
        <v>1100</v>
      </c>
    </row>
    <row r="159" spans="2:51" s="12" customFormat="1" ht="12">
      <c r="B159" s="151"/>
      <c r="D159" s="152" t="s">
        <v>223</v>
      </c>
      <c r="E159" s="153" t="s">
        <v>1</v>
      </c>
      <c r="F159" s="154" t="s">
        <v>396</v>
      </c>
      <c r="H159" s="155">
        <v>18.254</v>
      </c>
      <c r="I159" s="156"/>
      <c r="L159" s="151"/>
      <c r="M159" s="157"/>
      <c r="T159" s="158"/>
      <c r="AT159" s="153" t="s">
        <v>223</v>
      </c>
      <c r="AU159" s="153" t="s">
        <v>85</v>
      </c>
      <c r="AV159" s="12" t="s">
        <v>85</v>
      </c>
      <c r="AW159" s="12" t="s">
        <v>32</v>
      </c>
      <c r="AX159" s="12" t="s">
        <v>83</v>
      </c>
      <c r="AY159" s="153" t="s">
        <v>207</v>
      </c>
    </row>
    <row r="160" spans="2:65" s="1" customFormat="1" ht="37.9" customHeight="1">
      <c r="B160" s="137"/>
      <c r="C160" s="138" t="s">
        <v>253</v>
      </c>
      <c r="D160" s="138" t="s">
        <v>209</v>
      </c>
      <c r="E160" s="139" t="s">
        <v>410</v>
      </c>
      <c r="F160" s="140" t="s">
        <v>411</v>
      </c>
      <c r="G160" s="141" t="s">
        <v>286</v>
      </c>
      <c r="H160" s="142">
        <v>182.535</v>
      </c>
      <c r="I160" s="143"/>
      <c r="J160" s="144">
        <f>ROUND(I160*H160,2)</f>
        <v>0</v>
      </c>
      <c r="K160" s="140" t="s">
        <v>213</v>
      </c>
      <c r="L160" s="32"/>
      <c r="M160" s="145" t="s">
        <v>1</v>
      </c>
      <c r="N160" s="146" t="s">
        <v>41</v>
      </c>
      <c r="P160" s="147">
        <f>O160*H160</f>
        <v>0</v>
      </c>
      <c r="Q160" s="147">
        <v>0</v>
      </c>
      <c r="R160" s="147">
        <f>Q160*H160</f>
        <v>0</v>
      </c>
      <c r="S160" s="147">
        <v>0</v>
      </c>
      <c r="T160" s="148">
        <f>S160*H160</f>
        <v>0</v>
      </c>
      <c r="AR160" s="149" t="s">
        <v>214</v>
      </c>
      <c r="AT160" s="149" t="s">
        <v>209</v>
      </c>
      <c r="AU160" s="149" t="s">
        <v>85</v>
      </c>
      <c r="AY160" s="17" t="s">
        <v>207</v>
      </c>
      <c r="BE160" s="150">
        <f>IF(N160="základní",J160,0)</f>
        <v>0</v>
      </c>
      <c r="BF160" s="150">
        <f>IF(N160="snížená",J160,0)</f>
        <v>0</v>
      </c>
      <c r="BG160" s="150">
        <f>IF(N160="zákl. přenesená",J160,0)</f>
        <v>0</v>
      </c>
      <c r="BH160" s="150">
        <f>IF(N160="sníž. přenesená",J160,0)</f>
        <v>0</v>
      </c>
      <c r="BI160" s="150">
        <f>IF(N160="nulová",J160,0)</f>
        <v>0</v>
      </c>
      <c r="BJ160" s="17" t="s">
        <v>83</v>
      </c>
      <c r="BK160" s="150">
        <f>ROUND(I160*H160,2)</f>
        <v>0</v>
      </c>
      <c r="BL160" s="17" t="s">
        <v>214</v>
      </c>
      <c r="BM160" s="149" t="s">
        <v>1101</v>
      </c>
    </row>
    <row r="161" spans="2:51" s="12" customFormat="1" ht="12">
      <c r="B161" s="151"/>
      <c r="D161" s="152" t="s">
        <v>223</v>
      </c>
      <c r="E161" s="153" t="s">
        <v>1</v>
      </c>
      <c r="F161" s="154" t="s">
        <v>404</v>
      </c>
      <c r="H161" s="155">
        <v>182.535</v>
      </c>
      <c r="I161" s="156"/>
      <c r="L161" s="151"/>
      <c r="M161" s="157"/>
      <c r="T161" s="158"/>
      <c r="AT161" s="153" t="s">
        <v>223</v>
      </c>
      <c r="AU161" s="153" t="s">
        <v>85</v>
      </c>
      <c r="AV161" s="12" t="s">
        <v>85</v>
      </c>
      <c r="AW161" s="12" t="s">
        <v>32</v>
      </c>
      <c r="AX161" s="12" t="s">
        <v>83</v>
      </c>
      <c r="AY161" s="153" t="s">
        <v>207</v>
      </c>
    </row>
    <row r="162" spans="2:65" s="1" customFormat="1" ht="24.2" customHeight="1">
      <c r="B162" s="137"/>
      <c r="C162" s="138" t="s">
        <v>255</v>
      </c>
      <c r="D162" s="138" t="s">
        <v>209</v>
      </c>
      <c r="E162" s="139" t="s">
        <v>414</v>
      </c>
      <c r="F162" s="140" t="s">
        <v>415</v>
      </c>
      <c r="G162" s="141" t="s">
        <v>286</v>
      </c>
      <c r="H162" s="142">
        <v>9.211</v>
      </c>
      <c r="I162" s="143"/>
      <c r="J162" s="144">
        <f>ROUND(I162*H162,2)</f>
        <v>0</v>
      </c>
      <c r="K162" s="140" t="s">
        <v>213</v>
      </c>
      <c r="L162" s="32"/>
      <c r="M162" s="145" t="s">
        <v>1</v>
      </c>
      <c r="N162" s="146" t="s">
        <v>41</v>
      </c>
      <c r="P162" s="147">
        <f>O162*H162</f>
        <v>0</v>
      </c>
      <c r="Q162" s="147">
        <v>0</v>
      </c>
      <c r="R162" s="147">
        <f>Q162*H162</f>
        <v>0</v>
      </c>
      <c r="S162" s="147">
        <v>0</v>
      </c>
      <c r="T162" s="148">
        <f>S162*H162</f>
        <v>0</v>
      </c>
      <c r="AR162" s="149" t="s">
        <v>214</v>
      </c>
      <c r="AT162" s="149" t="s">
        <v>209</v>
      </c>
      <c r="AU162" s="149" t="s">
        <v>85</v>
      </c>
      <c r="AY162" s="17" t="s">
        <v>207</v>
      </c>
      <c r="BE162" s="150">
        <f>IF(N162="základní",J162,0)</f>
        <v>0</v>
      </c>
      <c r="BF162" s="150">
        <f>IF(N162="snížená",J162,0)</f>
        <v>0</v>
      </c>
      <c r="BG162" s="150">
        <f>IF(N162="zákl. přenesená",J162,0)</f>
        <v>0</v>
      </c>
      <c r="BH162" s="150">
        <f>IF(N162="sníž. přenesená",J162,0)</f>
        <v>0</v>
      </c>
      <c r="BI162" s="150">
        <f>IF(N162="nulová",J162,0)</f>
        <v>0</v>
      </c>
      <c r="BJ162" s="17" t="s">
        <v>83</v>
      </c>
      <c r="BK162" s="150">
        <f>ROUND(I162*H162,2)</f>
        <v>0</v>
      </c>
      <c r="BL162" s="17" t="s">
        <v>214</v>
      </c>
      <c r="BM162" s="149" t="s">
        <v>1102</v>
      </c>
    </row>
    <row r="163" spans="2:51" s="12" customFormat="1" ht="12">
      <c r="B163" s="151"/>
      <c r="D163" s="152" t="s">
        <v>223</v>
      </c>
      <c r="E163" s="153" t="s">
        <v>1</v>
      </c>
      <c r="F163" s="154" t="s">
        <v>859</v>
      </c>
      <c r="H163" s="155">
        <v>6.741</v>
      </c>
      <c r="I163" s="156"/>
      <c r="L163" s="151"/>
      <c r="M163" s="157"/>
      <c r="T163" s="158"/>
      <c r="AT163" s="153" t="s">
        <v>223</v>
      </c>
      <c r="AU163" s="153" t="s">
        <v>85</v>
      </c>
      <c r="AV163" s="12" t="s">
        <v>85</v>
      </c>
      <c r="AW163" s="12" t="s">
        <v>32</v>
      </c>
      <c r="AX163" s="12" t="s">
        <v>76</v>
      </c>
      <c r="AY163" s="153" t="s">
        <v>207</v>
      </c>
    </row>
    <row r="164" spans="2:51" s="13" customFormat="1" ht="12">
      <c r="B164" s="159"/>
      <c r="D164" s="152" t="s">
        <v>223</v>
      </c>
      <c r="E164" s="160" t="s">
        <v>1</v>
      </c>
      <c r="F164" s="161" t="s">
        <v>1103</v>
      </c>
      <c r="H164" s="160" t="s">
        <v>1</v>
      </c>
      <c r="I164" s="162"/>
      <c r="L164" s="159"/>
      <c r="M164" s="163"/>
      <c r="T164" s="164"/>
      <c r="AT164" s="160" t="s">
        <v>223</v>
      </c>
      <c r="AU164" s="160" t="s">
        <v>85</v>
      </c>
      <c r="AV164" s="13" t="s">
        <v>83</v>
      </c>
      <c r="AW164" s="13" t="s">
        <v>32</v>
      </c>
      <c r="AX164" s="13" t="s">
        <v>76</v>
      </c>
      <c r="AY164" s="160" t="s">
        <v>207</v>
      </c>
    </row>
    <row r="165" spans="2:51" s="12" customFormat="1" ht="12">
      <c r="B165" s="151"/>
      <c r="D165" s="152" t="s">
        <v>223</v>
      </c>
      <c r="E165" s="153" t="s">
        <v>1</v>
      </c>
      <c r="F165" s="154" t="s">
        <v>1104</v>
      </c>
      <c r="H165" s="155">
        <v>2.47</v>
      </c>
      <c r="I165" s="156"/>
      <c r="L165" s="151"/>
      <c r="M165" s="157"/>
      <c r="T165" s="158"/>
      <c r="AT165" s="153" t="s">
        <v>223</v>
      </c>
      <c r="AU165" s="153" t="s">
        <v>85</v>
      </c>
      <c r="AV165" s="12" t="s">
        <v>85</v>
      </c>
      <c r="AW165" s="12" t="s">
        <v>32</v>
      </c>
      <c r="AX165" s="12" t="s">
        <v>76</v>
      </c>
      <c r="AY165" s="153" t="s">
        <v>207</v>
      </c>
    </row>
    <row r="166" spans="2:51" s="14" customFormat="1" ht="12">
      <c r="B166" s="165"/>
      <c r="D166" s="152" t="s">
        <v>223</v>
      </c>
      <c r="E166" s="166" t="s">
        <v>1</v>
      </c>
      <c r="F166" s="167" t="s">
        <v>309</v>
      </c>
      <c r="H166" s="168">
        <v>9.211</v>
      </c>
      <c r="I166" s="169"/>
      <c r="L166" s="165"/>
      <c r="M166" s="170"/>
      <c r="T166" s="171"/>
      <c r="AT166" s="166" t="s">
        <v>223</v>
      </c>
      <c r="AU166" s="166" t="s">
        <v>85</v>
      </c>
      <c r="AV166" s="14" t="s">
        <v>214</v>
      </c>
      <c r="AW166" s="14" t="s">
        <v>32</v>
      </c>
      <c r="AX166" s="14" t="s">
        <v>83</v>
      </c>
      <c r="AY166" s="166" t="s">
        <v>207</v>
      </c>
    </row>
    <row r="167" spans="2:65" s="1" customFormat="1" ht="24.2" customHeight="1">
      <c r="B167" s="137"/>
      <c r="C167" s="138" t="s">
        <v>261</v>
      </c>
      <c r="D167" s="138" t="s">
        <v>209</v>
      </c>
      <c r="E167" s="139" t="s">
        <v>860</v>
      </c>
      <c r="F167" s="140" t="s">
        <v>861</v>
      </c>
      <c r="G167" s="141" t="s">
        <v>286</v>
      </c>
      <c r="H167" s="142">
        <v>6.741</v>
      </c>
      <c r="I167" s="143"/>
      <c r="J167" s="144">
        <f>ROUND(I167*H167,2)</f>
        <v>0</v>
      </c>
      <c r="K167" s="140" t="s">
        <v>213</v>
      </c>
      <c r="L167" s="32"/>
      <c r="M167" s="145" t="s">
        <v>1</v>
      </c>
      <c r="N167" s="146" t="s">
        <v>41</v>
      </c>
      <c r="P167" s="147">
        <f>O167*H167</f>
        <v>0</v>
      </c>
      <c r="Q167" s="147">
        <v>0</v>
      </c>
      <c r="R167" s="147">
        <f>Q167*H167</f>
        <v>0</v>
      </c>
      <c r="S167" s="147">
        <v>0</v>
      </c>
      <c r="T167" s="148">
        <f>S167*H167</f>
        <v>0</v>
      </c>
      <c r="AR167" s="149" t="s">
        <v>214</v>
      </c>
      <c r="AT167" s="149" t="s">
        <v>209</v>
      </c>
      <c r="AU167" s="149" t="s">
        <v>85</v>
      </c>
      <c r="AY167" s="17" t="s">
        <v>207</v>
      </c>
      <c r="BE167" s="150">
        <f>IF(N167="základní",J167,0)</f>
        <v>0</v>
      </c>
      <c r="BF167" s="150">
        <f>IF(N167="snížená",J167,0)</f>
        <v>0</v>
      </c>
      <c r="BG167" s="150">
        <f>IF(N167="zákl. přenesená",J167,0)</f>
        <v>0</v>
      </c>
      <c r="BH167" s="150">
        <f>IF(N167="sníž. přenesená",J167,0)</f>
        <v>0</v>
      </c>
      <c r="BI167" s="150">
        <f>IF(N167="nulová",J167,0)</f>
        <v>0</v>
      </c>
      <c r="BJ167" s="17" t="s">
        <v>83</v>
      </c>
      <c r="BK167" s="150">
        <f>ROUND(I167*H167,2)</f>
        <v>0</v>
      </c>
      <c r="BL167" s="17" t="s">
        <v>214</v>
      </c>
      <c r="BM167" s="149" t="s">
        <v>1105</v>
      </c>
    </row>
    <row r="168" spans="2:51" s="12" customFormat="1" ht="12">
      <c r="B168" s="151"/>
      <c r="D168" s="152" t="s">
        <v>223</v>
      </c>
      <c r="E168" s="153" t="s">
        <v>1</v>
      </c>
      <c r="F168" s="154" t="s">
        <v>859</v>
      </c>
      <c r="H168" s="155">
        <v>6.741</v>
      </c>
      <c r="I168" s="156"/>
      <c r="L168" s="151"/>
      <c r="M168" s="157"/>
      <c r="T168" s="158"/>
      <c r="AT168" s="153" t="s">
        <v>223</v>
      </c>
      <c r="AU168" s="153" t="s">
        <v>85</v>
      </c>
      <c r="AV168" s="12" t="s">
        <v>85</v>
      </c>
      <c r="AW168" s="12" t="s">
        <v>32</v>
      </c>
      <c r="AX168" s="12" t="s">
        <v>83</v>
      </c>
      <c r="AY168" s="153" t="s">
        <v>207</v>
      </c>
    </row>
    <row r="169" spans="2:65" s="1" customFormat="1" ht="33" customHeight="1">
      <c r="B169" s="137"/>
      <c r="C169" s="138" t="s">
        <v>266</v>
      </c>
      <c r="D169" s="138" t="s">
        <v>209</v>
      </c>
      <c r="E169" s="139" t="s">
        <v>433</v>
      </c>
      <c r="F169" s="140" t="s">
        <v>434</v>
      </c>
      <c r="G169" s="141" t="s">
        <v>429</v>
      </c>
      <c r="H169" s="142">
        <v>73.014</v>
      </c>
      <c r="I169" s="143"/>
      <c r="J169" s="144">
        <f>ROUND(I169*H169,2)</f>
        <v>0</v>
      </c>
      <c r="K169" s="140" t="s">
        <v>213</v>
      </c>
      <c r="L169" s="32"/>
      <c r="M169" s="145" t="s">
        <v>1</v>
      </c>
      <c r="N169" s="146" t="s">
        <v>41</v>
      </c>
      <c r="P169" s="147">
        <f>O169*H169</f>
        <v>0</v>
      </c>
      <c r="Q169" s="147">
        <v>0</v>
      </c>
      <c r="R169" s="147">
        <f>Q169*H169</f>
        <v>0</v>
      </c>
      <c r="S169" s="147">
        <v>0</v>
      </c>
      <c r="T169" s="148">
        <f>S169*H169</f>
        <v>0</v>
      </c>
      <c r="AR169" s="149" t="s">
        <v>214</v>
      </c>
      <c r="AT169" s="149" t="s">
        <v>209</v>
      </c>
      <c r="AU169" s="149" t="s">
        <v>85</v>
      </c>
      <c r="AY169" s="17" t="s">
        <v>207</v>
      </c>
      <c r="BE169" s="150">
        <f>IF(N169="základní",J169,0)</f>
        <v>0</v>
      </c>
      <c r="BF169" s="150">
        <f>IF(N169="snížená",J169,0)</f>
        <v>0</v>
      </c>
      <c r="BG169" s="150">
        <f>IF(N169="zákl. přenesená",J169,0)</f>
        <v>0</v>
      </c>
      <c r="BH169" s="150">
        <f>IF(N169="sníž. přenesená",J169,0)</f>
        <v>0</v>
      </c>
      <c r="BI169" s="150">
        <f>IF(N169="nulová",J169,0)</f>
        <v>0</v>
      </c>
      <c r="BJ169" s="17" t="s">
        <v>83</v>
      </c>
      <c r="BK169" s="150">
        <f>ROUND(I169*H169,2)</f>
        <v>0</v>
      </c>
      <c r="BL169" s="17" t="s">
        <v>214</v>
      </c>
      <c r="BM169" s="149" t="s">
        <v>1106</v>
      </c>
    </row>
    <row r="170" spans="2:51" s="12" customFormat="1" ht="12">
      <c r="B170" s="151"/>
      <c r="D170" s="152" t="s">
        <v>223</v>
      </c>
      <c r="E170" s="153" t="s">
        <v>1</v>
      </c>
      <c r="F170" s="154" t="s">
        <v>436</v>
      </c>
      <c r="H170" s="155">
        <v>73.014</v>
      </c>
      <c r="I170" s="156"/>
      <c r="L170" s="151"/>
      <c r="M170" s="157"/>
      <c r="T170" s="158"/>
      <c r="AT170" s="153" t="s">
        <v>223</v>
      </c>
      <c r="AU170" s="153" t="s">
        <v>85</v>
      </c>
      <c r="AV170" s="12" t="s">
        <v>85</v>
      </c>
      <c r="AW170" s="12" t="s">
        <v>32</v>
      </c>
      <c r="AX170" s="12" t="s">
        <v>83</v>
      </c>
      <c r="AY170" s="153" t="s">
        <v>207</v>
      </c>
    </row>
    <row r="171" spans="2:65" s="1" customFormat="1" ht="16.5" customHeight="1">
      <c r="B171" s="137"/>
      <c r="C171" s="138" t="s">
        <v>8</v>
      </c>
      <c r="D171" s="138" t="s">
        <v>209</v>
      </c>
      <c r="E171" s="139" t="s">
        <v>438</v>
      </c>
      <c r="F171" s="140" t="s">
        <v>439</v>
      </c>
      <c r="G171" s="141" t="s">
        <v>286</v>
      </c>
      <c r="H171" s="142">
        <v>36.507</v>
      </c>
      <c r="I171" s="143"/>
      <c r="J171" s="144">
        <f>ROUND(I171*H171,2)</f>
        <v>0</v>
      </c>
      <c r="K171" s="140" t="s">
        <v>213</v>
      </c>
      <c r="L171" s="32"/>
      <c r="M171" s="145" t="s">
        <v>1</v>
      </c>
      <c r="N171" s="146" t="s">
        <v>41</v>
      </c>
      <c r="P171" s="147">
        <f>O171*H171</f>
        <v>0</v>
      </c>
      <c r="Q171" s="147">
        <v>0</v>
      </c>
      <c r="R171" s="147">
        <f>Q171*H171</f>
        <v>0</v>
      </c>
      <c r="S171" s="147">
        <v>0</v>
      </c>
      <c r="T171" s="148">
        <f>S171*H171</f>
        <v>0</v>
      </c>
      <c r="AR171" s="149" t="s">
        <v>214</v>
      </c>
      <c r="AT171" s="149" t="s">
        <v>209</v>
      </c>
      <c r="AU171" s="149" t="s">
        <v>85</v>
      </c>
      <c r="AY171" s="17" t="s">
        <v>207</v>
      </c>
      <c r="BE171" s="150">
        <f>IF(N171="základní",J171,0)</f>
        <v>0</v>
      </c>
      <c r="BF171" s="150">
        <f>IF(N171="snížená",J171,0)</f>
        <v>0</v>
      </c>
      <c r="BG171" s="150">
        <f>IF(N171="zákl. přenesená",J171,0)</f>
        <v>0</v>
      </c>
      <c r="BH171" s="150">
        <f>IF(N171="sníž. přenesená",J171,0)</f>
        <v>0</v>
      </c>
      <c r="BI171" s="150">
        <f>IF(N171="nulová",J171,0)</f>
        <v>0</v>
      </c>
      <c r="BJ171" s="17" t="s">
        <v>83</v>
      </c>
      <c r="BK171" s="150">
        <f>ROUND(I171*H171,2)</f>
        <v>0</v>
      </c>
      <c r="BL171" s="17" t="s">
        <v>214</v>
      </c>
      <c r="BM171" s="149" t="s">
        <v>1107</v>
      </c>
    </row>
    <row r="172" spans="2:51" s="12" customFormat="1" ht="12">
      <c r="B172" s="151"/>
      <c r="D172" s="152" t="s">
        <v>223</v>
      </c>
      <c r="E172" s="153" t="s">
        <v>1</v>
      </c>
      <c r="F172" s="154" t="s">
        <v>151</v>
      </c>
      <c r="H172" s="155">
        <v>36.507</v>
      </c>
      <c r="I172" s="156"/>
      <c r="L172" s="151"/>
      <c r="M172" s="157"/>
      <c r="T172" s="158"/>
      <c r="AT172" s="153" t="s">
        <v>223</v>
      </c>
      <c r="AU172" s="153" t="s">
        <v>85</v>
      </c>
      <c r="AV172" s="12" t="s">
        <v>85</v>
      </c>
      <c r="AW172" s="12" t="s">
        <v>32</v>
      </c>
      <c r="AX172" s="12" t="s">
        <v>83</v>
      </c>
      <c r="AY172" s="153" t="s">
        <v>207</v>
      </c>
    </row>
    <row r="173" spans="2:65" s="1" customFormat="1" ht="24.2" customHeight="1">
      <c r="B173" s="137"/>
      <c r="C173" s="138" t="s">
        <v>274</v>
      </c>
      <c r="D173" s="138" t="s">
        <v>209</v>
      </c>
      <c r="E173" s="139" t="s">
        <v>453</v>
      </c>
      <c r="F173" s="140" t="s">
        <v>454</v>
      </c>
      <c r="G173" s="141" t="s">
        <v>286</v>
      </c>
      <c r="H173" s="142">
        <v>13.481</v>
      </c>
      <c r="I173" s="143"/>
      <c r="J173" s="144">
        <f>ROUND(I173*H173,2)</f>
        <v>0</v>
      </c>
      <c r="K173" s="140" t="s">
        <v>213</v>
      </c>
      <c r="L173" s="32"/>
      <c r="M173" s="145" t="s">
        <v>1</v>
      </c>
      <c r="N173" s="146" t="s">
        <v>41</v>
      </c>
      <c r="P173" s="147">
        <f>O173*H173</f>
        <v>0</v>
      </c>
      <c r="Q173" s="147">
        <v>0</v>
      </c>
      <c r="R173" s="147">
        <f>Q173*H173</f>
        <v>0</v>
      </c>
      <c r="S173" s="147">
        <v>0</v>
      </c>
      <c r="T173" s="148">
        <f>S173*H173</f>
        <v>0</v>
      </c>
      <c r="AR173" s="149" t="s">
        <v>214</v>
      </c>
      <c r="AT173" s="149" t="s">
        <v>209</v>
      </c>
      <c r="AU173" s="149" t="s">
        <v>85</v>
      </c>
      <c r="AY173" s="17" t="s">
        <v>207</v>
      </c>
      <c r="BE173" s="150">
        <f>IF(N173="základní",J173,0)</f>
        <v>0</v>
      </c>
      <c r="BF173" s="150">
        <f>IF(N173="snížená",J173,0)</f>
        <v>0</v>
      </c>
      <c r="BG173" s="150">
        <f>IF(N173="zákl. přenesená",J173,0)</f>
        <v>0</v>
      </c>
      <c r="BH173" s="150">
        <f>IF(N173="sníž. přenesená",J173,0)</f>
        <v>0</v>
      </c>
      <c r="BI173" s="150">
        <f>IF(N173="nulová",J173,0)</f>
        <v>0</v>
      </c>
      <c r="BJ173" s="17" t="s">
        <v>83</v>
      </c>
      <c r="BK173" s="150">
        <f>ROUND(I173*H173,2)</f>
        <v>0</v>
      </c>
      <c r="BL173" s="17" t="s">
        <v>214</v>
      </c>
      <c r="BM173" s="149" t="s">
        <v>1108</v>
      </c>
    </row>
    <row r="174" spans="2:51" s="12" customFormat="1" ht="12">
      <c r="B174" s="151"/>
      <c r="D174" s="152" t="s">
        <v>223</v>
      </c>
      <c r="E174" s="153" t="s">
        <v>1</v>
      </c>
      <c r="F174" s="154" t="s">
        <v>165</v>
      </c>
      <c r="H174" s="155">
        <v>49.988</v>
      </c>
      <c r="I174" s="156"/>
      <c r="L174" s="151"/>
      <c r="M174" s="157"/>
      <c r="T174" s="158"/>
      <c r="AT174" s="153" t="s">
        <v>223</v>
      </c>
      <c r="AU174" s="153" t="s">
        <v>85</v>
      </c>
      <c r="AV174" s="12" t="s">
        <v>85</v>
      </c>
      <c r="AW174" s="12" t="s">
        <v>32</v>
      </c>
      <c r="AX174" s="12" t="s">
        <v>76</v>
      </c>
      <c r="AY174" s="153" t="s">
        <v>207</v>
      </c>
    </row>
    <row r="175" spans="2:51" s="12" customFormat="1" ht="12">
      <c r="B175" s="151"/>
      <c r="D175" s="152" t="s">
        <v>223</v>
      </c>
      <c r="E175" s="153" t="s">
        <v>1</v>
      </c>
      <c r="F175" s="154" t="s">
        <v>1513</v>
      </c>
      <c r="H175" s="155">
        <v>-2.47</v>
      </c>
      <c r="I175" s="156"/>
      <c r="L175" s="151"/>
      <c r="M175" s="157"/>
      <c r="T175" s="158"/>
      <c r="AT175" s="153" t="s">
        <v>223</v>
      </c>
      <c r="AU175" s="153" t="s">
        <v>85</v>
      </c>
      <c r="AV175" s="12" t="s">
        <v>85</v>
      </c>
      <c r="AW175" s="12" t="s">
        <v>32</v>
      </c>
      <c r="AX175" s="12" t="s">
        <v>76</v>
      </c>
      <c r="AY175" s="153" t="s">
        <v>207</v>
      </c>
    </row>
    <row r="176" spans="2:51" s="12" customFormat="1" ht="12">
      <c r="B176" s="151"/>
      <c r="D176" s="152" t="s">
        <v>223</v>
      </c>
      <c r="E176" s="153" t="s">
        <v>1</v>
      </c>
      <c r="F176" s="154" t="s">
        <v>1514</v>
      </c>
      <c r="H176" s="155">
        <v>-4.94</v>
      </c>
      <c r="I176" s="156"/>
      <c r="L176" s="151"/>
      <c r="M176" s="157"/>
      <c r="T176" s="158"/>
      <c r="AT176" s="153" t="s">
        <v>223</v>
      </c>
      <c r="AU176" s="153" t="s">
        <v>85</v>
      </c>
      <c r="AV176" s="12" t="s">
        <v>85</v>
      </c>
      <c r="AW176" s="12" t="s">
        <v>32</v>
      </c>
      <c r="AX176" s="12" t="s">
        <v>76</v>
      </c>
      <c r="AY176" s="153" t="s">
        <v>207</v>
      </c>
    </row>
    <row r="177" spans="2:51" s="12" customFormat="1" ht="12">
      <c r="B177" s="151"/>
      <c r="D177" s="152" t="s">
        <v>223</v>
      </c>
      <c r="E177" s="153" t="s">
        <v>1</v>
      </c>
      <c r="F177" s="154" t="s">
        <v>1515</v>
      </c>
      <c r="H177" s="155">
        <v>-6.885</v>
      </c>
      <c r="I177" s="156"/>
      <c r="L177" s="151"/>
      <c r="M177" s="157"/>
      <c r="T177" s="158"/>
      <c r="AT177" s="153" t="s">
        <v>223</v>
      </c>
      <c r="AU177" s="153" t="s">
        <v>85</v>
      </c>
      <c r="AV177" s="12" t="s">
        <v>85</v>
      </c>
      <c r="AW177" s="12" t="s">
        <v>32</v>
      </c>
      <c r="AX177" s="12" t="s">
        <v>76</v>
      </c>
      <c r="AY177" s="153" t="s">
        <v>207</v>
      </c>
    </row>
    <row r="178" spans="2:51" s="12" customFormat="1" ht="12">
      <c r="B178" s="151"/>
      <c r="D178" s="152" t="s">
        <v>223</v>
      </c>
      <c r="E178" s="153" t="s">
        <v>1</v>
      </c>
      <c r="F178" s="154" t="s">
        <v>1516</v>
      </c>
      <c r="H178" s="155">
        <v>-17.928</v>
      </c>
      <c r="I178" s="156"/>
      <c r="L178" s="151"/>
      <c r="M178" s="157"/>
      <c r="T178" s="158"/>
      <c r="AT178" s="153" t="s">
        <v>223</v>
      </c>
      <c r="AU178" s="153" t="s">
        <v>85</v>
      </c>
      <c r="AV178" s="12" t="s">
        <v>85</v>
      </c>
      <c r="AW178" s="12" t="s">
        <v>32</v>
      </c>
      <c r="AX178" s="12" t="s">
        <v>76</v>
      </c>
      <c r="AY178" s="153" t="s">
        <v>207</v>
      </c>
    </row>
    <row r="179" spans="2:51" s="12" customFormat="1" ht="12">
      <c r="B179" s="151"/>
      <c r="D179" s="152" t="s">
        <v>223</v>
      </c>
      <c r="E179" s="153" t="s">
        <v>1</v>
      </c>
      <c r="F179" s="154" t="s">
        <v>1517</v>
      </c>
      <c r="H179" s="155">
        <v>-1.296</v>
      </c>
      <c r="I179" s="156"/>
      <c r="L179" s="151"/>
      <c r="M179" s="157"/>
      <c r="T179" s="158"/>
      <c r="AT179" s="153" t="s">
        <v>223</v>
      </c>
      <c r="AU179" s="153" t="s">
        <v>85</v>
      </c>
      <c r="AV179" s="12" t="s">
        <v>85</v>
      </c>
      <c r="AW179" s="12" t="s">
        <v>32</v>
      </c>
      <c r="AX179" s="12" t="s">
        <v>76</v>
      </c>
      <c r="AY179" s="153" t="s">
        <v>207</v>
      </c>
    </row>
    <row r="180" spans="2:51" s="12" customFormat="1" ht="12">
      <c r="B180" s="151"/>
      <c r="D180" s="152" t="s">
        <v>223</v>
      </c>
      <c r="E180" s="153" t="s">
        <v>1</v>
      </c>
      <c r="F180" s="154" t="s">
        <v>1518</v>
      </c>
      <c r="H180" s="155">
        <v>-2.988</v>
      </c>
      <c r="I180" s="156"/>
      <c r="L180" s="151"/>
      <c r="M180" s="157"/>
      <c r="T180" s="158"/>
      <c r="AT180" s="153" t="s">
        <v>223</v>
      </c>
      <c r="AU180" s="153" t="s">
        <v>85</v>
      </c>
      <c r="AV180" s="12" t="s">
        <v>85</v>
      </c>
      <c r="AW180" s="12" t="s">
        <v>32</v>
      </c>
      <c r="AX180" s="12" t="s">
        <v>76</v>
      </c>
      <c r="AY180" s="153" t="s">
        <v>207</v>
      </c>
    </row>
    <row r="181" spans="2:51" s="14" customFormat="1" ht="12">
      <c r="B181" s="165"/>
      <c r="D181" s="152" t="s">
        <v>223</v>
      </c>
      <c r="E181" s="166" t="s">
        <v>831</v>
      </c>
      <c r="F181" s="167" t="s">
        <v>309</v>
      </c>
      <c r="H181" s="168">
        <v>13.481</v>
      </c>
      <c r="I181" s="169"/>
      <c r="L181" s="165"/>
      <c r="M181" s="170"/>
      <c r="T181" s="171"/>
      <c r="AT181" s="166" t="s">
        <v>223</v>
      </c>
      <c r="AU181" s="166" t="s">
        <v>85</v>
      </c>
      <c r="AV181" s="14" t="s">
        <v>214</v>
      </c>
      <c r="AW181" s="14" t="s">
        <v>32</v>
      </c>
      <c r="AX181" s="14" t="s">
        <v>83</v>
      </c>
      <c r="AY181" s="166" t="s">
        <v>207</v>
      </c>
    </row>
    <row r="182" spans="2:65" s="1" customFormat="1" ht="24.2" customHeight="1">
      <c r="B182" s="137"/>
      <c r="C182" s="138" t="s">
        <v>278</v>
      </c>
      <c r="D182" s="138" t="s">
        <v>209</v>
      </c>
      <c r="E182" s="139" t="s">
        <v>479</v>
      </c>
      <c r="F182" s="140" t="s">
        <v>480</v>
      </c>
      <c r="G182" s="141" t="s">
        <v>218</v>
      </c>
      <c r="H182" s="142">
        <v>24.7</v>
      </c>
      <c r="I182" s="143"/>
      <c r="J182" s="144">
        <f>ROUND(I182*H182,2)</f>
        <v>0</v>
      </c>
      <c r="K182" s="140" t="s">
        <v>213</v>
      </c>
      <c r="L182" s="32"/>
      <c r="M182" s="145" t="s">
        <v>1</v>
      </c>
      <c r="N182" s="146" t="s">
        <v>41</v>
      </c>
      <c r="P182" s="147">
        <f>O182*H182</f>
        <v>0</v>
      </c>
      <c r="Q182" s="147">
        <v>0</v>
      </c>
      <c r="R182" s="147">
        <f>Q182*H182</f>
        <v>0</v>
      </c>
      <c r="S182" s="147">
        <v>0</v>
      </c>
      <c r="T182" s="148">
        <f>S182*H182</f>
        <v>0</v>
      </c>
      <c r="AR182" s="149" t="s">
        <v>214</v>
      </c>
      <c r="AT182" s="149" t="s">
        <v>209</v>
      </c>
      <c r="AU182" s="149" t="s">
        <v>85</v>
      </c>
      <c r="AY182" s="17" t="s">
        <v>207</v>
      </c>
      <c r="BE182" s="150">
        <f>IF(N182="základní",J182,0)</f>
        <v>0</v>
      </c>
      <c r="BF182" s="150">
        <f>IF(N182="snížená",J182,0)</f>
        <v>0</v>
      </c>
      <c r="BG182" s="150">
        <f>IF(N182="zákl. přenesená",J182,0)</f>
        <v>0</v>
      </c>
      <c r="BH182" s="150">
        <f>IF(N182="sníž. přenesená",J182,0)</f>
        <v>0</v>
      </c>
      <c r="BI182" s="150">
        <f>IF(N182="nulová",J182,0)</f>
        <v>0</v>
      </c>
      <c r="BJ182" s="17" t="s">
        <v>83</v>
      </c>
      <c r="BK182" s="150">
        <f>ROUND(I182*H182,2)</f>
        <v>0</v>
      </c>
      <c r="BL182" s="17" t="s">
        <v>214</v>
      </c>
      <c r="BM182" s="149" t="s">
        <v>1113</v>
      </c>
    </row>
    <row r="183" spans="2:51" s="12" customFormat="1" ht="12">
      <c r="B183" s="151"/>
      <c r="D183" s="152" t="s">
        <v>223</v>
      </c>
      <c r="E183" s="153" t="s">
        <v>157</v>
      </c>
      <c r="F183" s="154" t="s">
        <v>1510</v>
      </c>
      <c r="H183" s="155">
        <v>24.7</v>
      </c>
      <c r="I183" s="156"/>
      <c r="L183" s="151"/>
      <c r="M183" s="157"/>
      <c r="T183" s="158"/>
      <c r="AT183" s="153" t="s">
        <v>223</v>
      </c>
      <c r="AU183" s="153" t="s">
        <v>85</v>
      </c>
      <c r="AV183" s="12" t="s">
        <v>85</v>
      </c>
      <c r="AW183" s="12" t="s">
        <v>32</v>
      </c>
      <c r="AX183" s="12" t="s">
        <v>83</v>
      </c>
      <c r="AY183" s="153" t="s">
        <v>207</v>
      </c>
    </row>
    <row r="184" spans="2:65" s="1" customFormat="1" ht="24.2" customHeight="1">
      <c r="B184" s="137"/>
      <c r="C184" s="138" t="s">
        <v>283</v>
      </c>
      <c r="D184" s="138" t="s">
        <v>209</v>
      </c>
      <c r="E184" s="139" t="s">
        <v>484</v>
      </c>
      <c r="F184" s="140" t="s">
        <v>1115</v>
      </c>
      <c r="G184" s="141" t="s">
        <v>218</v>
      </c>
      <c r="H184" s="142">
        <v>24.7</v>
      </c>
      <c r="I184" s="143"/>
      <c r="J184" s="144">
        <f>ROUND(I184*H184,2)</f>
        <v>0</v>
      </c>
      <c r="K184" s="140" t="s">
        <v>213</v>
      </c>
      <c r="L184" s="32"/>
      <c r="M184" s="145" t="s">
        <v>1</v>
      </c>
      <c r="N184" s="146" t="s">
        <v>41</v>
      </c>
      <c r="P184" s="147">
        <f>O184*H184</f>
        <v>0</v>
      </c>
      <c r="Q184" s="147">
        <v>0</v>
      </c>
      <c r="R184" s="147">
        <f>Q184*H184</f>
        <v>0</v>
      </c>
      <c r="S184" s="147">
        <v>0</v>
      </c>
      <c r="T184" s="148">
        <f>S184*H184</f>
        <v>0</v>
      </c>
      <c r="AR184" s="149" t="s">
        <v>214</v>
      </c>
      <c r="AT184" s="149" t="s">
        <v>209</v>
      </c>
      <c r="AU184" s="149" t="s">
        <v>85</v>
      </c>
      <c r="AY184" s="17" t="s">
        <v>207</v>
      </c>
      <c r="BE184" s="150">
        <f>IF(N184="základní",J184,0)</f>
        <v>0</v>
      </c>
      <c r="BF184" s="150">
        <f>IF(N184="snížená",J184,0)</f>
        <v>0</v>
      </c>
      <c r="BG184" s="150">
        <f>IF(N184="zákl. přenesená",J184,0)</f>
        <v>0</v>
      </c>
      <c r="BH184" s="150">
        <f>IF(N184="sníž. přenesená",J184,0)</f>
        <v>0</v>
      </c>
      <c r="BI184" s="150">
        <f>IF(N184="nulová",J184,0)</f>
        <v>0</v>
      </c>
      <c r="BJ184" s="17" t="s">
        <v>83</v>
      </c>
      <c r="BK184" s="150">
        <f>ROUND(I184*H184,2)</f>
        <v>0</v>
      </c>
      <c r="BL184" s="17" t="s">
        <v>214</v>
      </c>
      <c r="BM184" s="149" t="s">
        <v>1116</v>
      </c>
    </row>
    <row r="185" spans="2:51" s="12" customFormat="1" ht="12">
      <c r="B185" s="151"/>
      <c r="D185" s="152" t="s">
        <v>223</v>
      </c>
      <c r="E185" s="153" t="s">
        <v>1</v>
      </c>
      <c r="F185" s="154" t="s">
        <v>157</v>
      </c>
      <c r="H185" s="155">
        <v>24.7</v>
      </c>
      <c r="I185" s="156"/>
      <c r="L185" s="151"/>
      <c r="M185" s="157"/>
      <c r="T185" s="158"/>
      <c r="AT185" s="153" t="s">
        <v>223</v>
      </c>
      <c r="AU185" s="153" t="s">
        <v>85</v>
      </c>
      <c r="AV185" s="12" t="s">
        <v>85</v>
      </c>
      <c r="AW185" s="12" t="s">
        <v>32</v>
      </c>
      <c r="AX185" s="12" t="s">
        <v>83</v>
      </c>
      <c r="AY185" s="153" t="s">
        <v>207</v>
      </c>
    </row>
    <row r="186" spans="2:65" s="1" customFormat="1" ht="16.5" customHeight="1">
      <c r="B186" s="137"/>
      <c r="C186" s="172" t="s">
        <v>290</v>
      </c>
      <c r="D186" s="172" t="s">
        <v>426</v>
      </c>
      <c r="E186" s="173" t="s">
        <v>488</v>
      </c>
      <c r="F186" s="174" t="s">
        <v>489</v>
      </c>
      <c r="G186" s="175" t="s">
        <v>490</v>
      </c>
      <c r="H186" s="176">
        <v>0.752</v>
      </c>
      <c r="I186" s="177"/>
      <c r="J186" s="178">
        <f>ROUND(I186*H186,2)</f>
        <v>0</v>
      </c>
      <c r="K186" s="174" t="s">
        <v>213</v>
      </c>
      <c r="L186" s="179"/>
      <c r="M186" s="180" t="s">
        <v>1</v>
      </c>
      <c r="N186" s="181" t="s">
        <v>41</v>
      </c>
      <c r="P186" s="147">
        <f>O186*H186</f>
        <v>0</v>
      </c>
      <c r="Q186" s="147">
        <v>0.001</v>
      </c>
      <c r="R186" s="147">
        <f>Q186*H186</f>
        <v>0.0007520000000000001</v>
      </c>
      <c r="S186" s="147">
        <v>0</v>
      </c>
      <c r="T186" s="148">
        <f>S186*H186</f>
        <v>0</v>
      </c>
      <c r="AR186" s="149" t="s">
        <v>242</v>
      </c>
      <c r="AT186" s="149" t="s">
        <v>426</v>
      </c>
      <c r="AU186" s="149" t="s">
        <v>85</v>
      </c>
      <c r="AY186" s="17" t="s">
        <v>207</v>
      </c>
      <c r="BE186" s="150">
        <f>IF(N186="základní",J186,0)</f>
        <v>0</v>
      </c>
      <c r="BF186" s="150">
        <f>IF(N186="snížená",J186,0)</f>
        <v>0</v>
      </c>
      <c r="BG186" s="150">
        <f>IF(N186="zákl. přenesená",J186,0)</f>
        <v>0</v>
      </c>
      <c r="BH186" s="150">
        <f>IF(N186="sníž. přenesená",J186,0)</f>
        <v>0</v>
      </c>
      <c r="BI186" s="150">
        <f>IF(N186="nulová",J186,0)</f>
        <v>0</v>
      </c>
      <c r="BJ186" s="17" t="s">
        <v>83</v>
      </c>
      <c r="BK186" s="150">
        <f>ROUND(I186*H186,2)</f>
        <v>0</v>
      </c>
      <c r="BL186" s="17" t="s">
        <v>214</v>
      </c>
      <c r="BM186" s="149" t="s">
        <v>1117</v>
      </c>
    </row>
    <row r="187" spans="2:65" s="1" customFormat="1" ht="21.75" customHeight="1">
      <c r="B187" s="137"/>
      <c r="C187" s="138" t="s">
        <v>294</v>
      </c>
      <c r="D187" s="138" t="s">
        <v>209</v>
      </c>
      <c r="E187" s="139" t="s">
        <v>502</v>
      </c>
      <c r="F187" s="140" t="s">
        <v>503</v>
      </c>
      <c r="G187" s="141" t="s">
        <v>218</v>
      </c>
      <c r="H187" s="142">
        <v>24.7</v>
      </c>
      <c r="I187" s="143"/>
      <c r="J187" s="144">
        <f>ROUND(I187*H187,2)</f>
        <v>0</v>
      </c>
      <c r="K187" s="140" t="s">
        <v>213</v>
      </c>
      <c r="L187" s="32"/>
      <c r="M187" s="145" t="s">
        <v>1</v>
      </c>
      <c r="N187" s="146" t="s">
        <v>41</v>
      </c>
      <c r="P187" s="147">
        <f>O187*H187</f>
        <v>0</v>
      </c>
      <c r="Q187" s="147">
        <v>0</v>
      </c>
      <c r="R187" s="147">
        <f>Q187*H187</f>
        <v>0</v>
      </c>
      <c r="S187" s="147">
        <v>0</v>
      </c>
      <c r="T187" s="148">
        <f>S187*H187</f>
        <v>0</v>
      </c>
      <c r="AR187" s="149" t="s">
        <v>214</v>
      </c>
      <c r="AT187" s="149" t="s">
        <v>209</v>
      </c>
      <c r="AU187" s="149" t="s">
        <v>85</v>
      </c>
      <c r="AY187" s="17" t="s">
        <v>207</v>
      </c>
      <c r="BE187" s="150">
        <f>IF(N187="základní",J187,0)</f>
        <v>0</v>
      </c>
      <c r="BF187" s="150">
        <f>IF(N187="snížená",J187,0)</f>
        <v>0</v>
      </c>
      <c r="BG187" s="150">
        <f>IF(N187="zákl. přenesená",J187,0)</f>
        <v>0</v>
      </c>
      <c r="BH187" s="150">
        <f>IF(N187="sníž. přenesená",J187,0)</f>
        <v>0</v>
      </c>
      <c r="BI187" s="150">
        <f>IF(N187="nulová",J187,0)</f>
        <v>0</v>
      </c>
      <c r="BJ187" s="17" t="s">
        <v>83</v>
      </c>
      <c r="BK187" s="150">
        <f>ROUND(I187*H187,2)</f>
        <v>0</v>
      </c>
      <c r="BL187" s="17" t="s">
        <v>214</v>
      </c>
      <c r="BM187" s="149" t="s">
        <v>1118</v>
      </c>
    </row>
    <row r="188" spans="2:51" s="12" customFormat="1" ht="12">
      <c r="B188" s="151"/>
      <c r="D188" s="152" t="s">
        <v>223</v>
      </c>
      <c r="E188" s="153" t="s">
        <v>1</v>
      </c>
      <c r="F188" s="154" t="s">
        <v>157</v>
      </c>
      <c r="H188" s="155">
        <v>24.7</v>
      </c>
      <c r="I188" s="156"/>
      <c r="L188" s="151"/>
      <c r="M188" s="157"/>
      <c r="T188" s="158"/>
      <c r="AT188" s="153" t="s">
        <v>223</v>
      </c>
      <c r="AU188" s="153" t="s">
        <v>85</v>
      </c>
      <c r="AV188" s="12" t="s">
        <v>85</v>
      </c>
      <c r="AW188" s="12" t="s">
        <v>32</v>
      </c>
      <c r="AX188" s="12" t="s">
        <v>83</v>
      </c>
      <c r="AY188" s="153" t="s">
        <v>207</v>
      </c>
    </row>
    <row r="189" spans="2:65" s="1" customFormat="1" ht="16.5" customHeight="1">
      <c r="B189" s="137"/>
      <c r="C189" s="138" t="s">
        <v>7</v>
      </c>
      <c r="D189" s="138" t="s">
        <v>209</v>
      </c>
      <c r="E189" s="139" t="s">
        <v>506</v>
      </c>
      <c r="F189" s="140" t="s">
        <v>507</v>
      </c>
      <c r="G189" s="141" t="s">
        <v>218</v>
      </c>
      <c r="H189" s="142">
        <v>24.7</v>
      </c>
      <c r="I189" s="143"/>
      <c r="J189" s="144">
        <f>ROUND(I189*H189,2)</f>
        <v>0</v>
      </c>
      <c r="K189" s="140" t="s">
        <v>213</v>
      </c>
      <c r="L189" s="32"/>
      <c r="M189" s="145" t="s">
        <v>1</v>
      </c>
      <c r="N189" s="146" t="s">
        <v>41</v>
      </c>
      <c r="P189" s="147">
        <f>O189*H189</f>
        <v>0</v>
      </c>
      <c r="Q189" s="147">
        <v>0</v>
      </c>
      <c r="R189" s="147">
        <f>Q189*H189</f>
        <v>0</v>
      </c>
      <c r="S189" s="147">
        <v>0</v>
      </c>
      <c r="T189" s="148">
        <f>S189*H189</f>
        <v>0</v>
      </c>
      <c r="AR189" s="149" t="s">
        <v>214</v>
      </c>
      <c r="AT189" s="149" t="s">
        <v>209</v>
      </c>
      <c r="AU189" s="149" t="s">
        <v>85</v>
      </c>
      <c r="AY189" s="17" t="s">
        <v>207</v>
      </c>
      <c r="BE189" s="150">
        <f>IF(N189="základní",J189,0)</f>
        <v>0</v>
      </c>
      <c r="BF189" s="150">
        <f>IF(N189="snížená",J189,0)</f>
        <v>0</v>
      </c>
      <c r="BG189" s="150">
        <f>IF(N189="zákl. přenesená",J189,0)</f>
        <v>0</v>
      </c>
      <c r="BH189" s="150">
        <f>IF(N189="sníž. přenesená",J189,0)</f>
        <v>0</v>
      </c>
      <c r="BI189" s="150">
        <f>IF(N189="nulová",J189,0)</f>
        <v>0</v>
      </c>
      <c r="BJ189" s="17" t="s">
        <v>83</v>
      </c>
      <c r="BK189" s="150">
        <f>ROUND(I189*H189,2)</f>
        <v>0</v>
      </c>
      <c r="BL189" s="17" t="s">
        <v>214</v>
      </c>
      <c r="BM189" s="149" t="s">
        <v>1119</v>
      </c>
    </row>
    <row r="190" spans="2:65" s="1" customFormat="1" ht="16.5" customHeight="1">
      <c r="B190" s="137"/>
      <c r="C190" s="138" t="s">
        <v>311</v>
      </c>
      <c r="D190" s="138" t="s">
        <v>209</v>
      </c>
      <c r="E190" s="139" t="s">
        <v>526</v>
      </c>
      <c r="F190" s="140" t="s">
        <v>527</v>
      </c>
      <c r="G190" s="141" t="s">
        <v>218</v>
      </c>
      <c r="H190" s="142">
        <v>24.7</v>
      </c>
      <c r="I190" s="143"/>
      <c r="J190" s="144">
        <f>ROUND(I190*H190,2)</f>
        <v>0</v>
      </c>
      <c r="K190" s="140" t="s">
        <v>1</v>
      </c>
      <c r="L190" s="32"/>
      <c r="M190" s="145" t="s">
        <v>1</v>
      </c>
      <c r="N190" s="146" t="s">
        <v>41</v>
      </c>
      <c r="P190" s="147">
        <f>O190*H190</f>
        <v>0</v>
      </c>
      <c r="Q190" s="147">
        <v>0</v>
      </c>
      <c r="R190" s="147">
        <f>Q190*H190</f>
        <v>0</v>
      </c>
      <c r="S190" s="147">
        <v>0</v>
      </c>
      <c r="T190" s="148">
        <f>S190*H190</f>
        <v>0</v>
      </c>
      <c r="AR190" s="149" t="s">
        <v>214</v>
      </c>
      <c r="AT190" s="149" t="s">
        <v>209</v>
      </c>
      <c r="AU190" s="149" t="s">
        <v>85</v>
      </c>
      <c r="AY190" s="17" t="s">
        <v>207</v>
      </c>
      <c r="BE190" s="150">
        <f>IF(N190="základní",J190,0)</f>
        <v>0</v>
      </c>
      <c r="BF190" s="150">
        <f>IF(N190="snížená",J190,0)</f>
        <v>0</v>
      </c>
      <c r="BG190" s="150">
        <f>IF(N190="zákl. přenesená",J190,0)</f>
        <v>0</v>
      </c>
      <c r="BH190" s="150">
        <f>IF(N190="sníž. přenesená",J190,0)</f>
        <v>0</v>
      </c>
      <c r="BI190" s="150">
        <f>IF(N190="nulová",J190,0)</f>
        <v>0</v>
      </c>
      <c r="BJ190" s="17" t="s">
        <v>83</v>
      </c>
      <c r="BK190" s="150">
        <f>ROUND(I190*H190,2)</f>
        <v>0</v>
      </c>
      <c r="BL190" s="17" t="s">
        <v>214</v>
      </c>
      <c r="BM190" s="149" t="s">
        <v>1120</v>
      </c>
    </row>
    <row r="191" spans="2:51" s="12" customFormat="1" ht="12">
      <c r="B191" s="151"/>
      <c r="D191" s="152" t="s">
        <v>223</v>
      </c>
      <c r="E191" s="153" t="s">
        <v>1</v>
      </c>
      <c r="F191" s="154" t="s">
        <v>157</v>
      </c>
      <c r="H191" s="155">
        <v>24.7</v>
      </c>
      <c r="I191" s="156"/>
      <c r="L191" s="151"/>
      <c r="M191" s="157"/>
      <c r="T191" s="158"/>
      <c r="AT191" s="153" t="s">
        <v>223</v>
      </c>
      <c r="AU191" s="153" t="s">
        <v>85</v>
      </c>
      <c r="AV191" s="12" t="s">
        <v>85</v>
      </c>
      <c r="AW191" s="12" t="s">
        <v>32</v>
      </c>
      <c r="AX191" s="12" t="s">
        <v>83</v>
      </c>
      <c r="AY191" s="153" t="s">
        <v>207</v>
      </c>
    </row>
    <row r="192" spans="2:63" s="11" customFormat="1" ht="22.9" customHeight="1">
      <c r="B192" s="125"/>
      <c r="D192" s="126" t="s">
        <v>75</v>
      </c>
      <c r="E192" s="135" t="s">
        <v>85</v>
      </c>
      <c r="F192" s="135" t="s">
        <v>538</v>
      </c>
      <c r="I192" s="128"/>
      <c r="J192" s="136">
        <f>BK192</f>
        <v>0</v>
      </c>
      <c r="L192" s="125"/>
      <c r="M192" s="130"/>
      <c r="P192" s="131">
        <f>SUM(P193:P206)</f>
        <v>0</v>
      </c>
      <c r="R192" s="131">
        <f>SUM(R193:R206)</f>
        <v>20.176418739999995</v>
      </c>
      <c r="T192" s="132">
        <f>SUM(T193:T206)</f>
        <v>0</v>
      </c>
      <c r="AR192" s="126" t="s">
        <v>83</v>
      </c>
      <c r="AT192" s="133" t="s">
        <v>75</v>
      </c>
      <c r="AU192" s="133" t="s">
        <v>83</v>
      </c>
      <c r="AY192" s="126" t="s">
        <v>207</v>
      </c>
      <c r="BK192" s="134">
        <f>SUM(BK193:BK206)</f>
        <v>0</v>
      </c>
    </row>
    <row r="193" spans="2:65" s="1" customFormat="1" ht="24.2" customHeight="1">
      <c r="B193" s="137"/>
      <c r="C193" s="138" t="s">
        <v>315</v>
      </c>
      <c r="D193" s="138" t="s">
        <v>209</v>
      </c>
      <c r="E193" s="139" t="s">
        <v>1121</v>
      </c>
      <c r="F193" s="140" t="s">
        <v>1122</v>
      </c>
      <c r="G193" s="141" t="s">
        <v>272</v>
      </c>
      <c r="H193" s="142">
        <v>26</v>
      </c>
      <c r="I193" s="143"/>
      <c r="J193" s="144">
        <f>ROUND(I193*H193,2)</f>
        <v>0</v>
      </c>
      <c r="K193" s="140" t="s">
        <v>213</v>
      </c>
      <c r="L193" s="32"/>
      <c r="M193" s="145" t="s">
        <v>1</v>
      </c>
      <c r="N193" s="146" t="s">
        <v>41</v>
      </c>
      <c r="P193" s="147">
        <f>O193*H193</f>
        <v>0</v>
      </c>
      <c r="Q193" s="147">
        <v>0.00049</v>
      </c>
      <c r="R193" s="147">
        <f>Q193*H193</f>
        <v>0.01274</v>
      </c>
      <c r="S193" s="147">
        <v>0</v>
      </c>
      <c r="T193" s="148">
        <f>S193*H193</f>
        <v>0</v>
      </c>
      <c r="AR193" s="149" t="s">
        <v>214</v>
      </c>
      <c r="AT193" s="149" t="s">
        <v>209</v>
      </c>
      <c r="AU193" s="149" t="s">
        <v>85</v>
      </c>
      <c r="AY193" s="17" t="s">
        <v>207</v>
      </c>
      <c r="BE193" s="150">
        <f>IF(N193="základní",J193,0)</f>
        <v>0</v>
      </c>
      <c r="BF193" s="150">
        <f>IF(N193="snížená",J193,0)</f>
        <v>0</v>
      </c>
      <c r="BG193" s="150">
        <f>IF(N193="zákl. přenesená",J193,0)</f>
        <v>0</v>
      </c>
      <c r="BH193" s="150">
        <f>IF(N193="sníž. přenesená",J193,0)</f>
        <v>0</v>
      </c>
      <c r="BI193" s="150">
        <f>IF(N193="nulová",J193,0)</f>
        <v>0</v>
      </c>
      <c r="BJ193" s="17" t="s">
        <v>83</v>
      </c>
      <c r="BK193" s="150">
        <f>ROUND(I193*H193,2)</f>
        <v>0</v>
      </c>
      <c r="BL193" s="17" t="s">
        <v>214</v>
      </c>
      <c r="BM193" s="149" t="s">
        <v>1123</v>
      </c>
    </row>
    <row r="194" spans="2:65" s="1" customFormat="1" ht="24.2" customHeight="1">
      <c r="B194" s="137"/>
      <c r="C194" s="138" t="s">
        <v>260</v>
      </c>
      <c r="D194" s="138" t="s">
        <v>209</v>
      </c>
      <c r="E194" s="139" t="s">
        <v>1124</v>
      </c>
      <c r="F194" s="140" t="s">
        <v>1125</v>
      </c>
      <c r="G194" s="141" t="s">
        <v>218</v>
      </c>
      <c r="H194" s="142">
        <v>26</v>
      </c>
      <c r="I194" s="143"/>
      <c r="J194" s="144">
        <f>ROUND(I194*H194,2)</f>
        <v>0</v>
      </c>
      <c r="K194" s="140" t="s">
        <v>213</v>
      </c>
      <c r="L194" s="32"/>
      <c r="M194" s="145" t="s">
        <v>1</v>
      </c>
      <c r="N194" s="146" t="s">
        <v>41</v>
      </c>
      <c r="P194" s="147">
        <f>O194*H194</f>
        <v>0</v>
      </c>
      <c r="Q194" s="147">
        <v>0.0001</v>
      </c>
      <c r="R194" s="147">
        <f>Q194*H194</f>
        <v>0.0026000000000000003</v>
      </c>
      <c r="S194" s="147">
        <v>0</v>
      </c>
      <c r="T194" s="148">
        <f>S194*H194</f>
        <v>0</v>
      </c>
      <c r="AR194" s="149" t="s">
        <v>214</v>
      </c>
      <c r="AT194" s="149" t="s">
        <v>209</v>
      </c>
      <c r="AU194" s="149" t="s">
        <v>85</v>
      </c>
      <c r="AY194" s="17" t="s">
        <v>207</v>
      </c>
      <c r="BE194" s="150">
        <f>IF(N194="základní",J194,0)</f>
        <v>0</v>
      </c>
      <c r="BF194" s="150">
        <f>IF(N194="snížená",J194,0)</f>
        <v>0</v>
      </c>
      <c r="BG194" s="150">
        <f>IF(N194="zákl. přenesená",J194,0)</f>
        <v>0</v>
      </c>
      <c r="BH194" s="150">
        <f>IF(N194="sníž. přenesená",J194,0)</f>
        <v>0</v>
      </c>
      <c r="BI194" s="150">
        <f>IF(N194="nulová",J194,0)</f>
        <v>0</v>
      </c>
      <c r="BJ194" s="17" t="s">
        <v>83</v>
      </c>
      <c r="BK194" s="150">
        <f>ROUND(I194*H194,2)</f>
        <v>0</v>
      </c>
      <c r="BL194" s="17" t="s">
        <v>214</v>
      </c>
      <c r="BM194" s="149" t="s">
        <v>1126</v>
      </c>
    </row>
    <row r="195" spans="2:65" s="1" customFormat="1" ht="24.2" customHeight="1">
      <c r="B195" s="137"/>
      <c r="C195" s="172" t="s">
        <v>325</v>
      </c>
      <c r="D195" s="172" t="s">
        <v>426</v>
      </c>
      <c r="E195" s="173" t="s">
        <v>1063</v>
      </c>
      <c r="F195" s="174" t="s">
        <v>1064</v>
      </c>
      <c r="G195" s="175" t="s">
        <v>218</v>
      </c>
      <c r="H195" s="176">
        <v>30.797</v>
      </c>
      <c r="I195" s="177"/>
      <c r="J195" s="178">
        <f>ROUND(I195*H195,2)</f>
        <v>0</v>
      </c>
      <c r="K195" s="174" t="s">
        <v>213</v>
      </c>
      <c r="L195" s="179"/>
      <c r="M195" s="180" t="s">
        <v>1</v>
      </c>
      <c r="N195" s="181" t="s">
        <v>41</v>
      </c>
      <c r="P195" s="147">
        <f>O195*H195</f>
        <v>0</v>
      </c>
      <c r="Q195" s="147">
        <v>0.0003</v>
      </c>
      <c r="R195" s="147">
        <f>Q195*H195</f>
        <v>0.0092391</v>
      </c>
      <c r="S195" s="147">
        <v>0</v>
      </c>
      <c r="T195" s="148">
        <f>S195*H195</f>
        <v>0</v>
      </c>
      <c r="AR195" s="149" t="s">
        <v>242</v>
      </c>
      <c r="AT195" s="149" t="s">
        <v>426</v>
      </c>
      <c r="AU195" s="149" t="s">
        <v>85</v>
      </c>
      <c r="AY195" s="17" t="s">
        <v>207</v>
      </c>
      <c r="BE195" s="150">
        <f>IF(N195="základní",J195,0)</f>
        <v>0</v>
      </c>
      <c r="BF195" s="150">
        <f>IF(N195="snížená",J195,0)</f>
        <v>0</v>
      </c>
      <c r="BG195" s="150">
        <f>IF(N195="zákl. přenesená",J195,0)</f>
        <v>0</v>
      </c>
      <c r="BH195" s="150">
        <f>IF(N195="sníž. přenesená",J195,0)</f>
        <v>0</v>
      </c>
      <c r="BI195" s="150">
        <f>IF(N195="nulová",J195,0)</f>
        <v>0</v>
      </c>
      <c r="BJ195" s="17" t="s">
        <v>83</v>
      </c>
      <c r="BK195" s="150">
        <f>ROUND(I195*H195,2)</f>
        <v>0</v>
      </c>
      <c r="BL195" s="17" t="s">
        <v>214</v>
      </c>
      <c r="BM195" s="149" t="s">
        <v>1128</v>
      </c>
    </row>
    <row r="196" spans="2:51" s="12" customFormat="1" ht="12">
      <c r="B196" s="151"/>
      <c r="D196" s="152" t="s">
        <v>223</v>
      </c>
      <c r="F196" s="154" t="s">
        <v>1519</v>
      </c>
      <c r="H196" s="155">
        <v>30.797</v>
      </c>
      <c r="I196" s="156"/>
      <c r="L196" s="151"/>
      <c r="M196" s="157"/>
      <c r="T196" s="158"/>
      <c r="AT196" s="153" t="s">
        <v>223</v>
      </c>
      <c r="AU196" s="153" t="s">
        <v>85</v>
      </c>
      <c r="AV196" s="12" t="s">
        <v>85</v>
      </c>
      <c r="AW196" s="12" t="s">
        <v>3</v>
      </c>
      <c r="AX196" s="12" t="s">
        <v>83</v>
      </c>
      <c r="AY196" s="153" t="s">
        <v>207</v>
      </c>
    </row>
    <row r="197" spans="2:65" s="1" customFormat="1" ht="24.2" customHeight="1">
      <c r="B197" s="137"/>
      <c r="C197" s="138" t="s">
        <v>329</v>
      </c>
      <c r="D197" s="138" t="s">
        <v>209</v>
      </c>
      <c r="E197" s="139" t="s">
        <v>1130</v>
      </c>
      <c r="F197" s="140" t="s">
        <v>1131</v>
      </c>
      <c r="G197" s="141" t="s">
        <v>286</v>
      </c>
      <c r="H197" s="142">
        <v>2.47</v>
      </c>
      <c r="I197" s="143"/>
      <c r="J197" s="144">
        <f>ROUND(I197*H197,2)</f>
        <v>0</v>
      </c>
      <c r="K197" s="140" t="s">
        <v>213</v>
      </c>
      <c r="L197" s="32"/>
      <c r="M197" s="145" t="s">
        <v>1</v>
      </c>
      <c r="N197" s="146" t="s">
        <v>41</v>
      </c>
      <c r="P197" s="147">
        <f>O197*H197</f>
        <v>0</v>
      </c>
      <c r="Q197" s="147">
        <v>2.16</v>
      </c>
      <c r="R197" s="147">
        <f>Q197*H197</f>
        <v>5.3352</v>
      </c>
      <c r="S197" s="147">
        <v>0</v>
      </c>
      <c r="T197" s="148">
        <f>S197*H197</f>
        <v>0</v>
      </c>
      <c r="AR197" s="149" t="s">
        <v>214</v>
      </c>
      <c r="AT197" s="149" t="s">
        <v>209</v>
      </c>
      <c r="AU197" s="149" t="s">
        <v>85</v>
      </c>
      <c r="AY197" s="17" t="s">
        <v>207</v>
      </c>
      <c r="BE197" s="150">
        <f>IF(N197="základní",J197,0)</f>
        <v>0</v>
      </c>
      <c r="BF197" s="150">
        <f>IF(N197="snížená",J197,0)</f>
        <v>0</v>
      </c>
      <c r="BG197" s="150">
        <f>IF(N197="zákl. přenesená",J197,0)</f>
        <v>0</v>
      </c>
      <c r="BH197" s="150">
        <f>IF(N197="sníž. přenesená",J197,0)</f>
        <v>0</v>
      </c>
      <c r="BI197" s="150">
        <f>IF(N197="nulová",J197,0)</f>
        <v>0</v>
      </c>
      <c r="BJ197" s="17" t="s">
        <v>83</v>
      </c>
      <c r="BK197" s="150">
        <f>ROUND(I197*H197,2)</f>
        <v>0</v>
      </c>
      <c r="BL197" s="17" t="s">
        <v>214</v>
      </c>
      <c r="BM197" s="149" t="s">
        <v>1132</v>
      </c>
    </row>
    <row r="198" spans="2:51" s="12" customFormat="1" ht="12">
      <c r="B198" s="151"/>
      <c r="D198" s="152" t="s">
        <v>223</v>
      </c>
      <c r="E198" s="153" t="s">
        <v>1</v>
      </c>
      <c r="F198" s="154" t="s">
        <v>1520</v>
      </c>
      <c r="H198" s="155">
        <v>2.47</v>
      </c>
      <c r="I198" s="156"/>
      <c r="L198" s="151"/>
      <c r="M198" s="157"/>
      <c r="T198" s="158"/>
      <c r="AT198" s="153" t="s">
        <v>223</v>
      </c>
      <c r="AU198" s="153" t="s">
        <v>85</v>
      </c>
      <c r="AV198" s="12" t="s">
        <v>85</v>
      </c>
      <c r="AW198" s="12" t="s">
        <v>32</v>
      </c>
      <c r="AX198" s="12" t="s">
        <v>83</v>
      </c>
      <c r="AY198" s="153" t="s">
        <v>207</v>
      </c>
    </row>
    <row r="199" spans="2:65" s="1" customFormat="1" ht="16.5" customHeight="1">
      <c r="B199" s="137"/>
      <c r="C199" s="138" t="s">
        <v>336</v>
      </c>
      <c r="D199" s="138" t="s">
        <v>209</v>
      </c>
      <c r="E199" s="139" t="s">
        <v>1134</v>
      </c>
      <c r="F199" s="140" t="s">
        <v>1135</v>
      </c>
      <c r="G199" s="141" t="s">
        <v>286</v>
      </c>
      <c r="H199" s="142">
        <v>6.422</v>
      </c>
      <c r="I199" s="143"/>
      <c r="J199" s="144">
        <f>ROUND(I199*H199,2)</f>
        <v>0</v>
      </c>
      <c r="K199" s="140" t="s">
        <v>213</v>
      </c>
      <c r="L199" s="32"/>
      <c r="M199" s="145" t="s">
        <v>1</v>
      </c>
      <c r="N199" s="146" t="s">
        <v>41</v>
      </c>
      <c r="P199" s="147">
        <f>O199*H199</f>
        <v>0</v>
      </c>
      <c r="Q199" s="147">
        <v>2.30102</v>
      </c>
      <c r="R199" s="147">
        <f>Q199*H199</f>
        <v>14.777150439999998</v>
      </c>
      <c r="S199" s="147">
        <v>0</v>
      </c>
      <c r="T199" s="148">
        <f>S199*H199</f>
        <v>0</v>
      </c>
      <c r="AR199" s="149" t="s">
        <v>214</v>
      </c>
      <c r="AT199" s="149" t="s">
        <v>209</v>
      </c>
      <c r="AU199" s="149" t="s">
        <v>85</v>
      </c>
      <c r="AY199" s="17" t="s">
        <v>207</v>
      </c>
      <c r="BE199" s="150">
        <f>IF(N199="základní",J199,0)</f>
        <v>0</v>
      </c>
      <c r="BF199" s="150">
        <f>IF(N199="snížená",J199,0)</f>
        <v>0</v>
      </c>
      <c r="BG199" s="150">
        <f>IF(N199="zákl. přenesená",J199,0)</f>
        <v>0</v>
      </c>
      <c r="BH199" s="150">
        <f>IF(N199="sníž. přenesená",J199,0)</f>
        <v>0</v>
      </c>
      <c r="BI199" s="150">
        <f>IF(N199="nulová",J199,0)</f>
        <v>0</v>
      </c>
      <c r="BJ199" s="17" t="s">
        <v>83</v>
      </c>
      <c r="BK199" s="150">
        <f>ROUND(I199*H199,2)</f>
        <v>0</v>
      </c>
      <c r="BL199" s="17" t="s">
        <v>214</v>
      </c>
      <c r="BM199" s="149" t="s">
        <v>1136</v>
      </c>
    </row>
    <row r="200" spans="2:51" s="12" customFormat="1" ht="12">
      <c r="B200" s="151"/>
      <c r="D200" s="152" t="s">
        <v>223</v>
      </c>
      <c r="E200" s="153" t="s">
        <v>1</v>
      </c>
      <c r="F200" s="154" t="s">
        <v>1521</v>
      </c>
      <c r="H200" s="155">
        <v>6.422</v>
      </c>
      <c r="I200" s="156"/>
      <c r="L200" s="151"/>
      <c r="M200" s="157"/>
      <c r="T200" s="158"/>
      <c r="AT200" s="153" t="s">
        <v>223</v>
      </c>
      <c r="AU200" s="153" t="s">
        <v>85</v>
      </c>
      <c r="AV200" s="12" t="s">
        <v>85</v>
      </c>
      <c r="AW200" s="12" t="s">
        <v>32</v>
      </c>
      <c r="AX200" s="12" t="s">
        <v>83</v>
      </c>
      <c r="AY200" s="153" t="s">
        <v>207</v>
      </c>
    </row>
    <row r="201" spans="2:65" s="1" customFormat="1" ht="16.5" customHeight="1">
      <c r="B201" s="137"/>
      <c r="C201" s="138" t="s">
        <v>340</v>
      </c>
      <c r="D201" s="138" t="s">
        <v>209</v>
      </c>
      <c r="E201" s="139" t="s">
        <v>1138</v>
      </c>
      <c r="F201" s="140" t="s">
        <v>1139</v>
      </c>
      <c r="G201" s="141" t="s">
        <v>218</v>
      </c>
      <c r="H201" s="142">
        <v>14.68</v>
      </c>
      <c r="I201" s="143"/>
      <c r="J201" s="144">
        <f>ROUND(I201*H201,2)</f>
        <v>0</v>
      </c>
      <c r="K201" s="140" t="s">
        <v>213</v>
      </c>
      <c r="L201" s="32"/>
      <c r="M201" s="145" t="s">
        <v>1</v>
      </c>
      <c r="N201" s="146" t="s">
        <v>41</v>
      </c>
      <c r="P201" s="147">
        <f>O201*H201</f>
        <v>0</v>
      </c>
      <c r="Q201" s="147">
        <v>0.00269</v>
      </c>
      <c r="R201" s="147">
        <f>Q201*H201</f>
        <v>0.0394892</v>
      </c>
      <c r="S201" s="147">
        <v>0</v>
      </c>
      <c r="T201" s="148">
        <f>S201*H201</f>
        <v>0</v>
      </c>
      <c r="AR201" s="149" t="s">
        <v>214</v>
      </c>
      <c r="AT201" s="149" t="s">
        <v>209</v>
      </c>
      <c r="AU201" s="149" t="s">
        <v>85</v>
      </c>
      <c r="AY201" s="17" t="s">
        <v>207</v>
      </c>
      <c r="BE201" s="150">
        <f>IF(N201="základní",J201,0)</f>
        <v>0</v>
      </c>
      <c r="BF201" s="150">
        <f>IF(N201="snížená",J201,0)</f>
        <v>0</v>
      </c>
      <c r="BG201" s="150">
        <f>IF(N201="zákl. přenesená",J201,0)</f>
        <v>0</v>
      </c>
      <c r="BH201" s="150">
        <f>IF(N201="sníž. přenesená",J201,0)</f>
        <v>0</v>
      </c>
      <c r="BI201" s="150">
        <f>IF(N201="nulová",J201,0)</f>
        <v>0</v>
      </c>
      <c r="BJ201" s="17" t="s">
        <v>83</v>
      </c>
      <c r="BK201" s="150">
        <f>ROUND(I201*H201,2)</f>
        <v>0</v>
      </c>
      <c r="BL201" s="17" t="s">
        <v>214</v>
      </c>
      <c r="BM201" s="149" t="s">
        <v>1140</v>
      </c>
    </row>
    <row r="202" spans="2:51" s="12" customFormat="1" ht="12">
      <c r="B202" s="151"/>
      <c r="D202" s="152" t="s">
        <v>223</v>
      </c>
      <c r="E202" s="153" t="s">
        <v>1</v>
      </c>
      <c r="F202" s="154" t="s">
        <v>1522</v>
      </c>
      <c r="H202" s="155">
        <v>12</v>
      </c>
      <c r="I202" s="156"/>
      <c r="L202" s="151"/>
      <c r="M202" s="157"/>
      <c r="T202" s="158"/>
      <c r="AT202" s="153" t="s">
        <v>223</v>
      </c>
      <c r="AU202" s="153" t="s">
        <v>85</v>
      </c>
      <c r="AV202" s="12" t="s">
        <v>85</v>
      </c>
      <c r="AW202" s="12" t="s">
        <v>32</v>
      </c>
      <c r="AX202" s="12" t="s">
        <v>76</v>
      </c>
      <c r="AY202" s="153" t="s">
        <v>207</v>
      </c>
    </row>
    <row r="203" spans="2:51" s="12" customFormat="1" ht="12">
      <c r="B203" s="151"/>
      <c r="D203" s="152" t="s">
        <v>223</v>
      </c>
      <c r="E203" s="153" t="s">
        <v>1</v>
      </c>
      <c r="F203" s="154" t="s">
        <v>1523</v>
      </c>
      <c r="H203" s="155">
        <v>1.24</v>
      </c>
      <c r="I203" s="156"/>
      <c r="L203" s="151"/>
      <c r="M203" s="157"/>
      <c r="T203" s="158"/>
      <c r="AT203" s="153" t="s">
        <v>223</v>
      </c>
      <c r="AU203" s="153" t="s">
        <v>85</v>
      </c>
      <c r="AV203" s="12" t="s">
        <v>85</v>
      </c>
      <c r="AW203" s="12" t="s">
        <v>32</v>
      </c>
      <c r="AX203" s="12" t="s">
        <v>76</v>
      </c>
      <c r="AY203" s="153" t="s">
        <v>207</v>
      </c>
    </row>
    <row r="204" spans="2:51" s="12" customFormat="1" ht="12">
      <c r="B204" s="151"/>
      <c r="D204" s="152" t="s">
        <v>223</v>
      </c>
      <c r="E204" s="153" t="s">
        <v>1</v>
      </c>
      <c r="F204" s="154" t="s">
        <v>1524</v>
      </c>
      <c r="H204" s="155">
        <v>1.44</v>
      </c>
      <c r="I204" s="156"/>
      <c r="L204" s="151"/>
      <c r="M204" s="157"/>
      <c r="T204" s="158"/>
      <c r="AT204" s="153" t="s">
        <v>223</v>
      </c>
      <c r="AU204" s="153" t="s">
        <v>85</v>
      </c>
      <c r="AV204" s="12" t="s">
        <v>85</v>
      </c>
      <c r="AW204" s="12" t="s">
        <v>32</v>
      </c>
      <c r="AX204" s="12" t="s">
        <v>76</v>
      </c>
      <c r="AY204" s="153" t="s">
        <v>207</v>
      </c>
    </row>
    <row r="205" spans="2:51" s="14" customFormat="1" ht="12">
      <c r="B205" s="165"/>
      <c r="D205" s="152" t="s">
        <v>223</v>
      </c>
      <c r="E205" s="166" t="s">
        <v>1</v>
      </c>
      <c r="F205" s="167" t="s">
        <v>309</v>
      </c>
      <c r="H205" s="168">
        <v>14.68</v>
      </c>
      <c r="I205" s="169"/>
      <c r="L205" s="165"/>
      <c r="M205" s="170"/>
      <c r="T205" s="171"/>
      <c r="AT205" s="166" t="s">
        <v>223</v>
      </c>
      <c r="AU205" s="166" t="s">
        <v>85</v>
      </c>
      <c r="AV205" s="14" t="s">
        <v>214</v>
      </c>
      <c r="AW205" s="14" t="s">
        <v>32</v>
      </c>
      <c r="AX205" s="14" t="s">
        <v>83</v>
      </c>
      <c r="AY205" s="166" t="s">
        <v>207</v>
      </c>
    </row>
    <row r="206" spans="2:65" s="1" customFormat="1" ht="16.5" customHeight="1">
      <c r="B206" s="137"/>
      <c r="C206" s="138" t="s">
        <v>345</v>
      </c>
      <c r="D206" s="138" t="s">
        <v>209</v>
      </c>
      <c r="E206" s="139" t="s">
        <v>1142</v>
      </c>
      <c r="F206" s="140" t="s">
        <v>1143</v>
      </c>
      <c r="G206" s="141" t="s">
        <v>218</v>
      </c>
      <c r="H206" s="142">
        <v>14.68</v>
      </c>
      <c r="I206" s="143"/>
      <c r="J206" s="144">
        <f>ROUND(I206*H206,2)</f>
        <v>0</v>
      </c>
      <c r="K206" s="140" t="s">
        <v>213</v>
      </c>
      <c r="L206" s="32"/>
      <c r="M206" s="145" t="s">
        <v>1</v>
      </c>
      <c r="N206" s="146" t="s">
        <v>41</v>
      </c>
      <c r="P206" s="147">
        <f>O206*H206</f>
        <v>0</v>
      </c>
      <c r="Q206" s="147">
        <v>0</v>
      </c>
      <c r="R206" s="147">
        <f>Q206*H206</f>
        <v>0</v>
      </c>
      <c r="S206" s="147">
        <v>0</v>
      </c>
      <c r="T206" s="148">
        <f>S206*H206</f>
        <v>0</v>
      </c>
      <c r="AR206" s="149" t="s">
        <v>214</v>
      </c>
      <c r="AT206" s="149" t="s">
        <v>209</v>
      </c>
      <c r="AU206" s="149" t="s">
        <v>85</v>
      </c>
      <c r="AY206" s="17" t="s">
        <v>207</v>
      </c>
      <c r="BE206" s="150">
        <f>IF(N206="základní",J206,0)</f>
        <v>0</v>
      </c>
      <c r="BF206" s="150">
        <f>IF(N206="snížená",J206,0)</f>
        <v>0</v>
      </c>
      <c r="BG206" s="150">
        <f>IF(N206="zákl. přenesená",J206,0)</f>
        <v>0</v>
      </c>
      <c r="BH206" s="150">
        <f>IF(N206="sníž. přenesená",J206,0)</f>
        <v>0</v>
      </c>
      <c r="BI206" s="150">
        <f>IF(N206="nulová",J206,0)</f>
        <v>0</v>
      </c>
      <c r="BJ206" s="17" t="s">
        <v>83</v>
      </c>
      <c r="BK206" s="150">
        <f>ROUND(I206*H206,2)</f>
        <v>0</v>
      </c>
      <c r="BL206" s="17" t="s">
        <v>214</v>
      </c>
      <c r="BM206" s="149" t="s">
        <v>1144</v>
      </c>
    </row>
    <row r="207" spans="2:63" s="11" customFormat="1" ht="22.9" customHeight="1">
      <c r="B207" s="125"/>
      <c r="D207" s="126" t="s">
        <v>75</v>
      </c>
      <c r="E207" s="135" t="s">
        <v>99</v>
      </c>
      <c r="F207" s="135" t="s">
        <v>543</v>
      </c>
      <c r="I207" s="128"/>
      <c r="J207" s="136">
        <f>BK207</f>
        <v>0</v>
      </c>
      <c r="L207" s="125"/>
      <c r="M207" s="130"/>
      <c r="P207" s="131">
        <f>SUM(P208:P217)</f>
        <v>0</v>
      </c>
      <c r="R207" s="131">
        <f>SUM(R208:R217)</f>
        <v>65.3890675</v>
      </c>
      <c r="T207" s="132">
        <f>SUM(T208:T217)</f>
        <v>0</v>
      </c>
      <c r="AR207" s="126" t="s">
        <v>83</v>
      </c>
      <c r="AT207" s="133" t="s">
        <v>75</v>
      </c>
      <c r="AU207" s="133" t="s">
        <v>83</v>
      </c>
      <c r="AY207" s="126" t="s">
        <v>207</v>
      </c>
      <c r="BK207" s="134">
        <f>SUM(BK208:BK217)</f>
        <v>0</v>
      </c>
    </row>
    <row r="208" spans="2:65" s="1" customFormat="1" ht="21.75" customHeight="1">
      <c r="B208" s="137"/>
      <c r="C208" s="138" t="s">
        <v>349</v>
      </c>
      <c r="D208" s="138" t="s">
        <v>209</v>
      </c>
      <c r="E208" s="139" t="s">
        <v>1175</v>
      </c>
      <c r="F208" s="140" t="s">
        <v>1176</v>
      </c>
      <c r="G208" s="141" t="s">
        <v>272</v>
      </c>
      <c r="H208" s="142">
        <v>7.5</v>
      </c>
      <c r="I208" s="143"/>
      <c r="J208" s="144">
        <f>ROUND(I208*H208,2)</f>
        <v>0</v>
      </c>
      <c r="K208" s="140" t="s">
        <v>213</v>
      </c>
      <c r="L208" s="32"/>
      <c r="M208" s="145" t="s">
        <v>1</v>
      </c>
      <c r="N208" s="146" t="s">
        <v>41</v>
      </c>
      <c r="P208" s="147">
        <f>O208*H208</f>
        <v>0</v>
      </c>
      <c r="Q208" s="147">
        <v>0.50574</v>
      </c>
      <c r="R208" s="147">
        <f>Q208*H208</f>
        <v>3.7930499999999996</v>
      </c>
      <c r="S208" s="147">
        <v>0</v>
      </c>
      <c r="T208" s="148">
        <f>S208*H208</f>
        <v>0</v>
      </c>
      <c r="AR208" s="149" t="s">
        <v>214</v>
      </c>
      <c r="AT208" s="149" t="s">
        <v>209</v>
      </c>
      <c r="AU208" s="149" t="s">
        <v>85</v>
      </c>
      <c r="AY208" s="17" t="s">
        <v>207</v>
      </c>
      <c r="BE208" s="150">
        <f>IF(N208="základní",J208,0)</f>
        <v>0</v>
      </c>
      <c r="BF208" s="150">
        <f>IF(N208="snížená",J208,0)</f>
        <v>0</v>
      </c>
      <c r="BG208" s="150">
        <f>IF(N208="zákl. přenesená",J208,0)</f>
        <v>0</v>
      </c>
      <c r="BH208" s="150">
        <f>IF(N208="sníž. přenesená",J208,0)</f>
        <v>0</v>
      </c>
      <c r="BI208" s="150">
        <f>IF(N208="nulová",J208,0)</f>
        <v>0</v>
      </c>
      <c r="BJ208" s="17" t="s">
        <v>83</v>
      </c>
      <c r="BK208" s="150">
        <f>ROUND(I208*H208,2)</f>
        <v>0</v>
      </c>
      <c r="BL208" s="17" t="s">
        <v>214</v>
      </c>
      <c r="BM208" s="149" t="s">
        <v>1316</v>
      </c>
    </row>
    <row r="209" spans="2:51" s="12" customFormat="1" ht="12">
      <c r="B209" s="151"/>
      <c r="D209" s="152" t="s">
        <v>223</v>
      </c>
      <c r="E209" s="153" t="s">
        <v>1</v>
      </c>
      <c r="F209" s="154" t="s">
        <v>1525</v>
      </c>
      <c r="H209" s="155">
        <v>7.5</v>
      </c>
      <c r="I209" s="156"/>
      <c r="L209" s="151"/>
      <c r="M209" s="157"/>
      <c r="T209" s="158"/>
      <c r="AT209" s="153" t="s">
        <v>223</v>
      </c>
      <c r="AU209" s="153" t="s">
        <v>85</v>
      </c>
      <c r="AV209" s="12" t="s">
        <v>85</v>
      </c>
      <c r="AW209" s="12" t="s">
        <v>32</v>
      </c>
      <c r="AX209" s="12" t="s">
        <v>83</v>
      </c>
      <c r="AY209" s="153" t="s">
        <v>207</v>
      </c>
    </row>
    <row r="210" spans="2:65" s="1" customFormat="1" ht="21.75" customHeight="1">
      <c r="B210" s="137"/>
      <c r="C210" s="138" t="s">
        <v>354</v>
      </c>
      <c r="D210" s="138" t="s">
        <v>209</v>
      </c>
      <c r="E210" s="139" t="s">
        <v>1297</v>
      </c>
      <c r="F210" s="140" t="s">
        <v>1298</v>
      </c>
      <c r="G210" s="141" t="s">
        <v>272</v>
      </c>
      <c r="H210" s="142">
        <v>16</v>
      </c>
      <c r="I210" s="143"/>
      <c r="J210" s="144">
        <f>ROUND(I210*H210,2)</f>
        <v>0</v>
      </c>
      <c r="K210" s="140" t="s">
        <v>213</v>
      </c>
      <c r="L210" s="32"/>
      <c r="M210" s="145" t="s">
        <v>1</v>
      </c>
      <c r="N210" s="146" t="s">
        <v>41</v>
      </c>
      <c r="P210" s="147">
        <f>O210*H210</f>
        <v>0</v>
      </c>
      <c r="Q210" s="147">
        <v>0.55374</v>
      </c>
      <c r="R210" s="147">
        <f>Q210*H210</f>
        <v>8.85984</v>
      </c>
      <c r="S210" s="147">
        <v>0</v>
      </c>
      <c r="T210" s="148">
        <f>S210*H210</f>
        <v>0</v>
      </c>
      <c r="AR210" s="149" t="s">
        <v>214</v>
      </c>
      <c r="AT210" s="149" t="s">
        <v>209</v>
      </c>
      <c r="AU210" s="149" t="s">
        <v>85</v>
      </c>
      <c r="AY210" s="17" t="s">
        <v>207</v>
      </c>
      <c r="BE210" s="150">
        <f>IF(N210="základní",J210,0)</f>
        <v>0</v>
      </c>
      <c r="BF210" s="150">
        <f>IF(N210="snížená",J210,0)</f>
        <v>0</v>
      </c>
      <c r="BG210" s="150">
        <f>IF(N210="zákl. přenesená",J210,0)</f>
        <v>0</v>
      </c>
      <c r="BH210" s="150">
        <f>IF(N210="sníž. přenesená",J210,0)</f>
        <v>0</v>
      </c>
      <c r="BI210" s="150">
        <f>IF(N210="nulová",J210,0)</f>
        <v>0</v>
      </c>
      <c r="BJ210" s="17" t="s">
        <v>83</v>
      </c>
      <c r="BK210" s="150">
        <f>ROUND(I210*H210,2)</f>
        <v>0</v>
      </c>
      <c r="BL210" s="17" t="s">
        <v>214</v>
      </c>
      <c r="BM210" s="149" t="s">
        <v>1526</v>
      </c>
    </row>
    <row r="211" spans="2:51" s="12" customFormat="1" ht="12">
      <c r="B211" s="151"/>
      <c r="D211" s="152" t="s">
        <v>223</v>
      </c>
      <c r="E211" s="153" t="s">
        <v>1</v>
      </c>
      <c r="F211" s="154" t="s">
        <v>1527</v>
      </c>
      <c r="H211" s="155">
        <v>16</v>
      </c>
      <c r="I211" s="156"/>
      <c r="L211" s="151"/>
      <c r="M211" s="157"/>
      <c r="T211" s="158"/>
      <c r="AT211" s="153" t="s">
        <v>223</v>
      </c>
      <c r="AU211" s="153" t="s">
        <v>85</v>
      </c>
      <c r="AV211" s="12" t="s">
        <v>85</v>
      </c>
      <c r="AW211" s="12" t="s">
        <v>32</v>
      </c>
      <c r="AX211" s="12" t="s">
        <v>83</v>
      </c>
      <c r="AY211" s="153" t="s">
        <v>207</v>
      </c>
    </row>
    <row r="212" spans="2:65" s="1" customFormat="1" ht="24.2" customHeight="1">
      <c r="B212" s="137"/>
      <c r="C212" s="138" t="s">
        <v>233</v>
      </c>
      <c r="D212" s="138" t="s">
        <v>209</v>
      </c>
      <c r="E212" s="139" t="s">
        <v>1177</v>
      </c>
      <c r="F212" s="140" t="s">
        <v>1178</v>
      </c>
      <c r="G212" s="141" t="s">
        <v>212</v>
      </c>
      <c r="H212" s="142">
        <v>1</v>
      </c>
      <c r="I212" s="143"/>
      <c r="J212" s="144">
        <f>ROUND(I212*H212,2)</f>
        <v>0</v>
      </c>
      <c r="K212" s="140" t="s">
        <v>213</v>
      </c>
      <c r="L212" s="32"/>
      <c r="M212" s="145" t="s">
        <v>1</v>
      </c>
      <c r="N212" s="146" t="s">
        <v>41</v>
      </c>
      <c r="P212" s="147">
        <f>O212*H212</f>
        <v>0</v>
      </c>
      <c r="Q212" s="147">
        <v>0.44302</v>
      </c>
      <c r="R212" s="147">
        <f>Q212*H212</f>
        <v>0.44302</v>
      </c>
      <c r="S212" s="147">
        <v>0</v>
      </c>
      <c r="T212" s="148">
        <f>S212*H212</f>
        <v>0</v>
      </c>
      <c r="AR212" s="149" t="s">
        <v>214</v>
      </c>
      <c r="AT212" s="149" t="s">
        <v>209</v>
      </c>
      <c r="AU212" s="149" t="s">
        <v>85</v>
      </c>
      <c r="AY212" s="17" t="s">
        <v>207</v>
      </c>
      <c r="BE212" s="150">
        <f>IF(N212="základní",J212,0)</f>
        <v>0</v>
      </c>
      <c r="BF212" s="150">
        <f>IF(N212="snížená",J212,0)</f>
        <v>0</v>
      </c>
      <c r="BG212" s="150">
        <f>IF(N212="zákl. přenesená",J212,0)</f>
        <v>0</v>
      </c>
      <c r="BH212" s="150">
        <f>IF(N212="sníž. přenesená",J212,0)</f>
        <v>0</v>
      </c>
      <c r="BI212" s="150">
        <f>IF(N212="nulová",J212,0)</f>
        <v>0</v>
      </c>
      <c r="BJ212" s="17" t="s">
        <v>83</v>
      </c>
      <c r="BK212" s="150">
        <f>ROUND(I212*H212,2)</f>
        <v>0</v>
      </c>
      <c r="BL212" s="17" t="s">
        <v>214</v>
      </c>
      <c r="BM212" s="149" t="s">
        <v>1528</v>
      </c>
    </row>
    <row r="213" spans="2:65" s="1" customFormat="1" ht="24.2" customHeight="1">
      <c r="B213" s="137"/>
      <c r="C213" s="138" t="s">
        <v>361</v>
      </c>
      <c r="D213" s="138" t="s">
        <v>209</v>
      </c>
      <c r="E213" s="139" t="s">
        <v>1529</v>
      </c>
      <c r="F213" s="140" t="s">
        <v>1530</v>
      </c>
      <c r="G213" s="141" t="s">
        <v>212</v>
      </c>
      <c r="H213" s="142">
        <v>1</v>
      </c>
      <c r="I213" s="143"/>
      <c r="J213" s="144">
        <f>ROUND(I213*H213,2)</f>
        <v>0</v>
      </c>
      <c r="K213" s="140" t="s">
        <v>213</v>
      </c>
      <c r="L213" s="32"/>
      <c r="M213" s="145" t="s">
        <v>1</v>
      </c>
      <c r="N213" s="146" t="s">
        <v>41</v>
      </c>
      <c r="P213" s="147">
        <f>O213*H213</f>
        <v>0</v>
      </c>
      <c r="Q213" s="147">
        <v>0.49602</v>
      </c>
      <c r="R213" s="147">
        <f>Q213*H213</f>
        <v>0.49602</v>
      </c>
      <c r="S213" s="147">
        <v>0</v>
      </c>
      <c r="T213" s="148">
        <f>S213*H213</f>
        <v>0</v>
      </c>
      <c r="AR213" s="149" t="s">
        <v>214</v>
      </c>
      <c r="AT213" s="149" t="s">
        <v>209</v>
      </c>
      <c r="AU213" s="149" t="s">
        <v>85</v>
      </c>
      <c r="AY213" s="17" t="s">
        <v>207</v>
      </c>
      <c r="BE213" s="150">
        <f>IF(N213="základní",J213,0)</f>
        <v>0</v>
      </c>
      <c r="BF213" s="150">
        <f>IF(N213="snížená",J213,0)</f>
        <v>0</v>
      </c>
      <c r="BG213" s="150">
        <f>IF(N213="zákl. přenesená",J213,0)</f>
        <v>0</v>
      </c>
      <c r="BH213" s="150">
        <f>IF(N213="sníž. přenesená",J213,0)</f>
        <v>0</v>
      </c>
      <c r="BI213" s="150">
        <f>IF(N213="nulová",J213,0)</f>
        <v>0</v>
      </c>
      <c r="BJ213" s="17" t="s">
        <v>83</v>
      </c>
      <c r="BK213" s="150">
        <f>ROUND(I213*H213,2)</f>
        <v>0</v>
      </c>
      <c r="BL213" s="17" t="s">
        <v>214</v>
      </c>
      <c r="BM213" s="149" t="s">
        <v>1531</v>
      </c>
    </row>
    <row r="214" spans="2:65" s="1" customFormat="1" ht="24.2" customHeight="1">
      <c r="B214" s="137"/>
      <c r="C214" s="138" t="s">
        <v>365</v>
      </c>
      <c r="D214" s="138" t="s">
        <v>209</v>
      </c>
      <c r="E214" s="139" t="s">
        <v>921</v>
      </c>
      <c r="F214" s="140" t="s">
        <v>922</v>
      </c>
      <c r="G214" s="141" t="s">
        <v>286</v>
      </c>
      <c r="H214" s="142">
        <v>24.813</v>
      </c>
      <c r="I214" s="143"/>
      <c r="J214" s="144">
        <f>ROUND(I214*H214,2)</f>
        <v>0</v>
      </c>
      <c r="K214" s="140" t="s">
        <v>213</v>
      </c>
      <c r="L214" s="32"/>
      <c r="M214" s="145" t="s">
        <v>1</v>
      </c>
      <c r="N214" s="146" t="s">
        <v>41</v>
      </c>
      <c r="P214" s="147">
        <f>O214*H214</f>
        <v>0</v>
      </c>
      <c r="Q214" s="147">
        <v>2.0875</v>
      </c>
      <c r="R214" s="147">
        <f>Q214*H214</f>
        <v>51.7971375</v>
      </c>
      <c r="S214" s="147">
        <v>0</v>
      </c>
      <c r="T214" s="148">
        <f>S214*H214</f>
        <v>0</v>
      </c>
      <c r="AR214" s="149" t="s">
        <v>214</v>
      </c>
      <c r="AT214" s="149" t="s">
        <v>209</v>
      </c>
      <c r="AU214" s="149" t="s">
        <v>85</v>
      </c>
      <c r="AY214" s="17" t="s">
        <v>207</v>
      </c>
      <c r="BE214" s="150">
        <f>IF(N214="základní",J214,0)</f>
        <v>0</v>
      </c>
      <c r="BF214" s="150">
        <f>IF(N214="snížená",J214,0)</f>
        <v>0</v>
      </c>
      <c r="BG214" s="150">
        <f>IF(N214="zákl. přenesená",J214,0)</f>
        <v>0</v>
      </c>
      <c r="BH214" s="150">
        <f>IF(N214="sníž. přenesená",J214,0)</f>
        <v>0</v>
      </c>
      <c r="BI214" s="150">
        <f>IF(N214="nulová",J214,0)</f>
        <v>0</v>
      </c>
      <c r="BJ214" s="17" t="s">
        <v>83</v>
      </c>
      <c r="BK214" s="150">
        <f>ROUND(I214*H214,2)</f>
        <v>0</v>
      </c>
      <c r="BL214" s="17" t="s">
        <v>214</v>
      </c>
      <c r="BM214" s="149" t="s">
        <v>1151</v>
      </c>
    </row>
    <row r="215" spans="2:51" s="12" customFormat="1" ht="12">
      <c r="B215" s="151"/>
      <c r="D215" s="152" t="s">
        <v>223</v>
      </c>
      <c r="E215" s="153" t="s">
        <v>1</v>
      </c>
      <c r="F215" s="154" t="s">
        <v>1532</v>
      </c>
      <c r="H215" s="155">
        <v>6.885</v>
      </c>
      <c r="I215" s="156"/>
      <c r="L215" s="151"/>
      <c r="M215" s="157"/>
      <c r="T215" s="158"/>
      <c r="AT215" s="153" t="s">
        <v>223</v>
      </c>
      <c r="AU215" s="153" t="s">
        <v>85</v>
      </c>
      <c r="AV215" s="12" t="s">
        <v>85</v>
      </c>
      <c r="AW215" s="12" t="s">
        <v>32</v>
      </c>
      <c r="AX215" s="12" t="s">
        <v>76</v>
      </c>
      <c r="AY215" s="153" t="s">
        <v>207</v>
      </c>
    </row>
    <row r="216" spans="2:51" s="12" customFormat="1" ht="12">
      <c r="B216" s="151"/>
      <c r="D216" s="152" t="s">
        <v>223</v>
      </c>
      <c r="E216" s="153" t="s">
        <v>1</v>
      </c>
      <c r="F216" s="154" t="s">
        <v>1533</v>
      </c>
      <c r="H216" s="155">
        <v>17.928</v>
      </c>
      <c r="I216" s="156"/>
      <c r="L216" s="151"/>
      <c r="M216" s="157"/>
      <c r="T216" s="158"/>
      <c r="AT216" s="153" t="s">
        <v>223</v>
      </c>
      <c r="AU216" s="153" t="s">
        <v>85</v>
      </c>
      <c r="AV216" s="12" t="s">
        <v>85</v>
      </c>
      <c r="AW216" s="12" t="s">
        <v>32</v>
      </c>
      <c r="AX216" s="12" t="s">
        <v>76</v>
      </c>
      <c r="AY216" s="153" t="s">
        <v>207</v>
      </c>
    </row>
    <row r="217" spans="2:51" s="14" customFormat="1" ht="12">
      <c r="B217" s="165"/>
      <c r="D217" s="152" t="s">
        <v>223</v>
      </c>
      <c r="E217" s="166" t="s">
        <v>1</v>
      </c>
      <c r="F217" s="167" t="s">
        <v>309</v>
      </c>
      <c r="H217" s="168">
        <v>24.813</v>
      </c>
      <c r="I217" s="169"/>
      <c r="L217" s="165"/>
      <c r="M217" s="170"/>
      <c r="T217" s="171"/>
      <c r="AT217" s="166" t="s">
        <v>223</v>
      </c>
      <c r="AU217" s="166" t="s">
        <v>85</v>
      </c>
      <c r="AV217" s="14" t="s">
        <v>214</v>
      </c>
      <c r="AW217" s="14" t="s">
        <v>32</v>
      </c>
      <c r="AX217" s="14" t="s">
        <v>83</v>
      </c>
      <c r="AY217" s="166" t="s">
        <v>207</v>
      </c>
    </row>
    <row r="218" spans="2:63" s="11" customFormat="1" ht="22.9" customHeight="1">
      <c r="B218" s="125"/>
      <c r="D218" s="126" t="s">
        <v>75</v>
      </c>
      <c r="E218" s="135" t="s">
        <v>823</v>
      </c>
      <c r="F218" s="135" t="s">
        <v>824</v>
      </c>
      <c r="I218" s="128"/>
      <c r="J218" s="136">
        <f>BK218</f>
        <v>0</v>
      </c>
      <c r="L218" s="125"/>
      <c r="M218" s="130"/>
      <c r="P218" s="131">
        <f>P219</f>
        <v>0</v>
      </c>
      <c r="R218" s="131">
        <f>R219</f>
        <v>0</v>
      </c>
      <c r="T218" s="132">
        <f>T219</f>
        <v>0</v>
      </c>
      <c r="AR218" s="126" t="s">
        <v>83</v>
      </c>
      <c r="AT218" s="133" t="s">
        <v>75</v>
      </c>
      <c r="AU218" s="133" t="s">
        <v>83</v>
      </c>
      <c r="AY218" s="126" t="s">
        <v>207</v>
      </c>
      <c r="BK218" s="134">
        <f>BK219</f>
        <v>0</v>
      </c>
    </row>
    <row r="219" spans="2:65" s="1" customFormat="1" ht="33" customHeight="1">
      <c r="B219" s="137"/>
      <c r="C219" s="138" t="s">
        <v>369</v>
      </c>
      <c r="D219" s="138" t="s">
        <v>209</v>
      </c>
      <c r="E219" s="139" t="s">
        <v>1227</v>
      </c>
      <c r="F219" s="140" t="s">
        <v>1228</v>
      </c>
      <c r="G219" s="141" t="s">
        <v>429</v>
      </c>
      <c r="H219" s="142">
        <v>85.57</v>
      </c>
      <c r="I219" s="143"/>
      <c r="J219" s="144">
        <f>ROUND(I219*H219,2)</f>
        <v>0</v>
      </c>
      <c r="K219" s="140" t="s">
        <v>213</v>
      </c>
      <c r="L219" s="32"/>
      <c r="M219" s="182" t="s">
        <v>1</v>
      </c>
      <c r="N219" s="183" t="s">
        <v>41</v>
      </c>
      <c r="O219" s="184"/>
      <c r="P219" s="185">
        <f>O219*H219</f>
        <v>0</v>
      </c>
      <c r="Q219" s="185">
        <v>0</v>
      </c>
      <c r="R219" s="185">
        <f>Q219*H219</f>
        <v>0</v>
      </c>
      <c r="S219" s="185">
        <v>0</v>
      </c>
      <c r="T219" s="186">
        <f>S219*H219</f>
        <v>0</v>
      </c>
      <c r="AR219" s="149" t="s">
        <v>214</v>
      </c>
      <c r="AT219" s="149" t="s">
        <v>209</v>
      </c>
      <c r="AU219" s="149" t="s">
        <v>85</v>
      </c>
      <c r="AY219" s="17" t="s">
        <v>207</v>
      </c>
      <c r="BE219" s="150">
        <f>IF(N219="základní",J219,0)</f>
        <v>0</v>
      </c>
      <c r="BF219" s="150">
        <f>IF(N219="snížená",J219,0)</f>
        <v>0</v>
      </c>
      <c r="BG219" s="150">
        <f>IF(N219="zákl. přenesená",J219,0)</f>
        <v>0</v>
      </c>
      <c r="BH219" s="150">
        <f>IF(N219="sníž. přenesená",J219,0)</f>
        <v>0</v>
      </c>
      <c r="BI219" s="150">
        <f>IF(N219="nulová",J219,0)</f>
        <v>0</v>
      </c>
      <c r="BJ219" s="17" t="s">
        <v>83</v>
      </c>
      <c r="BK219" s="150">
        <f>ROUND(I219*H219,2)</f>
        <v>0</v>
      </c>
      <c r="BL219" s="17" t="s">
        <v>214</v>
      </c>
      <c r="BM219" s="149" t="s">
        <v>1155</v>
      </c>
    </row>
    <row r="220" spans="2:12" s="1" customFormat="1" ht="6.95" customHeight="1">
      <c r="B220" s="44"/>
      <c r="C220" s="45"/>
      <c r="D220" s="45"/>
      <c r="E220" s="45"/>
      <c r="F220" s="45"/>
      <c r="G220" s="45"/>
      <c r="H220" s="45"/>
      <c r="I220" s="45"/>
      <c r="J220" s="45"/>
      <c r="K220" s="45"/>
      <c r="L220" s="32"/>
    </row>
  </sheetData>
  <autoFilter ref="C128:K219"/>
  <mergeCells count="15">
    <mergeCell ref="E115:H115"/>
    <mergeCell ref="E119:H119"/>
    <mergeCell ref="E117:H117"/>
    <mergeCell ref="E121:H121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0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56" ht="36.95" customHeight="1">
      <c r="L2" s="243" t="s">
        <v>5</v>
      </c>
      <c r="M2" s="219"/>
      <c r="N2" s="219"/>
      <c r="O2" s="219"/>
      <c r="P2" s="219"/>
      <c r="Q2" s="219"/>
      <c r="R2" s="219"/>
      <c r="S2" s="219"/>
      <c r="T2" s="219"/>
      <c r="U2" s="219"/>
      <c r="V2" s="219"/>
      <c r="AT2" s="17" t="s">
        <v>124</v>
      </c>
      <c r="AZ2" s="93" t="s">
        <v>1534</v>
      </c>
      <c r="BA2" s="93" t="s">
        <v>1</v>
      </c>
      <c r="BB2" s="93" t="s">
        <v>1</v>
      </c>
      <c r="BC2" s="93" t="s">
        <v>419</v>
      </c>
      <c r="BD2" s="93" t="s">
        <v>85</v>
      </c>
    </row>
    <row r="3" spans="2:5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85</v>
      </c>
      <c r="AZ3" s="93" t="s">
        <v>151</v>
      </c>
      <c r="BA3" s="93" t="s">
        <v>1</v>
      </c>
      <c r="BB3" s="93" t="s">
        <v>1</v>
      </c>
      <c r="BC3" s="93" t="s">
        <v>1535</v>
      </c>
      <c r="BD3" s="93" t="s">
        <v>85</v>
      </c>
    </row>
    <row r="4" spans="2:46" ht="24.95" customHeight="1">
      <c r="B4" s="20"/>
      <c r="D4" s="21" t="s">
        <v>144</v>
      </c>
      <c r="L4" s="20"/>
      <c r="M4" s="94" t="s">
        <v>10</v>
      </c>
      <c r="AT4" s="17" t="s">
        <v>3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251" t="str">
        <f>'Rekapitulace stavby'!K6</f>
        <v>Chodník Hrachovec - horní část - 1.etapa  km 0,000 – km 0,763</v>
      </c>
      <c r="F7" s="252"/>
      <c r="G7" s="252"/>
      <c r="H7" s="252"/>
      <c r="L7" s="20"/>
    </row>
    <row r="8" spans="2:12" ht="12" customHeight="1">
      <c r="B8" s="20"/>
      <c r="D8" s="27" t="s">
        <v>153</v>
      </c>
      <c r="L8" s="20"/>
    </row>
    <row r="9" spans="2:12" s="1" customFormat="1" ht="16.5" customHeight="1">
      <c r="B9" s="32"/>
      <c r="E9" s="251" t="s">
        <v>156</v>
      </c>
      <c r="F9" s="250"/>
      <c r="G9" s="250"/>
      <c r="H9" s="250"/>
      <c r="L9" s="32"/>
    </row>
    <row r="10" spans="2:12" s="1" customFormat="1" ht="12" customHeight="1">
      <c r="B10" s="32"/>
      <c r="D10" s="27" t="s">
        <v>159</v>
      </c>
      <c r="L10" s="32"/>
    </row>
    <row r="11" spans="2:12" s="1" customFormat="1" ht="16.5" customHeight="1">
      <c r="B11" s="32"/>
      <c r="E11" s="208" t="s">
        <v>1536</v>
      </c>
      <c r="F11" s="250"/>
      <c r="G11" s="250"/>
      <c r="H11" s="250"/>
      <c r="L11" s="32"/>
    </row>
    <row r="12" spans="2:12" s="1" customFormat="1" ht="12">
      <c r="B12" s="32"/>
      <c r="L12" s="32"/>
    </row>
    <row r="13" spans="2:12" s="1" customFormat="1" ht="12" customHeight="1">
      <c r="B13" s="32"/>
      <c r="D13" s="27" t="s">
        <v>18</v>
      </c>
      <c r="F13" s="25" t="s">
        <v>1</v>
      </c>
      <c r="I13" s="27" t="s">
        <v>19</v>
      </c>
      <c r="J13" s="25" t="s">
        <v>1</v>
      </c>
      <c r="L13" s="32"/>
    </row>
    <row r="14" spans="2:12" s="1" customFormat="1" ht="12" customHeight="1">
      <c r="B14" s="32"/>
      <c r="D14" s="27" t="s">
        <v>20</v>
      </c>
      <c r="F14" s="25" t="s">
        <v>21</v>
      </c>
      <c r="I14" s="27" t="s">
        <v>22</v>
      </c>
      <c r="J14" s="52" t="str">
        <f>'Rekapitulace stavby'!AN8</f>
        <v>2. 12. 2022</v>
      </c>
      <c r="L14" s="32"/>
    </row>
    <row r="15" spans="2:12" s="1" customFormat="1" ht="10.9" customHeight="1">
      <c r="B15" s="32"/>
      <c r="L15" s="32"/>
    </row>
    <row r="16" spans="2:12" s="1" customFormat="1" ht="12" customHeight="1">
      <c r="B16" s="32"/>
      <c r="D16" s="27" t="s">
        <v>24</v>
      </c>
      <c r="I16" s="27" t="s">
        <v>25</v>
      </c>
      <c r="J16" s="25" t="s">
        <v>1</v>
      </c>
      <c r="L16" s="32"/>
    </row>
    <row r="17" spans="2:12" s="1" customFormat="1" ht="18" customHeight="1">
      <c r="B17" s="32"/>
      <c r="E17" s="25" t="s">
        <v>26</v>
      </c>
      <c r="I17" s="27" t="s">
        <v>27</v>
      </c>
      <c r="J17" s="25" t="s">
        <v>1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28</v>
      </c>
      <c r="I19" s="27" t="s">
        <v>25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253" t="str">
        <f>'Rekapitulace stavby'!E14</f>
        <v>Vyplň údaj</v>
      </c>
      <c r="F20" s="218"/>
      <c r="G20" s="218"/>
      <c r="H20" s="218"/>
      <c r="I20" s="27" t="s">
        <v>27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30</v>
      </c>
      <c r="I22" s="27" t="s">
        <v>25</v>
      </c>
      <c r="J22" s="25" t="s">
        <v>1</v>
      </c>
      <c r="L22" s="32"/>
    </row>
    <row r="23" spans="2:12" s="1" customFormat="1" ht="18" customHeight="1">
      <c r="B23" s="32"/>
      <c r="E23" s="25" t="s">
        <v>31</v>
      </c>
      <c r="I23" s="27" t="s">
        <v>27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33</v>
      </c>
      <c r="I25" s="27" t="s">
        <v>25</v>
      </c>
      <c r="J25" s="25" t="s">
        <v>1</v>
      </c>
      <c r="L25" s="32"/>
    </row>
    <row r="26" spans="2:12" s="1" customFormat="1" ht="18" customHeight="1">
      <c r="B26" s="32"/>
      <c r="E26" s="25" t="s">
        <v>34</v>
      </c>
      <c r="I26" s="27" t="s">
        <v>27</v>
      </c>
      <c r="J26" s="25" t="s">
        <v>1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35</v>
      </c>
      <c r="L28" s="32"/>
    </row>
    <row r="29" spans="2:12" s="7" customFormat="1" ht="16.5" customHeight="1">
      <c r="B29" s="95"/>
      <c r="E29" s="223" t="s">
        <v>1</v>
      </c>
      <c r="F29" s="223"/>
      <c r="G29" s="223"/>
      <c r="H29" s="223"/>
      <c r="L29" s="95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25.35" customHeight="1">
      <c r="B32" s="32"/>
      <c r="D32" s="96" t="s">
        <v>36</v>
      </c>
      <c r="J32" s="66">
        <f>ROUND(J132,2)</f>
        <v>0</v>
      </c>
      <c r="L32" s="32"/>
    </row>
    <row r="33" spans="2:12" s="1" customFormat="1" ht="6.95" customHeight="1">
      <c r="B33" s="32"/>
      <c r="D33" s="53"/>
      <c r="E33" s="53"/>
      <c r="F33" s="53"/>
      <c r="G33" s="53"/>
      <c r="H33" s="53"/>
      <c r="I33" s="53"/>
      <c r="J33" s="53"/>
      <c r="K33" s="53"/>
      <c r="L33" s="32"/>
    </row>
    <row r="34" spans="2:12" s="1" customFormat="1" ht="14.45" customHeight="1">
      <c r="B34" s="32"/>
      <c r="F34" s="35" t="s">
        <v>38</v>
      </c>
      <c r="I34" s="35" t="s">
        <v>37</v>
      </c>
      <c r="J34" s="35" t="s">
        <v>39</v>
      </c>
      <c r="L34" s="32"/>
    </row>
    <row r="35" spans="2:12" s="1" customFormat="1" ht="14.45" customHeight="1">
      <c r="B35" s="32"/>
      <c r="D35" s="55" t="s">
        <v>40</v>
      </c>
      <c r="E35" s="27" t="s">
        <v>41</v>
      </c>
      <c r="F35" s="86">
        <f>ROUND((SUM(BE132:BE204)),2)</f>
        <v>0</v>
      </c>
      <c r="I35" s="97">
        <v>0.21</v>
      </c>
      <c r="J35" s="86">
        <f>ROUND(((SUM(BE132:BE204))*I35),2)</f>
        <v>0</v>
      </c>
      <c r="L35" s="32"/>
    </row>
    <row r="36" spans="2:12" s="1" customFormat="1" ht="14.45" customHeight="1">
      <c r="B36" s="32"/>
      <c r="E36" s="27" t="s">
        <v>42</v>
      </c>
      <c r="F36" s="86">
        <f>ROUND((SUM(BF132:BF204)),2)</f>
        <v>0</v>
      </c>
      <c r="I36" s="97">
        <v>0.15</v>
      </c>
      <c r="J36" s="86">
        <f>ROUND(((SUM(BF132:BF204))*I36),2)</f>
        <v>0</v>
      </c>
      <c r="L36" s="32"/>
    </row>
    <row r="37" spans="2:12" s="1" customFormat="1" ht="14.45" customHeight="1" hidden="1">
      <c r="B37" s="32"/>
      <c r="E37" s="27" t="s">
        <v>43</v>
      </c>
      <c r="F37" s="86">
        <f>ROUND((SUM(BG132:BG204)),2)</f>
        <v>0</v>
      </c>
      <c r="I37" s="97">
        <v>0.21</v>
      </c>
      <c r="J37" s="86">
        <f>0</f>
        <v>0</v>
      </c>
      <c r="L37" s="32"/>
    </row>
    <row r="38" spans="2:12" s="1" customFormat="1" ht="14.45" customHeight="1" hidden="1">
      <c r="B38" s="32"/>
      <c r="E38" s="27" t="s">
        <v>44</v>
      </c>
      <c r="F38" s="86">
        <f>ROUND((SUM(BH132:BH204)),2)</f>
        <v>0</v>
      </c>
      <c r="I38" s="97">
        <v>0.15</v>
      </c>
      <c r="J38" s="86">
        <f>0</f>
        <v>0</v>
      </c>
      <c r="L38" s="32"/>
    </row>
    <row r="39" spans="2:12" s="1" customFormat="1" ht="14.45" customHeight="1" hidden="1">
      <c r="B39" s="32"/>
      <c r="E39" s="27" t="s">
        <v>45</v>
      </c>
      <c r="F39" s="86">
        <f>ROUND((SUM(BI132:BI204)),2)</f>
        <v>0</v>
      </c>
      <c r="I39" s="97">
        <v>0</v>
      </c>
      <c r="J39" s="86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8"/>
      <c r="D41" s="99" t="s">
        <v>46</v>
      </c>
      <c r="E41" s="57"/>
      <c r="F41" s="57"/>
      <c r="G41" s="100" t="s">
        <v>47</v>
      </c>
      <c r="H41" s="101" t="s">
        <v>48</v>
      </c>
      <c r="I41" s="57"/>
      <c r="J41" s="102">
        <f>SUM(J32:J39)</f>
        <v>0</v>
      </c>
      <c r="K41" s="103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49</v>
      </c>
      <c r="E50" s="42"/>
      <c r="F50" s="42"/>
      <c r="G50" s="41" t="s">
        <v>50</v>
      </c>
      <c r="H50" s="42"/>
      <c r="I50" s="42"/>
      <c r="J50" s="42"/>
      <c r="K50" s="42"/>
      <c r="L50" s="3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.75">
      <c r="B61" s="32"/>
      <c r="D61" s="43" t="s">
        <v>51</v>
      </c>
      <c r="E61" s="34"/>
      <c r="F61" s="104" t="s">
        <v>52</v>
      </c>
      <c r="G61" s="43" t="s">
        <v>51</v>
      </c>
      <c r="H61" s="34"/>
      <c r="I61" s="34"/>
      <c r="J61" s="105" t="s">
        <v>52</v>
      </c>
      <c r="K61" s="34"/>
      <c r="L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.75">
      <c r="B65" s="32"/>
      <c r="D65" s="41" t="s">
        <v>53</v>
      </c>
      <c r="E65" s="42"/>
      <c r="F65" s="42"/>
      <c r="G65" s="41" t="s">
        <v>54</v>
      </c>
      <c r="H65" s="42"/>
      <c r="I65" s="42"/>
      <c r="J65" s="42"/>
      <c r="K65" s="42"/>
      <c r="L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.75">
      <c r="B76" s="32"/>
      <c r="D76" s="43" t="s">
        <v>51</v>
      </c>
      <c r="E76" s="34"/>
      <c r="F76" s="104" t="s">
        <v>52</v>
      </c>
      <c r="G76" s="43" t="s">
        <v>51</v>
      </c>
      <c r="H76" s="34"/>
      <c r="I76" s="34"/>
      <c r="J76" s="105" t="s">
        <v>52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4.95" customHeight="1">
      <c r="B82" s="32"/>
      <c r="C82" s="21" t="s">
        <v>177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16.5" customHeight="1">
      <c r="B85" s="32"/>
      <c r="E85" s="251" t="str">
        <f>E7</f>
        <v>Chodník Hrachovec - horní část - 1.etapa  km 0,000 – km 0,763</v>
      </c>
      <c r="F85" s="252"/>
      <c r="G85" s="252"/>
      <c r="H85" s="252"/>
      <c r="L85" s="32"/>
    </row>
    <row r="86" spans="2:12" ht="12" customHeight="1">
      <c r="B86" s="20"/>
      <c r="C86" s="27" t="s">
        <v>153</v>
      </c>
      <c r="L86" s="20"/>
    </row>
    <row r="87" spans="2:12" s="1" customFormat="1" ht="16.5" customHeight="1">
      <c r="B87" s="32"/>
      <c r="E87" s="251" t="s">
        <v>156</v>
      </c>
      <c r="F87" s="250"/>
      <c r="G87" s="250"/>
      <c r="H87" s="250"/>
      <c r="L87" s="32"/>
    </row>
    <row r="88" spans="2:12" s="1" customFormat="1" ht="12" customHeight="1">
      <c r="B88" s="32"/>
      <c r="C88" s="27" t="s">
        <v>159</v>
      </c>
      <c r="L88" s="32"/>
    </row>
    <row r="89" spans="2:12" s="1" customFormat="1" ht="16.5" customHeight="1">
      <c r="B89" s="32"/>
      <c r="E89" s="208" t="str">
        <f>E11</f>
        <v>401 - SO 401 Veřejné osvětlení</v>
      </c>
      <c r="F89" s="250"/>
      <c r="G89" s="250"/>
      <c r="H89" s="250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20</v>
      </c>
      <c r="F91" s="25" t="str">
        <f>F14</f>
        <v>Hrachovec</v>
      </c>
      <c r="I91" s="27" t="s">
        <v>22</v>
      </c>
      <c r="J91" s="52" t="str">
        <f>IF(J14="","",J14)</f>
        <v>2. 12. 2022</v>
      </c>
      <c r="L91" s="32"/>
    </row>
    <row r="92" spans="2:12" s="1" customFormat="1" ht="6.95" customHeight="1">
      <c r="B92" s="32"/>
      <c r="L92" s="32"/>
    </row>
    <row r="93" spans="2:12" s="1" customFormat="1" ht="15.2" customHeight="1">
      <c r="B93" s="32"/>
      <c r="C93" s="27" t="s">
        <v>24</v>
      </c>
      <c r="F93" s="25" t="str">
        <f>E17</f>
        <v>Město Valašské Meziříčí</v>
      </c>
      <c r="I93" s="27" t="s">
        <v>30</v>
      </c>
      <c r="J93" s="30" t="str">
        <f>E23</f>
        <v>Ing.Leoš Zádrapa</v>
      </c>
      <c r="L93" s="32"/>
    </row>
    <row r="94" spans="2:12" s="1" customFormat="1" ht="15.2" customHeight="1">
      <c r="B94" s="32"/>
      <c r="C94" s="27" t="s">
        <v>28</v>
      </c>
      <c r="F94" s="25" t="str">
        <f>IF(E20="","",E20)</f>
        <v>Vyplň údaj</v>
      </c>
      <c r="I94" s="27" t="s">
        <v>33</v>
      </c>
      <c r="J94" s="30" t="str">
        <f>E26</f>
        <v>Fajfrová Irena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6" t="s">
        <v>178</v>
      </c>
      <c r="D96" s="98"/>
      <c r="E96" s="98"/>
      <c r="F96" s="98"/>
      <c r="G96" s="98"/>
      <c r="H96" s="98"/>
      <c r="I96" s="98"/>
      <c r="J96" s="107" t="s">
        <v>179</v>
      </c>
      <c r="K96" s="98"/>
      <c r="L96" s="32"/>
    </row>
    <row r="97" spans="2:12" s="1" customFormat="1" ht="10.35" customHeight="1">
      <c r="B97" s="32"/>
      <c r="L97" s="32"/>
    </row>
    <row r="98" spans="2:47" s="1" customFormat="1" ht="22.9" customHeight="1">
      <c r="B98" s="32"/>
      <c r="C98" s="108" t="s">
        <v>180</v>
      </c>
      <c r="J98" s="66">
        <f>J132</f>
        <v>0</v>
      </c>
      <c r="L98" s="32"/>
      <c r="AU98" s="17" t="s">
        <v>181</v>
      </c>
    </row>
    <row r="99" spans="2:12" s="8" customFormat="1" ht="24.95" customHeight="1">
      <c r="B99" s="109"/>
      <c r="D99" s="110" t="s">
        <v>182</v>
      </c>
      <c r="E99" s="111"/>
      <c r="F99" s="111"/>
      <c r="G99" s="111"/>
      <c r="H99" s="111"/>
      <c r="I99" s="111"/>
      <c r="J99" s="112">
        <f>J133</f>
        <v>0</v>
      </c>
      <c r="L99" s="109"/>
    </row>
    <row r="100" spans="2:12" s="9" customFormat="1" ht="19.9" customHeight="1">
      <c r="B100" s="113"/>
      <c r="D100" s="114" t="s">
        <v>183</v>
      </c>
      <c r="E100" s="115"/>
      <c r="F100" s="115"/>
      <c r="G100" s="115"/>
      <c r="H100" s="115"/>
      <c r="I100" s="115"/>
      <c r="J100" s="116">
        <f>J134</f>
        <v>0</v>
      </c>
      <c r="L100" s="113"/>
    </row>
    <row r="101" spans="2:12" s="9" customFormat="1" ht="19.9" customHeight="1">
      <c r="B101" s="113"/>
      <c r="D101" s="114" t="s">
        <v>188</v>
      </c>
      <c r="E101" s="115"/>
      <c r="F101" s="115"/>
      <c r="G101" s="115"/>
      <c r="H101" s="115"/>
      <c r="I101" s="115"/>
      <c r="J101" s="116">
        <f>J155</f>
        <v>0</v>
      </c>
      <c r="L101" s="113"/>
    </row>
    <row r="102" spans="2:12" s="9" customFormat="1" ht="19.9" customHeight="1">
      <c r="B102" s="113"/>
      <c r="D102" s="114" t="s">
        <v>191</v>
      </c>
      <c r="E102" s="115"/>
      <c r="F102" s="115"/>
      <c r="G102" s="115"/>
      <c r="H102" s="115"/>
      <c r="I102" s="115"/>
      <c r="J102" s="116">
        <f>J157</f>
        <v>0</v>
      </c>
      <c r="L102" s="113"/>
    </row>
    <row r="103" spans="2:12" s="8" customFormat="1" ht="24.95" customHeight="1">
      <c r="B103" s="109"/>
      <c r="D103" s="110" t="s">
        <v>835</v>
      </c>
      <c r="E103" s="111"/>
      <c r="F103" s="111"/>
      <c r="G103" s="111"/>
      <c r="H103" s="111"/>
      <c r="I103" s="111"/>
      <c r="J103" s="112">
        <f>J159</f>
        <v>0</v>
      </c>
      <c r="L103" s="109"/>
    </row>
    <row r="104" spans="2:12" s="9" customFormat="1" ht="19.9" customHeight="1">
      <c r="B104" s="113"/>
      <c r="D104" s="114" t="s">
        <v>1537</v>
      </c>
      <c r="E104" s="115"/>
      <c r="F104" s="115"/>
      <c r="G104" s="115"/>
      <c r="H104" s="115"/>
      <c r="I104" s="115"/>
      <c r="J104" s="116">
        <f>J160</f>
        <v>0</v>
      </c>
      <c r="L104" s="113"/>
    </row>
    <row r="105" spans="2:12" s="9" customFormat="1" ht="19.9" customHeight="1">
      <c r="B105" s="113"/>
      <c r="D105" s="114" t="s">
        <v>1538</v>
      </c>
      <c r="E105" s="115"/>
      <c r="F105" s="115"/>
      <c r="G105" s="115"/>
      <c r="H105" s="115"/>
      <c r="I105" s="115"/>
      <c r="J105" s="116">
        <f>J162</f>
        <v>0</v>
      </c>
      <c r="L105" s="113"/>
    </row>
    <row r="106" spans="2:12" s="9" customFormat="1" ht="19.9" customHeight="1">
      <c r="B106" s="113"/>
      <c r="D106" s="114" t="s">
        <v>1539</v>
      </c>
      <c r="E106" s="115"/>
      <c r="F106" s="115"/>
      <c r="G106" s="115"/>
      <c r="H106" s="115"/>
      <c r="I106" s="115"/>
      <c r="J106" s="116">
        <f>J166</f>
        <v>0</v>
      </c>
      <c r="L106" s="113"/>
    </row>
    <row r="107" spans="2:12" s="9" customFormat="1" ht="19.9" customHeight="1">
      <c r="B107" s="113"/>
      <c r="D107" s="114" t="s">
        <v>1540</v>
      </c>
      <c r="E107" s="115"/>
      <c r="F107" s="115"/>
      <c r="G107" s="115"/>
      <c r="H107" s="115"/>
      <c r="I107" s="115"/>
      <c r="J107" s="116">
        <f>J168</f>
        <v>0</v>
      </c>
      <c r="L107" s="113"/>
    </row>
    <row r="108" spans="2:12" s="9" customFormat="1" ht="19.9" customHeight="1">
      <c r="B108" s="113"/>
      <c r="D108" s="114" t="s">
        <v>1541</v>
      </c>
      <c r="E108" s="115"/>
      <c r="F108" s="115"/>
      <c r="G108" s="115"/>
      <c r="H108" s="115"/>
      <c r="I108" s="115"/>
      <c r="J108" s="116">
        <f>J170</f>
        <v>0</v>
      </c>
      <c r="L108" s="113"/>
    </row>
    <row r="109" spans="2:12" s="8" customFormat="1" ht="24.95" customHeight="1">
      <c r="B109" s="109"/>
      <c r="D109" s="110" t="s">
        <v>1542</v>
      </c>
      <c r="E109" s="111"/>
      <c r="F109" s="111"/>
      <c r="G109" s="111"/>
      <c r="H109" s="111"/>
      <c r="I109" s="111"/>
      <c r="J109" s="112">
        <f>J178</f>
        <v>0</v>
      </c>
      <c r="L109" s="109"/>
    </row>
    <row r="110" spans="2:12" s="9" customFormat="1" ht="19.9" customHeight="1">
      <c r="B110" s="113"/>
      <c r="D110" s="114" t="s">
        <v>1543</v>
      </c>
      <c r="E110" s="115"/>
      <c r="F110" s="115"/>
      <c r="G110" s="115"/>
      <c r="H110" s="115"/>
      <c r="I110" s="115"/>
      <c r="J110" s="116">
        <f>J179</f>
        <v>0</v>
      </c>
      <c r="L110" s="113"/>
    </row>
    <row r="111" spans="2:12" s="1" customFormat="1" ht="21.75" customHeight="1">
      <c r="B111" s="32"/>
      <c r="L111" s="32"/>
    </row>
    <row r="112" spans="2:12" s="1" customFormat="1" ht="6.95" customHeight="1">
      <c r="B112" s="44"/>
      <c r="C112" s="45"/>
      <c r="D112" s="45"/>
      <c r="E112" s="45"/>
      <c r="F112" s="45"/>
      <c r="G112" s="45"/>
      <c r="H112" s="45"/>
      <c r="I112" s="45"/>
      <c r="J112" s="45"/>
      <c r="K112" s="45"/>
      <c r="L112" s="32"/>
    </row>
    <row r="116" spans="2:12" s="1" customFormat="1" ht="6.95" customHeight="1">
      <c r="B116" s="46"/>
      <c r="C116" s="47"/>
      <c r="D116" s="47"/>
      <c r="E116" s="47"/>
      <c r="F116" s="47"/>
      <c r="G116" s="47"/>
      <c r="H116" s="47"/>
      <c r="I116" s="47"/>
      <c r="J116" s="47"/>
      <c r="K116" s="47"/>
      <c r="L116" s="32"/>
    </row>
    <row r="117" spans="2:12" s="1" customFormat="1" ht="24.95" customHeight="1">
      <c r="B117" s="32"/>
      <c r="C117" s="21" t="s">
        <v>192</v>
      </c>
      <c r="L117" s="32"/>
    </row>
    <row r="118" spans="2:12" s="1" customFormat="1" ht="6.95" customHeight="1">
      <c r="B118" s="32"/>
      <c r="L118" s="32"/>
    </row>
    <row r="119" spans="2:12" s="1" customFormat="1" ht="12" customHeight="1">
      <c r="B119" s="32"/>
      <c r="C119" s="27" t="s">
        <v>16</v>
      </c>
      <c r="L119" s="32"/>
    </row>
    <row r="120" spans="2:12" s="1" customFormat="1" ht="16.5" customHeight="1">
      <c r="B120" s="32"/>
      <c r="E120" s="251" t="str">
        <f>E7</f>
        <v>Chodník Hrachovec - horní část - 1.etapa  km 0,000 – km 0,763</v>
      </c>
      <c r="F120" s="252"/>
      <c r="G120" s="252"/>
      <c r="H120" s="252"/>
      <c r="L120" s="32"/>
    </row>
    <row r="121" spans="2:12" ht="12" customHeight="1">
      <c r="B121" s="20"/>
      <c r="C121" s="27" t="s">
        <v>153</v>
      </c>
      <c r="L121" s="20"/>
    </row>
    <row r="122" spans="2:12" s="1" customFormat="1" ht="16.5" customHeight="1">
      <c r="B122" s="32"/>
      <c r="E122" s="251" t="s">
        <v>156</v>
      </c>
      <c r="F122" s="250"/>
      <c r="G122" s="250"/>
      <c r="H122" s="250"/>
      <c r="L122" s="32"/>
    </row>
    <row r="123" spans="2:12" s="1" customFormat="1" ht="12" customHeight="1">
      <c r="B123" s="32"/>
      <c r="C123" s="27" t="s">
        <v>159</v>
      </c>
      <c r="L123" s="32"/>
    </row>
    <row r="124" spans="2:12" s="1" customFormat="1" ht="16.5" customHeight="1">
      <c r="B124" s="32"/>
      <c r="E124" s="208" t="str">
        <f>E11</f>
        <v>401 - SO 401 Veřejné osvětlení</v>
      </c>
      <c r="F124" s="250"/>
      <c r="G124" s="250"/>
      <c r="H124" s="250"/>
      <c r="L124" s="32"/>
    </row>
    <row r="125" spans="2:12" s="1" customFormat="1" ht="6.95" customHeight="1">
      <c r="B125" s="32"/>
      <c r="L125" s="32"/>
    </row>
    <row r="126" spans="2:12" s="1" customFormat="1" ht="12" customHeight="1">
      <c r="B126" s="32"/>
      <c r="C126" s="27" t="s">
        <v>20</v>
      </c>
      <c r="F126" s="25" t="str">
        <f>F14</f>
        <v>Hrachovec</v>
      </c>
      <c r="I126" s="27" t="s">
        <v>22</v>
      </c>
      <c r="J126" s="52" t="str">
        <f>IF(J14="","",J14)</f>
        <v>2. 12. 2022</v>
      </c>
      <c r="L126" s="32"/>
    </row>
    <row r="127" spans="2:12" s="1" customFormat="1" ht="6.95" customHeight="1">
      <c r="B127" s="32"/>
      <c r="L127" s="32"/>
    </row>
    <row r="128" spans="2:12" s="1" customFormat="1" ht="15.2" customHeight="1">
      <c r="B128" s="32"/>
      <c r="C128" s="27" t="s">
        <v>24</v>
      </c>
      <c r="F128" s="25" t="str">
        <f>E17</f>
        <v>Město Valašské Meziříčí</v>
      </c>
      <c r="I128" s="27" t="s">
        <v>30</v>
      </c>
      <c r="J128" s="30" t="str">
        <f>E23</f>
        <v>Ing.Leoš Zádrapa</v>
      </c>
      <c r="L128" s="32"/>
    </row>
    <row r="129" spans="2:12" s="1" customFormat="1" ht="15.2" customHeight="1">
      <c r="B129" s="32"/>
      <c r="C129" s="27" t="s">
        <v>28</v>
      </c>
      <c r="F129" s="25" t="str">
        <f>IF(E20="","",E20)</f>
        <v>Vyplň údaj</v>
      </c>
      <c r="I129" s="27" t="s">
        <v>33</v>
      </c>
      <c r="J129" s="30" t="str">
        <f>E26</f>
        <v>Fajfrová Irena</v>
      </c>
      <c r="L129" s="32"/>
    </row>
    <row r="130" spans="2:12" s="1" customFormat="1" ht="10.35" customHeight="1">
      <c r="B130" s="32"/>
      <c r="L130" s="32"/>
    </row>
    <row r="131" spans="2:20" s="10" customFormat="1" ht="29.25" customHeight="1">
      <c r="B131" s="117"/>
      <c r="C131" s="118" t="s">
        <v>193</v>
      </c>
      <c r="D131" s="119" t="s">
        <v>61</v>
      </c>
      <c r="E131" s="119" t="s">
        <v>57</v>
      </c>
      <c r="F131" s="119" t="s">
        <v>58</v>
      </c>
      <c r="G131" s="119" t="s">
        <v>194</v>
      </c>
      <c r="H131" s="119" t="s">
        <v>195</v>
      </c>
      <c r="I131" s="119" t="s">
        <v>196</v>
      </c>
      <c r="J131" s="119" t="s">
        <v>179</v>
      </c>
      <c r="K131" s="120" t="s">
        <v>197</v>
      </c>
      <c r="L131" s="117"/>
      <c r="M131" s="59" t="s">
        <v>1</v>
      </c>
      <c r="N131" s="60" t="s">
        <v>40</v>
      </c>
      <c r="O131" s="60" t="s">
        <v>198</v>
      </c>
      <c r="P131" s="60" t="s">
        <v>199</v>
      </c>
      <c r="Q131" s="60" t="s">
        <v>200</v>
      </c>
      <c r="R131" s="60" t="s">
        <v>201</v>
      </c>
      <c r="S131" s="60" t="s">
        <v>202</v>
      </c>
      <c r="T131" s="61" t="s">
        <v>203</v>
      </c>
    </row>
    <row r="132" spans="2:63" s="1" customFormat="1" ht="22.9" customHeight="1">
      <c r="B132" s="32"/>
      <c r="C132" s="64" t="s">
        <v>204</v>
      </c>
      <c r="J132" s="121">
        <f>BK132</f>
        <v>0</v>
      </c>
      <c r="L132" s="32"/>
      <c r="M132" s="62"/>
      <c r="N132" s="53"/>
      <c r="O132" s="53"/>
      <c r="P132" s="122">
        <f>P133+P159+P178</f>
        <v>0</v>
      </c>
      <c r="Q132" s="53"/>
      <c r="R132" s="122">
        <f>R133+R159+R178</f>
        <v>342.0733817699999</v>
      </c>
      <c r="S132" s="53"/>
      <c r="T132" s="123">
        <f>T133+T159+T178</f>
        <v>0</v>
      </c>
      <c r="AT132" s="17" t="s">
        <v>75</v>
      </c>
      <c r="AU132" s="17" t="s">
        <v>181</v>
      </c>
      <c r="BK132" s="124">
        <f>BK133+BK159+BK178</f>
        <v>0</v>
      </c>
    </row>
    <row r="133" spans="2:63" s="11" customFormat="1" ht="25.9" customHeight="1">
      <c r="B133" s="125"/>
      <c r="D133" s="126" t="s">
        <v>75</v>
      </c>
      <c r="E133" s="127" t="s">
        <v>205</v>
      </c>
      <c r="F133" s="127" t="s">
        <v>206</v>
      </c>
      <c r="I133" s="128"/>
      <c r="J133" s="129">
        <f>BK133</f>
        <v>0</v>
      </c>
      <c r="L133" s="125"/>
      <c r="M133" s="130"/>
      <c r="P133" s="131">
        <f>P134+P155+P157</f>
        <v>0</v>
      </c>
      <c r="R133" s="131">
        <f>R134+R155+R157</f>
        <v>0.71846845</v>
      </c>
      <c r="T133" s="132">
        <f>T134+T155+T157</f>
        <v>0</v>
      </c>
      <c r="AR133" s="126" t="s">
        <v>83</v>
      </c>
      <c r="AT133" s="133" t="s">
        <v>75</v>
      </c>
      <c r="AU133" s="133" t="s">
        <v>76</v>
      </c>
      <c r="AY133" s="126" t="s">
        <v>207</v>
      </c>
      <c r="BK133" s="134">
        <f>BK134+BK155+BK157</f>
        <v>0</v>
      </c>
    </row>
    <row r="134" spans="2:63" s="11" customFormat="1" ht="22.9" customHeight="1">
      <c r="B134" s="125"/>
      <c r="D134" s="126" t="s">
        <v>75</v>
      </c>
      <c r="E134" s="135" t="s">
        <v>83</v>
      </c>
      <c r="F134" s="135" t="s">
        <v>208</v>
      </c>
      <c r="I134" s="128"/>
      <c r="J134" s="136">
        <f>BK134</f>
        <v>0</v>
      </c>
      <c r="L134" s="125"/>
      <c r="M134" s="130"/>
      <c r="P134" s="131">
        <f>SUM(P135:P154)</f>
        <v>0</v>
      </c>
      <c r="R134" s="131">
        <f>SUM(R135:R154)</f>
        <v>0.55620845</v>
      </c>
      <c r="T134" s="132">
        <f>SUM(T135:T154)</f>
        <v>0</v>
      </c>
      <c r="AR134" s="126" t="s">
        <v>83</v>
      </c>
      <c r="AT134" s="133" t="s">
        <v>75</v>
      </c>
      <c r="AU134" s="133" t="s">
        <v>83</v>
      </c>
      <c r="AY134" s="126" t="s">
        <v>207</v>
      </c>
      <c r="BK134" s="134">
        <f>SUM(BK135:BK154)</f>
        <v>0</v>
      </c>
    </row>
    <row r="135" spans="2:65" s="1" customFormat="1" ht="24.2" customHeight="1">
      <c r="B135" s="137"/>
      <c r="C135" s="138" t="s">
        <v>83</v>
      </c>
      <c r="D135" s="138" t="s">
        <v>209</v>
      </c>
      <c r="E135" s="139" t="s">
        <v>270</v>
      </c>
      <c r="F135" s="140" t="s">
        <v>271</v>
      </c>
      <c r="G135" s="141" t="s">
        <v>272</v>
      </c>
      <c r="H135" s="142">
        <v>1000</v>
      </c>
      <c r="I135" s="143"/>
      <c r="J135" s="144">
        <f>ROUND(I135*H135,2)</f>
        <v>0</v>
      </c>
      <c r="K135" s="140" t="s">
        <v>213</v>
      </c>
      <c r="L135" s="32"/>
      <c r="M135" s="145" t="s">
        <v>1</v>
      </c>
      <c r="N135" s="146" t="s">
        <v>41</v>
      </c>
      <c r="P135" s="147">
        <f>O135*H135</f>
        <v>0</v>
      </c>
      <c r="Q135" s="147">
        <v>0.00014</v>
      </c>
      <c r="R135" s="147">
        <f>Q135*H135</f>
        <v>0.13999999999999999</v>
      </c>
      <c r="S135" s="147">
        <v>0</v>
      </c>
      <c r="T135" s="148">
        <f>S135*H135</f>
        <v>0</v>
      </c>
      <c r="AR135" s="149" t="s">
        <v>214</v>
      </c>
      <c r="AT135" s="149" t="s">
        <v>209</v>
      </c>
      <c r="AU135" s="149" t="s">
        <v>85</v>
      </c>
      <c r="AY135" s="17" t="s">
        <v>207</v>
      </c>
      <c r="BE135" s="150">
        <f>IF(N135="základní",J135,0)</f>
        <v>0</v>
      </c>
      <c r="BF135" s="150">
        <f>IF(N135="snížená",J135,0)</f>
        <v>0</v>
      </c>
      <c r="BG135" s="150">
        <f>IF(N135="zákl. přenesená",J135,0)</f>
        <v>0</v>
      </c>
      <c r="BH135" s="150">
        <f>IF(N135="sníž. přenesená",J135,0)</f>
        <v>0</v>
      </c>
      <c r="BI135" s="150">
        <f>IF(N135="nulová",J135,0)</f>
        <v>0</v>
      </c>
      <c r="BJ135" s="17" t="s">
        <v>83</v>
      </c>
      <c r="BK135" s="150">
        <f>ROUND(I135*H135,2)</f>
        <v>0</v>
      </c>
      <c r="BL135" s="17" t="s">
        <v>214</v>
      </c>
      <c r="BM135" s="149" t="s">
        <v>1544</v>
      </c>
    </row>
    <row r="136" spans="2:65" s="1" customFormat="1" ht="24.2" customHeight="1">
      <c r="B136" s="137"/>
      <c r="C136" s="138" t="s">
        <v>85</v>
      </c>
      <c r="D136" s="138" t="s">
        <v>209</v>
      </c>
      <c r="E136" s="139" t="s">
        <v>275</v>
      </c>
      <c r="F136" s="140" t="s">
        <v>276</v>
      </c>
      <c r="G136" s="141" t="s">
        <v>272</v>
      </c>
      <c r="H136" s="142">
        <v>1000</v>
      </c>
      <c r="I136" s="143"/>
      <c r="J136" s="144">
        <f>ROUND(I136*H136,2)</f>
        <v>0</v>
      </c>
      <c r="K136" s="140" t="s">
        <v>213</v>
      </c>
      <c r="L136" s="32"/>
      <c r="M136" s="145" t="s">
        <v>1</v>
      </c>
      <c r="N136" s="146" t="s">
        <v>41</v>
      </c>
      <c r="P136" s="147">
        <f>O136*H136</f>
        <v>0</v>
      </c>
      <c r="Q136" s="147">
        <v>0</v>
      </c>
      <c r="R136" s="147">
        <f>Q136*H136</f>
        <v>0</v>
      </c>
      <c r="S136" s="147">
        <v>0</v>
      </c>
      <c r="T136" s="148">
        <f>S136*H136</f>
        <v>0</v>
      </c>
      <c r="AR136" s="149" t="s">
        <v>214</v>
      </c>
      <c r="AT136" s="149" t="s">
        <v>209</v>
      </c>
      <c r="AU136" s="149" t="s">
        <v>85</v>
      </c>
      <c r="AY136" s="17" t="s">
        <v>207</v>
      </c>
      <c r="BE136" s="150">
        <f>IF(N136="základní",J136,0)</f>
        <v>0</v>
      </c>
      <c r="BF136" s="150">
        <f>IF(N136="snížená",J136,0)</f>
        <v>0</v>
      </c>
      <c r="BG136" s="150">
        <f>IF(N136="zákl. přenesená",J136,0)</f>
        <v>0</v>
      </c>
      <c r="BH136" s="150">
        <f>IF(N136="sníž. přenesená",J136,0)</f>
        <v>0</v>
      </c>
      <c r="BI136" s="150">
        <f>IF(N136="nulová",J136,0)</f>
        <v>0</v>
      </c>
      <c r="BJ136" s="17" t="s">
        <v>83</v>
      </c>
      <c r="BK136" s="150">
        <f>ROUND(I136*H136,2)</f>
        <v>0</v>
      </c>
      <c r="BL136" s="17" t="s">
        <v>214</v>
      </c>
      <c r="BM136" s="149" t="s">
        <v>1545</v>
      </c>
    </row>
    <row r="137" spans="2:65" s="1" customFormat="1" ht="33" customHeight="1">
      <c r="B137" s="137"/>
      <c r="C137" s="138" t="s">
        <v>99</v>
      </c>
      <c r="D137" s="138" t="s">
        <v>209</v>
      </c>
      <c r="E137" s="139" t="s">
        <v>1546</v>
      </c>
      <c r="F137" s="140" t="s">
        <v>1547</v>
      </c>
      <c r="G137" s="141" t="s">
        <v>286</v>
      </c>
      <c r="H137" s="142">
        <v>45</v>
      </c>
      <c r="I137" s="143"/>
      <c r="J137" s="144">
        <f>ROUND(I137*H137,2)</f>
        <v>0</v>
      </c>
      <c r="K137" s="140" t="s">
        <v>213</v>
      </c>
      <c r="L137" s="32"/>
      <c r="M137" s="145" t="s">
        <v>1</v>
      </c>
      <c r="N137" s="146" t="s">
        <v>41</v>
      </c>
      <c r="P137" s="147">
        <f>O137*H137</f>
        <v>0</v>
      </c>
      <c r="Q137" s="147">
        <v>0</v>
      </c>
      <c r="R137" s="147">
        <f>Q137*H137</f>
        <v>0</v>
      </c>
      <c r="S137" s="147">
        <v>0</v>
      </c>
      <c r="T137" s="148">
        <f>S137*H137</f>
        <v>0</v>
      </c>
      <c r="AR137" s="149" t="s">
        <v>214</v>
      </c>
      <c r="AT137" s="149" t="s">
        <v>209</v>
      </c>
      <c r="AU137" s="149" t="s">
        <v>85</v>
      </c>
      <c r="AY137" s="17" t="s">
        <v>207</v>
      </c>
      <c r="BE137" s="150">
        <f>IF(N137="základní",J137,0)</f>
        <v>0</v>
      </c>
      <c r="BF137" s="150">
        <f>IF(N137="snížená",J137,0)</f>
        <v>0</v>
      </c>
      <c r="BG137" s="150">
        <f>IF(N137="zákl. přenesená",J137,0)</f>
        <v>0</v>
      </c>
      <c r="BH137" s="150">
        <f>IF(N137="sníž. přenesená",J137,0)</f>
        <v>0</v>
      </c>
      <c r="BI137" s="150">
        <f>IF(N137="nulová",J137,0)</f>
        <v>0</v>
      </c>
      <c r="BJ137" s="17" t="s">
        <v>83</v>
      </c>
      <c r="BK137" s="150">
        <f>ROUND(I137*H137,2)</f>
        <v>0</v>
      </c>
      <c r="BL137" s="17" t="s">
        <v>214</v>
      </c>
      <c r="BM137" s="149" t="s">
        <v>1548</v>
      </c>
    </row>
    <row r="138" spans="2:51" s="13" customFormat="1" ht="12">
      <c r="B138" s="159"/>
      <c r="D138" s="152" t="s">
        <v>223</v>
      </c>
      <c r="E138" s="160" t="s">
        <v>1</v>
      </c>
      <c r="F138" s="161" t="s">
        <v>1549</v>
      </c>
      <c r="H138" s="160" t="s">
        <v>1</v>
      </c>
      <c r="I138" s="162"/>
      <c r="L138" s="159"/>
      <c r="M138" s="163"/>
      <c r="T138" s="164"/>
      <c r="AT138" s="160" t="s">
        <v>223</v>
      </c>
      <c r="AU138" s="160" t="s">
        <v>85</v>
      </c>
      <c r="AV138" s="13" t="s">
        <v>83</v>
      </c>
      <c r="AW138" s="13" t="s">
        <v>32</v>
      </c>
      <c r="AX138" s="13" t="s">
        <v>76</v>
      </c>
      <c r="AY138" s="160" t="s">
        <v>207</v>
      </c>
    </row>
    <row r="139" spans="2:51" s="12" customFormat="1" ht="12">
      <c r="B139" s="151"/>
      <c r="D139" s="152" t="s">
        <v>223</v>
      </c>
      <c r="E139" s="153" t="s">
        <v>1</v>
      </c>
      <c r="F139" s="154" t="s">
        <v>1550</v>
      </c>
      <c r="H139" s="155">
        <v>30</v>
      </c>
      <c r="I139" s="156"/>
      <c r="L139" s="151"/>
      <c r="M139" s="157"/>
      <c r="T139" s="158"/>
      <c r="AT139" s="153" t="s">
        <v>223</v>
      </c>
      <c r="AU139" s="153" t="s">
        <v>85</v>
      </c>
      <c r="AV139" s="12" t="s">
        <v>85</v>
      </c>
      <c r="AW139" s="12" t="s">
        <v>32</v>
      </c>
      <c r="AX139" s="12" t="s">
        <v>76</v>
      </c>
      <c r="AY139" s="153" t="s">
        <v>207</v>
      </c>
    </row>
    <row r="140" spans="2:51" s="13" customFormat="1" ht="12">
      <c r="B140" s="159"/>
      <c r="D140" s="152" t="s">
        <v>223</v>
      </c>
      <c r="E140" s="160" t="s">
        <v>1</v>
      </c>
      <c r="F140" s="161" t="s">
        <v>1551</v>
      </c>
      <c r="H140" s="160" t="s">
        <v>1</v>
      </c>
      <c r="I140" s="162"/>
      <c r="L140" s="159"/>
      <c r="M140" s="163"/>
      <c r="T140" s="164"/>
      <c r="AT140" s="160" t="s">
        <v>223</v>
      </c>
      <c r="AU140" s="160" t="s">
        <v>85</v>
      </c>
      <c r="AV140" s="13" t="s">
        <v>83</v>
      </c>
      <c r="AW140" s="13" t="s">
        <v>32</v>
      </c>
      <c r="AX140" s="13" t="s">
        <v>76</v>
      </c>
      <c r="AY140" s="160" t="s">
        <v>207</v>
      </c>
    </row>
    <row r="141" spans="2:51" s="12" customFormat="1" ht="12">
      <c r="B141" s="151"/>
      <c r="D141" s="152" t="s">
        <v>223</v>
      </c>
      <c r="E141" s="153" t="s">
        <v>1</v>
      </c>
      <c r="F141" s="154" t="s">
        <v>1552</v>
      </c>
      <c r="H141" s="155">
        <v>15</v>
      </c>
      <c r="I141" s="156"/>
      <c r="L141" s="151"/>
      <c r="M141" s="157"/>
      <c r="T141" s="158"/>
      <c r="AT141" s="153" t="s">
        <v>223</v>
      </c>
      <c r="AU141" s="153" t="s">
        <v>85</v>
      </c>
      <c r="AV141" s="12" t="s">
        <v>85</v>
      </c>
      <c r="AW141" s="12" t="s">
        <v>32</v>
      </c>
      <c r="AX141" s="12" t="s">
        <v>76</v>
      </c>
      <c r="AY141" s="153" t="s">
        <v>207</v>
      </c>
    </row>
    <row r="142" spans="2:51" s="14" customFormat="1" ht="12">
      <c r="B142" s="165"/>
      <c r="D142" s="152" t="s">
        <v>223</v>
      </c>
      <c r="E142" s="166" t="s">
        <v>1534</v>
      </c>
      <c r="F142" s="167" t="s">
        <v>309</v>
      </c>
      <c r="H142" s="168">
        <v>45</v>
      </c>
      <c r="I142" s="169"/>
      <c r="L142" s="165"/>
      <c r="M142" s="170"/>
      <c r="T142" s="171"/>
      <c r="AT142" s="166" t="s">
        <v>223</v>
      </c>
      <c r="AU142" s="166" t="s">
        <v>85</v>
      </c>
      <c r="AV142" s="14" t="s">
        <v>214</v>
      </c>
      <c r="AW142" s="14" t="s">
        <v>32</v>
      </c>
      <c r="AX142" s="14" t="s">
        <v>83</v>
      </c>
      <c r="AY142" s="166" t="s">
        <v>207</v>
      </c>
    </row>
    <row r="143" spans="2:65" s="1" customFormat="1" ht="44.25" customHeight="1">
      <c r="B143" s="137"/>
      <c r="C143" s="138" t="s">
        <v>214</v>
      </c>
      <c r="D143" s="138" t="s">
        <v>209</v>
      </c>
      <c r="E143" s="139" t="s">
        <v>1553</v>
      </c>
      <c r="F143" s="140" t="s">
        <v>1554</v>
      </c>
      <c r="G143" s="141" t="s">
        <v>272</v>
      </c>
      <c r="H143" s="142">
        <v>85</v>
      </c>
      <c r="I143" s="143"/>
      <c r="J143" s="144">
        <f>ROUND(I143*H143,2)</f>
        <v>0</v>
      </c>
      <c r="K143" s="140" t="s">
        <v>213</v>
      </c>
      <c r="L143" s="32"/>
      <c r="M143" s="145" t="s">
        <v>1</v>
      </c>
      <c r="N143" s="146" t="s">
        <v>41</v>
      </c>
      <c r="P143" s="147">
        <f>O143*H143</f>
        <v>0</v>
      </c>
      <c r="Q143" s="147">
        <v>0.0027</v>
      </c>
      <c r="R143" s="147">
        <f>Q143*H143</f>
        <v>0.2295</v>
      </c>
      <c r="S143" s="147">
        <v>0</v>
      </c>
      <c r="T143" s="148">
        <f>S143*H143</f>
        <v>0</v>
      </c>
      <c r="AR143" s="149" t="s">
        <v>214</v>
      </c>
      <c r="AT143" s="149" t="s">
        <v>209</v>
      </c>
      <c r="AU143" s="149" t="s">
        <v>85</v>
      </c>
      <c r="AY143" s="17" t="s">
        <v>207</v>
      </c>
      <c r="BE143" s="150">
        <f>IF(N143="základní",J143,0)</f>
        <v>0</v>
      </c>
      <c r="BF143" s="150">
        <f>IF(N143="snížená",J143,0)</f>
        <v>0</v>
      </c>
      <c r="BG143" s="150">
        <f>IF(N143="zákl. přenesená",J143,0)</f>
        <v>0</v>
      </c>
      <c r="BH143" s="150">
        <f>IF(N143="sníž. přenesená",J143,0)</f>
        <v>0</v>
      </c>
      <c r="BI143" s="150">
        <f>IF(N143="nulová",J143,0)</f>
        <v>0</v>
      </c>
      <c r="BJ143" s="17" t="s">
        <v>83</v>
      </c>
      <c r="BK143" s="150">
        <f>ROUND(I143*H143,2)</f>
        <v>0</v>
      </c>
      <c r="BL143" s="17" t="s">
        <v>214</v>
      </c>
      <c r="BM143" s="149" t="s">
        <v>1555</v>
      </c>
    </row>
    <row r="144" spans="2:51" s="12" customFormat="1" ht="12">
      <c r="B144" s="151"/>
      <c r="D144" s="152" t="s">
        <v>223</v>
      </c>
      <c r="E144" s="153" t="s">
        <v>1</v>
      </c>
      <c r="F144" s="154" t="s">
        <v>1556</v>
      </c>
      <c r="H144" s="155">
        <v>85</v>
      </c>
      <c r="I144" s="156"/>
      <c r="L144" s="151"/>
      <c r="M144" s="157"/>
      <c r="T144" s="158"/>
      <c r="AT144" s="153" t="s">
        <v>223</v>
      </c>
      <c r="AU144" s="153" t="s">
        <v>85</v>
      </c>
      <c r="AV144" s="12" t="s">
        <v>85</v>
      </c>
      <c r="AW144" s="12" t="s">
        <v>32</v>
      </c>
      <c r="AX144" s="12" t="s">
        <v>83</v>
      </c>
      <c r="AY144" s="153" t="s">
        <v>207</v>
      </c>
    </row>
    <row r="145" spans="2:65" s="1" customFormat="1" ht="16.5" customHeight="1">
      <c r="B145" s="137"/>
      <c r="C145" s="172" t="s">
        <v>228</v>
      </c>
      <c r="D145" s="172" t="s">
        <v>426</v>
      </c>
      <c r="E145" s="173" t="s">
        <v>1557</v>
      </c>
      <c r="F145" s="174" t="s">
        <v>1558</v>
      </c>
      <c r="G145" s="175" t="s">
        <v>272</v>
      </c>
      <c r="H145" s="176">
        <v>85.255</v>
      </c>
      <c r="I145" s="177"/>
      <c r="J145" s="178">
        <f>ROUND(I145*H145,2)</f>
        <v>0</v>
      </c>
      <c r="K145" s="174" t="s">
        <v>213</v>
      </c>
      <c r="L145" s="179"/>
      <c r="M145" s="180" t="s">
        <v>1</v>
      </c>
      <c r="N145" s="181" t="s">
        <v>41</v>
      </c>
      <c r="P145" s="147">
        <f>O145*H145</f>
        <v>0</v>
      </c>
      <c r="Q145" s="147">
        <v>0.00219</v>
      </c>
      <c r="R145" s="147">
        <f>Q145*H145</f>
        <v>0.18670845</v>
      </c>
      <c r="S145" s="147">
        <v>0</v>
      </c>
      <c r="T145" s="148">
        <f>S145*H145</f>
        <v>0</v>
      </c>
      <c r="AR145" s="149" t="s">
        <v>242</v>
      </c>
      <c r="AT145" s="149" t="s">
        <v>426</v>
      </c>
      <c r="AU145" s="149" t="s">
        <v>85</v>
      </c>
      <c r="AY145" s="17" t="s">
        <v>207</v>
      </c>
      <c r="BE145" s="150">
        <f>IF(N145="základní",J145,0)</f>
        <v>0</v>
      </c>
      <c r="BF145" s="150">
        <f>IF(N145="snížená",J145,0)</f>
        <v>0</v>
      </c>
      <c r="BG145" s="150">
        <f>IF(N145="zákl. přenesená",J145,0)</f>
        <v>0</v>
      </c>
      <c r="BH145" s="150">
        <f>IF(N145="sníž. přenesená",J145,0)</f>
        <v>0</v>
      </c>
      <c r="BI145" s="150">
        <f>IF(N145="nulová",J145,0)</f>
        <v>0</v>
      </c>
      <c r="BJ145" s="17" t="s">
        <v>83</v>
      </c>
      <c r="BK145" s="150">
        <f>ROUND(I145*H145,2)</f>
        <v>0</v>
      </c>
      <c r="BL145" s="17" t="s">
        <v>214</v>
      </c>
      <c r="BM145" s="149" t="s">
        <v>1559</v>
      </c>
    </row>
    <row r="146" spans="2:51" s="12" customFormat="1" ht="12">
      <c r="B146" s="151"/>
      <c r="D146" s="152" t="s">
        <v>223</v>
      </c>
      <c r="F146" s="154" t="s">
        <v>1560</v>
      </c>
      <c r="H146" s="155">
        <v>85.255</v>
      </c>
      <c r="I146" s="156"/>
      <c r="L146" s="151"/>
      <c r="M146" s="157"/>
      <c r="T146" s="158"/>
      <c r="AT146" s="153" t="s">
        <v>223</v>
      </c>
      <c r="AU146" s="153" t="s">
        <v>85</v>
      </c>
      <c r="AV146" s="12" t="s">
        <v>85</v>
      </c>
      <c r="AW146" s="12" t="s">
        <v>3</v>
      </c>
      <c r="AX146" s="12" t="s">
        <v>83</v>
      </c>
      <c r="AY146" s="153" t="s">
        <v>207</v>
      </c>
    </row>
    <row r="147" spans="2:65" s="1" customFormat="1" ht="24.2" customHeight="1">
      <c r="B147" s="137"/>
      <c r="C147" s="138" t="s">
        <v>234</v>
      </c>
      <c r="D147" s="138" t="s">
        <v>209</v>
      </c>
      <c r="E147" s="139" t="s">
        <v>414</v>
      </c>
      <c r="F147" s="140" t="s">
        <v>1561</v>
      </c>
      <c r="G147" s="141" t="s">
        <v>286</v>
      </c>
      <c r="H147" s="142">
        <v>75.332</v>
      </c>
      <c r="I147" s="143"/>
      <c r="J147" s="144">
        <f>ROUND(I147*H147,2)</f>
        <v>0</v>
      </c>
      <c r="K147" s="140" t="s">
        <v>213</v>
      </c>
      <c r="L147" s="32"/>
      <c r="M147" s="145" t="s">
        <v>1</v>
      </c>
      <c r="N147" s="146" t="s">
        <v>41</v>
      </c>
      <c r="P147" s="147">
        <f>O147*H147</f>
        <v>0</v>
      </c>
      <c r="Q147" s="147">
        <v>0</v>
      </c>
      <c r="R147" s="147">
        <f>Q147*H147</f>
        <v>0</v>
      </c>
      <c r="S147" s="147">
        <v>0</v>
      </c>
      <c r="T147" s="148">
        <f>S147*H147</f>
        <v>0</v>
      </c>
      <c r="AR147" s="149" t="s">
        <v>214</v>
      </c>
      <c r="AT147" s="149" t="s">
        <v>209</v>
      </c>
      <c r="AU147" s="149" t="s">
        <v>85</v>
      </c>
      <c r="AY147" s="17" t="s">
        <v>207</v>
      </c>
      <c r="BE147" s="150">
        <f>IF(N147="základní",J147,0)</f>
        <v>0</v>
      </c>
      <c r="BF147" s="150">
        <f>IF(N147="snížená",J147,0)</f>
        <v>0</v>
      </c>
      <c r="BG147" s="150">
        <f>IF(N147="zákl. přenesená",J147,0)</f>
        <v>0</v>
      </c>
      <c r="BH147" s="150">
        <f>IF(N147="sníž. přenesená",J147,0)</f>
        <v>0</v>
      </c>
      <c r="BI147" s="150">
        <f>IF(N147="nulová",J147,0)</f>
        <v>0</v>
      </c>
      <c r="BJ147" s="17" t="s">
        <v>83</v>
      </c>
      <c r="BK147" s="150">
        <f>ROUND(I147*H147,2)</f>
        <v>0</v>
      </c>
      <c r="BL147" s="17" t="s">
        <v>214</v>
      </c>
      <c r="BM147" s="149" t="s">
        <v>1562</v>
      </c>
    </row>
    <row r="148" spans="2:51" s="12" customFormat="1" ht="12">
      <c r="B148" s="151"/>
      <c r="D148" s="152" t="s">
        <v>223</v>
      </c>
      <c r="E148" s="153" t="s">
        <v>1</v>
      </c>
      <c r="F148" s="154" t="s">
        <v>151</v>
      </c>
      <c r="H148" s="155">
        <v>75.332</v>
      </c>
      <c r="I148" s="156"/>
      <c r="L148" s="151"/>
      <c r="M148" s="157"/>
      <c r="T148" s="158"/>
      <c r="AT148" s="153" t="s">
        <v>223</v>
      </c>
      <c r="AU148" s="153" t="s">
        <v>85</v>
      </c>
      <c r="AV148" s="12" t="s">
        <v>85</v>
      </c>
      <c r="AW148" s="12" t="s">
        <v>32</v>
      </c>
      <c r="AX148" s="12" t="s">
        <v>83</v>
      </c>
      <c r="AY148" s="153" t="s">
        <v>207</v>
      </c>
    </row>
    <row r="149" spans="2:65" s="1" customFormat="1" ht="33" customHeight="1">
      <c r="B149" s="137"/>
      <c r="C149" s="138" t="s">
        <v>238</v>
      </c>
      <c r="D149" s="138" t="s">
        <v>209</v>
      </c>
      <c r="E149" s="139" t="s">
        <v>433</v>
      </c>
      <c r="F149" s="140" t="s">
        <v>434</v>
      </c>
      <c r="G149" s="141" t="s">
        <v>429</v>
      </c>
      <c r="H149" s="142">
        <v>150.664</v>
      </c>
      <c r="I149" s="143"/>
      <c r="J149" s="144">
        <f>ROUND(I149*H149,2)</f>
        <v>0</v>
      </c>
      <c r="K149" s="140" t="s">
        <v>213</v>
      </c>
      <c r="L149" s="32"/>
      <c r="M149" s="145" t="s">
        <v>1</v>
      </c>
      <c r="N149" s="146" t="s">
        <v>41</v>
      </c>
      <c r="P149" s="147">
        <f>O149*H149</f>
        <v>0</v>
      </c>
      <c r="Q149" s="147">
        <v>0</v>
      </c>
      <c r="R149" s="147">
        <f>Q149*H149</f>
        <v>0</v>
      </c>
      <c r="S149" s="147">
        <v>0</v>
      </c>
      <c r="T149" s="148">
        <f>S149*H149</f>
        <v>0</v>
      </c>
      <c r="AR149" s="149" t="s">
        <v>214</v>
      </c>
      <c r="AT149" s="149" t="s">
        <v>209</v>
      </c>
      <c r="AU149" s="149" t="s">
        <v>85</v>
      </c>
      <c r="AY149" s="17" t="s">
        <v>207</v>
      </c>
      <c r="BE149" s="150">
        <f>IF(N149="základní",J149,0)</f>
        <v>0</v>
      </c>
      <c r="BF149" s="150">
        <f>IF(N149="snížená",J149,0)</f>
        <v>0</v>
      </c>
      <c r="BG149" s="150">
        <f>IF(N149="zákl. přenesená",J149,0)</f>
        <v>0</v>
      </c>
      <c r="BH149" s="150">
        <f>IF(N149="sníž. přenesená",J149,0)</f>
        <v>0</v>
      </c>
      <c r="BI149" s="150">
        <f>IF(N149="nulová",J149,0)</f>
        <v>0</v>
      </c>
      <c r="BJ149" s="17" t="s">
        <v>83</v>
      </c>
      <c r="BK149" s="150">
        <f>ROUND(I149*H149,2)</f>
        <v>0</v>
      </c>
      <c r="BL149" s="17" t="s">
        <v>214</v>
      </c>
      <c r="BM149" s="149" t="s">
        <v>1563</v>
      </c>
    </row>
    <row r="150" spans="2:51" s="12" customFormat="1" ht="12">
      <c r="B150" s="151"/>
      <c r="D150" s="152" t="s">
        <v>223</v>
      </c>
      <c r="E150" s="153" t="s">
        <v>1</v>
      </c>
      <c r="F150" s="154" t="s">
        <v>436</v>
      </c>
      <c r="H150" s="155">
        <v>150.664</v>
      </c>
      <c r="I150" s="156"/>
      <c r="L150" s="151"/>
      <c r="M150" s="157"/>
      <c r="T150" s="158"/>
      <c r="AT150" s="153" t="s">
        <v>223</v>
      </c>
      <c r="AU150" s="153" t="s">
        <v>85</v>
      </c>
      <c r="AV150" s="12" t="s">
        <v>85</v>
      </c>
      <c r="AW150" s="12" t="s">
        <v>32</v>
      </c>
      <c r="AX150" s="12" t="s">
        <v>83</v>
      </c>
      <c r="AY150" s="153" t="s">
        <v>207</v>
      </c>
    </row>
    <row r="151" spans="2:65" s="1" customFormat="1" ht="16.5" customHeight="1">
      <c r="B151" s="137"/>
      <c r="C151" s="138" t="s">
        <v>242</v>
      </c>
      <c r="D151" s="138" t="s">
        <v>209</v>
      </c>
      <c r="E151" s="139" t="s">
        <v>438</v>
      </c>
      <c r="F151" s="140" t="s">
        <v>439</v>
      </c>
      <c r="G151" s="141" t="s">
        <v>286</v>
      </c>
      <c r="H151" s="142">
        <v>75.332</v>
      </c>
      <c r="I151" s="143"/>
      <c r="J151" s="144">
        <f>ROUND(I151*H151,2)</f>
        <v>0</v>
      </c>
      <c r="K151" s="140" t="s">
        <v>213</v>
      </c>
      <c r="L151" s="32"/>
      <c r="M151" s="145" t="s">
        <v>1</v>
      </c>
      <c r="N151" s="146" t="s">
        <v>41</v>
      </c>
      <c r="P151" s="147">
        <f>O151*H151</f>
        <v>0</v>
      </c>
      <c r="Q151" s="147">
        <v>0</v>
      </c>
      <c r="R151" s="147">
        <f>Q151*H151</f>
        <v>0</v>
      </c>
      <c r="S151" s="147">
        <v>0</v>
      </c>
      <c r="T151" s="148">
        <f>S151*H151</f>
        <v>0</v>
      </c>
      <c r="AR151" s="149" t="s">
        <v>214</v>
      </c>
      <c r="AT151" s="149" t="s">
        <v>209</v>
      </c>
      <c r="AU151" s="149" t="s">
        <v>85</v>
      </c>
      <c r="AY151" s="17" t="s">
        <v>207</v>
      </c>
      <c r="BE151" s="150">
        <f>IF(N151="základní",J151,0)</f>
        <v>0</v>
      </c>
      <c r="BF151" s="150">
        <f>IF(N151="snížená",J151,0)</f>
        <v>0</v>
      </c>
      <c r="BG151" s="150">
        <f>IF(N151="zákl. přenesená",J151,0)</f>
        <v>0</v>
      </c>
      <c r="BH151" s="150">
        <f>IF(N151="sníž. přenesená",J151,0)</f>
        <v>0</v>
      </c>
      <c r="BI151" s="150">
        <f>IF(N151="nulová",J151,0)</f>
        <v>0</v>
      </c>
      <c r="BJ151" s="17" t="s">
        <v>83</v>
      </c>
      <c r="BK151" s="150">
        <f>ROUND(I151*H151,2)</f>
        <v>0</v>
      </c>
      <c r="BL151" s="17" t="s">
        <v>214</v>
      </c>
      <c r="BM151" s="149" t="s">
        <v>1564</v>
      </c>
    </row>
    <row r="152" spans="2:51" s="12" customFormat="1" ht="12">
      <c r="B152" s="151"/>
      <c r="D152" s="152" t="s">
        <v>223</v>
      </c>
      <c r="E152" s="153" t="s">
        <v>1</v>
      </c>
      <c r="F152" s="154" t="s">
        <v>151</v>
      </c>
      <c r="H152" s="155">
        <v>75.332</v>
      </c>
      <c r="I152" s="156"/>
      <c r="L152" s="151"/>
      <c r="M152" s="157"/>
      <c r="T152" s="158"/>
      <c r="AT152" s="153" t="s">
        <v>223</v>
      </c>
      <c r="AU152" s="153" t="s">
        <v>85</v>
      </c>
      <c r="AV152" s="12" t="s">
        <v>85</v>
      </c>
      <c r="AW152" s="12" t="s">
        <v>32</v>
      </c>
      <c r="AX152" s="12" t="s">
        <v>83</v>
      </c>
      <c r="AY152" s="153" t="s">
        <v>207</v>
      </c>
    </row>
    <row r="153" spans="2:65" s="1" customFormat="1" ht="24.2" customHeight="1">
      <c r="B153" s="137"/>
      <c r="C153" s="138" t="s">
        <v>146</v>
      </c>
      <c r="D153" s="138" t="s">
        <v>209</v>
      </c>
      <c r="E153" s="139" t="s">
        <v>453</v>
      </c>
      <c r="F153" s="140" t="s">
        <v>454</v>
      </c>
      <c r="G153" s="141" t="s">
        <v>286</v>
      </c>
      <c r="H153" s="142">
        <v>45</v>
      </c>
      <c r="I153" s="143"/>
      <c r="J153" s="144">
        <f>ROUND(I153*H153,2)</f>
        <v>0</v>
      </c>
      <c r="K153" s="140" t="s">
        <v>213</v>
      </c>
      <c r="L153" s="32"/>
      <c r="M153" s="145" t="s">
        <v>1</v>
      </c>
      <c r="N153" s="146" t="s">
        <v>41</v>
      </c>
      <c r="P153" s="147">
        <f>O153*H153</f>
        <v>0</v>
      </c>
      <c r="Q153" s="147">
        <v>0</v>
      </c>
      <c r="R153" s="147">
        <f>Q153*H153</f>
        <v>0</v>
      </c>
      <c r="S153" s="147">
        <v>0</v>
      </c>
      <c r="T153" s="148">
        <f>S153*H153</f>
        <v>0</v>
      </c>
      <c r="AR153" s="149" t="s">
        <v>214</v>
      </c>
      <c r="AT153" s="149" t="s">
        <v>209</v>
      </c>
      <c r="AU153" s="149" t="s">
        <v>85</v>
      </c>
      <c r="AY153" s="17" t="s">
        <v>207</v>
      </c>
      <c r="BE153" s="150">
        <f>IF(N153="základní",J153,0)</f>
        <v>0</v>
      </c>
      <c r="BF153" s="150">
        <f>IF(N153="snížená",J153,0)</f>
        <v>0</v>
      </c>
      <c r="BG153" s="150">
        <f>IF(N153="zákl. přenesená",J153,0)</f>
        <v>0</v>
      </c>
      <c r="BH153" s="150">
        <f>IF(N153="sníž. přenesená",J153,0)</f>
        <v>0</v>
      </c>
      <c r="BI153" s="150">
        <f>IF(N153="nulová",J153,0)</f>
        <v>0</v>
      </c>
      <c r="BJ153" s="17" t="s">
        <v>83</v>
      </c>
      <c r="BK153" s="150">
        <f>ROUND(I153*H153,2)</f>
        <v>0</v>
      </c>
      <c r="BL153" s="17" t="s">
        <v>214</v>
      </c>
      <c r="BM153" s="149" t="s">
        <v>1565</v>
      </c>
    </row>
    <row r="154" spans="2:51" s="12" customFormat="1" ht="12">
      <c r="B154" s="151"/>
      <c r="D154" s="152" t="s">
        <v>223</v>
      </c>
      <c r="E154" s="153" t="s">
        <v>1</v>
      </c>
      <c r="F154" s="154" t="s">
        <v>1534</v>
      </c>
      <c r="H154" s="155">
        <v>45</v>
      </c>
      <c r="I154" s="156"/>
      <c r="L154" s="151"/>
      <c r="M154" s="157"/>
      <c r="T154" s="158"/>
      <c r="AT154" s="153" t="s">
        <v>223</v>
      </c>
      <c r="AU154" s="153" t="s">
        <v>85</v>
      </c>
      <c r="AV154" s="12" t="s">
        <v>85</v>
      </c>
      <c r="AW154" s="12" t="s">
        <v>32</v>
      </c>
      <c r="AX154" s="12" t="s">
        <v>83</v>
      </c>
      <c r="AY154" s="153" t="s">
        <v>207</v>
      </c>
    </row>
    <row r="155" spans="2:63" s="11" customFormat="1" ht="22.9" customHeight="1">
      <c r="B155" s="125"/>
      <c r="D155" s="126" t="s">
        <v>75</v>
      </c>
      <c r="E155" s="135" t="s">
        <v>242</v>
      </c>
      <c r="F155" s="135" t="s">
        <v>665</v>
      </c>
      <c r="I155" s="128"/>
      <c r="J155" s="136">
        <f>BK155</f>
        <v>0</v>
      </c>
      <c r="L155" s="125"/>
      <c r="M155" s="130"/>
      <c r="P155" s="131">
        <f>P156</f>
        <v>0</v>
      </c>
      <c r="R155" s="131">
        <f>R156</f>
        <v>0.16226000000000002</v>
      </c>
      <c r="T155" s="132">
        <f>T156</f>
        <v>0</v>
      </c>
      <c r="AR155" s="126" t="s">
        <v>83</v>
      </c>
      <c r="AT155" s="133" t="s">
        <v>75</v>
      </c>
      <c r="AU155" s="133" t="s">
        <v>83</v>
      </c>
      <c r="AY155" s="126" t="s">
        <v>207</v>
      </c>
      <c r="BK155" s="134">
        <f>BK156</f>
        <v>0</v>
      </c>
    </row>
    <row r="156" spans="2:65" s="1" customFormat="1" ht="16.5" customHeight="1">
      <c r="B156" s="137"/>
      <c r="C156" s="138" t="s">
        <v>249</v>
      </c>
      <c r="D156" s="138" t="s">
        <v>209</v>
      </c>
      <c r="E156" s="139" t="s">
        <v>1566</v>
      </c>
      <c r="F156" s="140" t="s">
        <v>1567</v>
      </c>
      <c r="G156" s="141" t="s">
        <v>272</v>
      </c>
      <c r="H156" s="142">
        <v>854</v>
      </c>
      <c r="I156" s="143"/>
      <c r="J156" s="144">
        <f>ROUND(I156*H156,2)</f>
        <v>0</v>
      </c>
      <c r="K156" s="140" t="s">
        <v>213</v>
      </c>
      <c r="L156" s="32"/>
      <c r="M156" s="145" t="s">
        <v>1</v>
      </c>
      <c r="N156" s="146" t="s">
        <v>41</v>
      </c>
      <c r="P156" s="147">
        <f>O156*H156</f>
        <v>0</v>
      </c>
      <c r="Q156" s="147">
        <v>0.00019</v>
      </c>
      <c r="R156" s="147">
        <f>Q156*H156</f>
        <v>0.16226000000000002</v>
      </c>
      <c r="S156" s="147">
        <v>0</v>
      </c>
      <c r="T156" s="148">
        <f>S156*H156</f>
        <v>0</v>
      </c>
      <c r="AR156" s="149" t="s">
        <v>214</v>
      </c>
      <c r="AT156" s="149" t="s">
        <v>209</v>
      </c>
      <c r="AU156" s="149" t="s">
        <v>85</v>
      </c>
      <c r="AY156" s="17" t="s">
        <v>207</v>
      </c>
      <c r="BE156" s="150">
        <f>IF(N156="základní",J156,0)</f>
        <v>0</v>
      </c>
      <c r="BF156" s="150">
        <f>IF(N156="snížená",J156,0)</f>
        <v>0</v>
      </c>
      <c r="BG156" s="150">
        <f>IF(N156="zákl. přenesená",J156,0)</f>
        <v>0</v>
      </c>
      <c r="BH156" s="150">
        <f>IF(N156="sníž. přenesená",J156,0)</f>
        <v>0</v>
      </c>
      <c r="BI156" s="150">
        <f>IF(N156="nulová",J156,0)</f>
        <v>0</v>
      </c>
      <c r="BJ156" s="17" t="s">
        <v>83</v>
      </c>
      <c r="BK156" s="150">
        <f>ROUND(I156*H156,2)</f>
        <v>0</v>
      </c>
      <c r="BL156" s="17" t="s">
        <v>214</v>
      </c>
      <c r="BM156" s="149" t="s">
        <v>1568</v>
      </c>
    </row>
    <row r="157" spans="2:63" s="11" customFormat="1" ht="22.9" customHeight="1">
      <c r="B157" s="125"/>
      <c r="D157" s="126" t="s">
        <v>75</v>
      </c>
      <c r="E157" s="135" t="s">
        <v>823</v>
      </c>
      <c r="F157" s="135" t="s">
        <v>824</v>
      </c>
      <c r="I157" s="128"/>
      <c r="J157" s="136">
        <f>BK157</f>
        <v>0</v>
      </c>
      <c r="L157" s="125"/>
      <c r="M157" s="130"/>
      <c r="P157" s="131">
        <f>P158</f>
        <v>0</v>
      </c>
      <c r="R157" s="131">
        <f>R158</f>
        <v>0</v>
      </c>
      <c r="T157" s="132">
        <f>T158</f>
        <v>0</v>
      </c>
      <c r="AR157" s="126" t="s">
        <v>83</v>
      </c>
      <c r="AT157" s="133" t="s">
        <v>75</v>
      </c>
      <c r="AU157" s="133" t="s">
        <v>83</v>
      </c>
      <c r="AY157" s="126" t="s">
        <v>207</v>
      </c>
      <c r="BK157" s="134">
        <f>BK158</f>
        <v>0</v>
      </c>
    </row>
    <row r="158" spans="2:65" s="1" customFormat="1" ht="16.5" customHeight="1">
      <c r="B158" s="137"/>
      <c r="C158" s="138" t="s">
        <v>253</v>
      </c>
      <c r="D158" s="138" t="s">
        <v>209</v>
      </c>
      <c r="E158" s="139" t="s">
        <v>826</v>
      </c>
      <c r="F158" s="140" t="s">
        <v>824</v>
      </c>
      <c r="G158" s="141" t="s">
        <v>429</v>
      </c>
      <c r="H158" s="142">
        <v>1.015</v>
      </c>
      <c r="I158" s="143"/>
      <c r="J158" s="144">
        <f>ROUND(I158*H158,2)</f>
        <v>0</v>
      </c>
      <c r="K158" s="140" t="s">
        <v>213</v>
      </c>
      <c r="L158" s="32"/>
      <c r="M158" s="145" t="s">
        <v>1</v>
      </c>
      <c r="N158" s="146" t="s">
        <v>41</v>
      </c>
      <c r="P158" s="147">
        <f>O158*H158</f>
        <v>0</v>
      </c>
      <c r="Q158" s="147">
        <v>0</v>
      </c>
      <c r="R158" s="147">
        <f>Q158*H158</f>
        <v>0</v>
      </c>
      <c r="S158" s="147">
        <v>0</v>
      </c>
      <c r="T158" s="148">
        <f>S158*H158</f>
        <v>0</v>
      </c>
      <c r="AR158" s="149" t="s">
        <v>214</v>
      </c>
      <c r="AT158" s="149" t="s">
        <v>209</v>
      </c>
      <c r="AU158" s="149" t="s">
        <v>85</v>
      </c>
      <c r="AY158" s="17" t="s">
        <v>207</v>
      </c>
      <c r="BE158" s="150">
        <f>IF(N158="základní",J158,0)</f>
        <v>0</v>
      </c>
      <c r="BF158" s="150">
        <f>IF(N158="snížená",J158,0)</f>
        <v>0</v>
      </c>
      <c r="BG158" s="150">
        <f>IF(N158="zákl. přenesená",J158,0)</f>
        <v>0</v>
      </c>
      <c r="BH158" s="150">
        <f>IF(N158="sníž. přenesená",J158,0)</f>
        <v>0</v>
      </c>
      <c r="BI158" s="150">
        <f>IF(N158="nulová",J158,0)</f>
        <v>0</v>
      </c>
      <c r="BJ158" s="17" t="s">
        <v>83</v>
      </c>
      <c r="BK158" s="150">
        <f>ROUND(I158*H158,2)</f>
        <v>0</v>
      </c>
      <c r="BL158" s="17" t="s">
        <v>214</v>
      </c>
      <c r="BM158" s="149" t="s">
        <v>1569</v>
      </c>
    </row>
    <row r="159" spans="2:63" s="11" customFormat="1" ht="25.9" customHeight="1">
      <c r="B159" s="125"/>
      <c r="D159" s="126" t="s">
        <v>75</v>
      </c>
      <c r="E159" s="127" t="s">
        <v>1053</v>
      </c>
      <c r="F159" s="127" t="s">
        <v>1054</v>
      </c>
      <c r="I159" s="128"/>
      <c r="J159" s="129">
        <f>BK159</f>
        <v>0</v>
      </c>
      <c r="L159" s="125"/>
      <c r="M159" s="130"/>
      <c r="P159" s="131">
        <f>P160+P162+P166+P168+P170</f>
        <v>0</v>
      </c>
      <c r="R159" s="131">
        <f>R160+R162+R166+R168+R170</f>
        <v>0.58072</v>
      </c>
      <c r="T159" s="132">
        <f>T160+T162+T166+T168+T170</f>
        <v>0</v>
      </c>
      <c r="AR159" s="126" t="s">
        <v>85</v>
      </c>
      <c r="AT159" s="133" t="s">
        <v>75</v>
      </c>
      <c r="AU159" s="133" t="s">
        <v>76</v>
      </c>
      <c r="AY159" s="126" t="s">
        <v>207</v>
      </c>
      <c r="BK159" s="134">
        <f>BK160+BK162+BK166+BK168+BK170</f>
        <v>0</v>
      </c>
    </row>
    <row r="160" spans="2:63" s="11" customFormat="1" ht="22.9" customHeight="1">
      <c r="B160" s="125"/>
      <c r="D160" s="126" t="s">
        <v>75</v>
      </c>
      <c r="E160" s="135" t="s">
        <v>1570</v>
      </c>
      <c r="F160" s="135" t="s">
        <v>1571</v>
      </c>
      <c r="I160" s="128"/>
      <c r="J160" s="136">
        <f>BK160</f>
        <v>0</v>
      </c>
      <c r="L160" s="125"/>
      <c r="M160" s="130"/>
      <c r="P160" s="131">
        <f>P161</f>
        <v>0</v>
      </c>
      <c r="R160" s="131">
        <f>R161</f>
        <v>0</v>
      </c>
      <c r="T160" s="132">
        <f>T161</f>
        <v>0</v>
      </c>
      <c r="AR160" s="126" t="s">
        <v>85</v>
      </c>
      <c r="AT160" s="133" t="s">
        <v>75</v>
      </c>
      <c r="AU160" s="133" t="s">
        <v>83</v>
      </c>
      <c r="AY160" s="126" t="s">
        <v>207</v>
      </c>
      <c r="BK160" s="134">
        <f>BK161</f>
        <v>0</v>
      </c>
    </row>
    <row r="161" spans="2:65" s="1" customFormat="1" ht="24.2" customHeight="1">
      <c r="B161" s="137"/>
      <c r="C161" s="138" t="s">
        <v>255</v>
      </c>
      <c r="D161" s="138" t="s">
        <v>209</v>
      </c>
      <c r="E161" s="139" t="s">
        <v>1572</v>
      </c>
      <c r="F161" s="140" t="s">
        <v>1573</v>
      </c>
      <c r="G161" s="141" t="s">
        <v>212</v>
      </c>
      <c r="H161" s="142">
        <v>1</v>
      </c>
      <c r="I161" s="143"/>
      <c r="J161" s="144">
        <f>ROUND(I161*H161,2)</f>
        <v>0</v>
      </c>
      <c r="K161" s="140" t="s">
        <v>213</v>
      </c>
      <c r="L161" s="32"/>
      <c r="M161" s="145" t="s">
        <v>1</v>
      </c>
      <c r="N161" s="146" t="s">
        <v>41</v>
      </c>
      <c r="P161" s="147">
        <f>O161*H161</f>
        <v>0</v>
      </c>
      <c r="Q161" s="147">
        <v>0</v>
      </c>
      <c r="R161" s="147">
        <f>Q161*H161</f>
        <v>0</v>
      </c>
      <c r="S161" s="147">
        <v>0</v>
      </c>
      <c r="T161" s="148">
        <f>S161*H161</f>
        <v>0</v>
      </c>
      <c r="AR161" s="149" t="s">
        <v>274</v>
      </c>
      <c r="AT161" s="149" t="s">
        <v>209</v>
      </c>
      <c r="AU161" s="149" t="s">
        <v>85</v>
      </c>
      <c r="AY161" s="17" t="s">
        <v>207</v>
      </c>
      <c r="BE161" s="150">
        <f>IF(N161="základní",J161,0)</f>
        <v>0</v>
      </c>
      <c r="BF161" s="150">
        <f>IF(N161="snížená",J161,0)</f>
        <v>0</v>
      </c>
      <c r="BG161" s="150">
        <f>IF(N161="zákl. přenesená",J161,0)</f>
        <v>0</v>
      </c>
      <c r="BH161" s="150">
        <f>IF(N161="sníž. přenesená",J161,0)</f>
        <v>0</v>
      </c>
      <c r="BI161" s="150">
        <f>IF(N161="nulová",J161,0)</f>
        <v>0</v>
      </c>
      <c r="BJ161" s="17" t="s">
        <v>83</v>
      </c>
      <c r="BK161" s="150">
        <f>ROUND(I161*H161,2)</f>
        <v>0</v>
      </c>
      <c r="BL161" s="17" t="s">
        <v>274</v>
      </c>
      <c r="BM161" s="149" t="s">
        <v>1574</v>
      </c>
    </row>
    <row r="162" spans="2:63" s="11" customFormat="1" ht="22.9" customHeight="1">
      <c r="B162" s="125"/>
      <c r="D162" s="126" t="s">
        <v>75</v>
      </c>
      <c r="E162" s="135" t="s">
        <v>1575</v>
      </c>
      <c r="F162" s="135" t="s">
        <v>1576</v>
      </c>
      <c r="I162" s="128"/>
      <c r="J162" s="136">
        <f>BK162</f>
        <v>0</v>
      </c>
      <c r="L162" s="125"/>
      <c r="M162" s="130"/>
      <c r="P162" s="131">
        <f>SUM(P163:P165)</f>
        <v>0</v>
      </c>
      <c r="R162" s="131">
        <f>SUM(R163:R165)</f>
        <v>0.58072</v>
      </c>
      <c r="T162" s="132">
        <f>SUM(T163:T165)</f>
        <v>0</v>
      </c>
      <c r="AR162" s="126" t="s">
        <v>85</v>
      </c>
      <c r="AT162" s="133" t="s">
        <v>75</v>
      </c>
      <c r="AU162" s="133" t="s">
        <v>83</v>
      </c>
      <c r="AY162" s="126" t="s">
        <v>207</v>
      </c>
      <c r="BK162" s="134">
        <f>SUM(BK163:BK165)</f>
        <v>0</v>
      </c>
    </row>
    <row r="163" spans="2:65" s="1" customFormat="1" ht="16.5" customHeight="1">
      <c r="B163" s="137"/>
      <c r="C163" s="138" t="s">
        <v>261</v>
      </c>
      <c r="D163" s="138" t="s">
        <v>209</v>
      </c>
      <c r="E163" s="139" t="s">
        <v>1577</v>
      </c>
      <c r="F163" s="140" t="s">
        <v>1578</v>
      </c>
      <c r="G163" s="141" t="s">
        <v>272</v>
      </c>
      <c r="H163" s="142">
        <v>952</v>
      </c>
      <c r="I163" s="143"/>
      <c r="J163" s="144">
        <f>ROUND(I163*H163,2)</f>
        <v>0</v>
      </c>
      <c r="K163" s="140" t="s">
        <v>213</v>
      </c>
      <c r="L163" s="32"/>
      <c r="M163" s="145" t="s">
        <v>1</v>
      </c>
      <c r="N163" s="146" t="s">
        <v>41</v>
      </c>
      <c r="P163" s="147">
        <f>O163*H163</f>
        <v>0</v>
      </c>
      <c r="Q163" s="147">
        <v>0</v>
      </c>
      <c r="R163" s="147">
        <f>Q163*H163</f>
        <v>0</v>
      </c>
      <c r="S163" s="147">
        <v>0</v>
      </c>
      <c r="T163" s="148">
        <f>S163*H163</f>
        <v>0</v>
      </c>
      <c r="AR163" s="149" t="s">
        <v>274</v>
      </c>
      <c r="AT163" s="149" t="s">
        <v>209</v>
      </c>
      <c r="AU163" s="149" t="s">
        <v>85</v>
      </c>
      <c r="AY163" s="17" t="s">
        <v>207</v>
      </c>
      <c r="BE163" s="150">
        <f>IF(N163="základní",J163,0)</f>
        <v>0</v>
      </c>
      <c r="BF163" s="150">
        <f>IF(N163="snížená",J163,0)</f>
        <v>0</v>
      </c>
      <c r="BG163" s="150">
        <f>IF(N163="zákl. přenesená",J163,0)</f>
        <v>0</v>
      </c>
      <c r="BH163" s="150">
        <f>IF(N163="sníž. přenesená",J163,0)</f>
        <v>0</v>
      </c>
      <c r="BI163" s="150">
        <f>IF(N163="nulová",J163,0)</f>
        <v>0</v>
      </c>
      <c r="BJ163" s="17" t="s">
        <v>83</v>
      </c>
      <c r="BK163" s="150">
        <f>ROUND(I163*H163,2)</f>
        <v>0</v>
      </c>
      <c r="BL163" s="17" t="s">
        <v>274</v>
      </c>
      <c r="BM163" s="149" t="s">
        <v>1579</v>
      </c>
    </row>
    <row r="164" spans="2:65" s="1" customFormat="1" ht="16.5" customHeight="1">
      <c r="B164" s="137"/>
      <c r="C164" s="172" t="s">
        <v>266</v>
      </c>
      <c r="D164" s="172" t="s">
        <v>426</v>
      </c>
      <c r="E164" s="173" t="s">
        <v>1580</v>
      </c>
      <c r="F164" s="174" t="s">
        <v>1581</v>
      </c>
      <c r="G164" s="175" t="s">
        <v>272</v>
      </c>
      <c r="H164" s="176">
        <v>952</v>
      </c>
      <c r="I164" s="177"/>
      <c r="J164" s="178">
        <f>ROUND(I164*H164,2)</f>
        <v>0</v>
      </c>
      <c r="K164" s="174" t="s">
        <v>213</v>
      </c>
      <c r="L164" s="179"/>
      <c r="M164" s="180" t="s">
        <v>1</v>
      </c>
      <c r="N164" s="181" t="s">
        <v>41</v>
      </c>
      <c r="P164" s="147">
        <f>O164*H164</f>
        <v>0</v>
      </c>
      <c r="Q164" s="147">
        <v>0.00061</v>
      </c>
      <c r="R164" s="147">
        <f>Q164*H164</f>
        <v>0.58072</v>
      </c>
      <c r="S164" s="147">
        <v>0</v>
      </c>
      <c r="T164" s="148">
        <f>S164*H164</f>
        <v>0</v>
      </c>
      <c r="AR164" s="149" t="s">
        <v>818</v>
      </c>
      <c r="AT164" s="149" t="s">
        <v>426</v>
      </c>
      <c r="AU164" s="149" t="s">
        <v>85</v>
      </c>
      <c r="AY164" s="17" t="s">
        <v>207</v>
      </c>
      <c r="BE164" s="150">
        <f>IF(N164="základní",J164,0)</f>
        <v>0</v>
      </c>
      <c r="BF164" s="150">
        <f>IF(N164="snížená",J164,0)</f>
        <v>0</v>
      </c>
      <c r="BG164" s="150">
        <f>IF(N164="zákl. přenesená",J164,0)</f>
        <v>0</v>
      </c>
      <c r="BH164" s="150">
        <f>IF(N164="sníž. přenesená",J164,0)</f>
        <v>0</v>
      </c>
      <c r="BI164" s="150">
        <f>IF(N164="nulová",J164,0)</f>
        <v>0</v>
      </c>
      <c r="BJ164" s="17" t="s">
        <v>83</v>
      </c>
      <c r="BK164" s="150">
        <f>ROUND(I164*H164,2)</f>
        <v>0</v>
      </c>
      <c r="BL164" s="17" t="s">
        <v>818</v>
      </c>
      <c r="BM164" s="149" t="s">
        <v>1582</v>
      </c>
    </row>
    <row r="165" spans="2:65" s="1" customFormat="1" ht="24.2" customHeight="1">
      <c r="B165" s="137"/>
      <c r="C165" s="138" t="s">
        <v>8</v>
      </c>
      <c r="D165" s="138" t="s">
        <v>209</v>
      </c>
      <c r="E165" s="139" t="s">
        <v>1583</v>
      </c>
      <c r="F165" s="140" t="s">
        <v>1584</v>
      </c>
      <c r="G165" s="141" t="s">
        <v>212</v>
      </c>
      <c r="H165" s="142">
        <v>6</v>
      </c>
      <c r="I165" s="143"/>
      <c r="J165" s="144">
        <f>ROUND(I165*H165,2)</f>
        <v>0</v>
      </c>
      <c r="K165" s="140" t="s">
        <v>213</v>
      </c>
      <c r="L165" s="32"/>
      <c r="M165" s="145" t="s">
        <v>1</v>
      </c>
      <c r="N165" s="146" t="s">
        <v>41</v>
      </c>
      <c r="P165" s="147">
        <f>O165*H165</f>
        <v>0</v>
      </c>
      <c r="Q165" s="147">
        <v>0</v>
      </c>
      <c r="R165" s="147">
        <f>Q165*H165</f>
        <v>0</v>
      </c>
      <c r="S165" s="147">
        <v>0</v>
      </c>
      <c r="T165" s="148">
        <f>S165*H165</f>
        <v>0</v>
      </c>
      <c r="AR165" s="149" t="s">
        <v>274</v>
      </c>
      <c r="AT165" s="149" t="s">
        <v>209</v>
      </c>
      <c r="AU165" s="149" t="s">
        <v>85</v>
      </c>
      <c r="AY165" s="17" t="s">
        <v>207</v>
      </c>
      <c r="BE165" s="150">
        <f>IF(N165="základní",J165,0)</f>
        <v>0</v>
      </c>
      <c r="BF165" s="150">
        <f>IF(N165="snížená",J165,0)</f>
        <v>0</v>
      </c>
      <c r="BG165" s="150">
        <f>IF(N165="zákl. přenesená",J165,0)</f>
        <v>0</v>
      </c>
      <c r="BH165" s="150">
        <f>IF(N165="sníž. přenesená",J165,0)</f>
        <v>0</v>
      </c>
      <c r="BI165" s="150">
        <f>IF(N165="nulová",J165,0)</f>
        <v>0</v>
      </c>
      <c r="BJ165" s="17" t="s">
        <v>83</v>
      </c>
      <c r="BK165" s="150">
        <f>ROUND(I165*H165,2)</f>
        <v>0</v>
      </c>
      <c r="BL165" s="17" t="s">
        <v>274</v>
      </c>
      <c r="BM165" s="149" t="s">
        <v>1585</v>
      </c>
    </row>
    <row r="166" spans="2:63" s="11" customFormat="1" ht="22.9" customHeight="1">
      <c r="B166" s="125"/>
      <c r="D166" s="126" t="s">
        <v>75</v>
      </c>
      <c r="E166" s="135" t="s">
        <v>1586</v>
      </c>
      <c r="F166" s="135" t="s">
        <v>1587</v>
      </c>
      <c r="I166" s="128"/>
      <c r="J166" s="136">
        <f>BK166</f>
        <v>0</v>
      </c>
      <c r="L166" s="125"/>
      <c r="M166" s="130"/>
      <c r="P166" s="131">
        <f>P167</f>
        <v>0</v>
      </c>
      <c r="R166" s="131">
        <f>R167</f>
        <v>0</v>
      </c>
      <c r="T166" s="132">
        <f>T167</f>
        <v>0</v>
      </c>
      <c r="AR166" s="126" t="s">
        <v>85</v>
      </c>
      <c r="AT166" s="133" t="s">
        <v>75</v>
      </c>
      <c r="AU166" s="133" t="s">
        <v>83</v>
      </c>
      <c r="AY166" s="126" t="s">
        <v>207</v>
      </c>
      <c r="BK166" s="134">
        <f>BK167</f>
        <v>0</v>
      </c>
    </row>
    <row r="167" spans="2:65" s="1" customFormat="1" ht="24.2" customHeight="1">
      <c r="B167" s="137"/>
      <c r="C167" s="138" t="s">
        <v>274</v>
      </c>
      <c r="D167" s="138" t="s">
        <v>209</v>
      </c>
      <c r="E167" s="139" t="s">
        <v>1588</v>
      </c>
      <c r="F167" s="140" t="s">
        <v>1589</v>
      </c>
      <c r="G167" s="141" t="s">
        <v>272</v>
      </c>
      <c r="H167" s="142">
        <v>952</v>
      </c>
      <c r="I167" s="143"/>
      <c r="J167" s="144">
        <f>ROUND(I167*H167,2)</f>
        <v>0</v>
      </c>
      <c r="K167" s="140" t="s">
        <v>213</v>
      </c>
      <c r="L167" s="32"/>
      <c r="M167" s="145" t="s">
        <v>1</v>
      </c>
      <c r="N167" s="146" t="s">
        <v>41</v>
      </c>
      <c r="P167" s="147">
        <f>O167*H167</f>
        <v>0</v>
      </c>
      <c r="Q167" s="147">
        <v>0</v>
      </c>
      <c r="R167" s="147">
        <f>Q167*H167</f>
        <v>0</v>
      </c>
      <c r="S167" s="147">
        <v>0</v>
      </c>
      <c r="T167" s="148">
        <f>S167*H167</f>
        <v>0</v>
      </c>
      <c r="AR167" s="149" t="s">
        <v>274</v>
      </c>
      <c r="AT167" s="149" t="s">
        <v>209</v>
      </c>
      <c r="AU167" s="149" t="s">
        <v>85</v>
      </c>
      <c r="AY167" s="17" t="s">
        <v>207</v>
      </c>
      <c r="BE167" s="150">
        <f>IF(N167="základní",J167,0)</f>
        <v>0</v>
      </c>
      <c r="BF167" s="150">
        <f>IF(N167="snížená",J167,0)</f>
        <v>0</v>
      </c>
      <c r="BG167" s="150">
        <f>IF(N167="zákl. přenesená",J167,0)</f>
        <v>0</v>
      </c>
      <c r="BH167" s="150">
        <f>IF(N167="sníž. přenesená",J167,0)</f>
        <v>0</v>
      </c>
      <c r="BI167" s="150">
        <f>IF(N167="nulová",J167,0)</f>
        <v>0</v>
      </c>
      <c r="BJ167" s="17" t="s">
        <v>83</v>
      </c>
      <c r="BK167" s="150">
        <f>ROUND(I167*H167,2)</f>
        <v>0</v>
      </c>
      <c r="BL167" s="17" t="s">
        <v>274</v>
      </c>
      <c r="BM167" s="149" t="s">
        <v>1590</v>
      </c>
    </row>
    <row r="168" spans="2:63" s="11" customFormat="1" ht="22.9" customHeight="1">
      <c r="B168" s="125"/>
      <c r="D168" s="126" t="s">
        <v>75</v>
      </c>
      <c r="E168" s="135" t="s">
        <v>1591</v>
      </c>
      <c r="F168" s="135" t="s">
        <v>1592</v>
      </c>
      <c r="I168" s="128"/>
      <c r="J168" s="136">
        <f>BK168</f>
        <v>0</v>
      </c>
      <c r="L168" s="125"/>
      <c r="M168" s="130"/>
      <c r="P168" s="131">
        <f>P169</f>
        <v>0</v>
      </c>
      <c r="R168" s="131">
        <f>R169</f>
        <v>0</v>
      </c>
      <c r="T168" s="132">
        <f>T169</f>
        <v>0</v>
      </c>
      <c r="AR168" s="126" t="s">
        <v>85</v>
      </c>
      <c r="AT168" s="133" t="s">
        <v>75</v>
      </c>
      <c r="AU168" s="133" t="s">
        <v>83</v>
      </c>
      <c r="AY168" s="126" t="s">
        <v>207</v>
      </c>
      <c r="BK168" s="134">
        <f>BK169</f>
        <v>0</v>
      </c>
    </row>
    <row r="169" spans="2:65" s="1" customFormat="1" ht="16.5" customHeight="1">
      <c r="B169" s="137"/>
      <c r="C169" s="138" t="s">
        <v>278</v>
      </c>
      <c r="D169" s="138" t="s">
        <v>209</v>
      </c>
      <c r="E169" s="139" t="s">
        <v>1593</v>
      </c>
      <c r="F169" s="140" t="s">
        <v>1594</v>
      </c>
      <c r="G169" s="141" t="s">
        <v>212</v>
      </c>
      <c r="H169" s="142">
        <v>1</v>
      </c>
      <c r="I169" s="143"/>
      <c r="J169" s="144">
        <f>ROUND(I169*H169,2)</f>
        <v>0</v>
      </c>
      <c r="K169" s="140" t="s">
        <v>1</v>
      </c>
      <c r="L169" s="32"/>
      <c r="M169" s="145" t="s">
        <v>1</v>
      </c>
      <c r="N169" s="146" t="s">
        <v>41</v>
      </c>
      <c r="P169" s="147">
        <f>O169*H169</f>
        <v>0</v>
      </c>
      <c r="Q169" s="147">
        <v>0</v>
      </c>
      <c r="R169" s="147">
        <f>Q169*H169</f>
        <v>0</v>
      </c>
      <c r="S169" s="147">
        <v>0</v>
      </c>
      <c r="T169" s="148">
        <f>S169*H169</f>
        <v>0</v>
      </c>
      <c r="AR169" s="149" t="s">
        <v>274</v>
      </c>
      <c r="AT169" s="149" t="s">
        <v>209</v>
      </c>
      <c r="AU169" s="149" t="s">
        <v>85</v>
      </c>
      <c r="AY169" s="17" t="s">
        <v>207</v>
      </c>
      <c r="BE169" s="150">
        <f>IF(N169="základní",J169,0)</f>
        <v>0</v>
      </c>
      <c r="BF169" s="150">
        <f>IF(N169="snížená",J169,0)</f>
        <v>0</v>
      </c>
      <c r="BG169" s="150">
        <f>IF(N169="zákl. přenesená",J169,0)</f>
        <v>0</v>
      </c>
      <c r="BH169" s="150">
        <f>IF(N169="sníž. přenesená",J169,0)</f>
        <v>0</v>
      </c>
      <c r="BI169" s="150">
        <f>IF(N169="nulová",J169,0)</f>
        <v>0</v>
      </c>
      <c r="BJ169" s="17" t="s">
        <v>83</v>
      </c>
      <c r="BK169" s="150">
        <f>ROUND(I169*H169,2)</f>
        <v>0</v>
      </c>
      <c r="BL169" s="17" t="s">
        <v>274</v>
      </c>
      <c r="BM169" s="149" t="s">
        <v>1595</v>
      </c>
    </row>
    <row r="170" spans="2:63" s="11" customFormat="1" ht="22.9" customHeight="1">
      <c r="B170" s="125"/>
      <c r="D170" s="126" t="s">
        <v>75</v>
      </c>
      <c r="E170" s="135" t="s">
        <v>1596</v>
      </c>
      <c r="F170" s="135" t="s">
        <v>1597</v>
      </c>
      <c r="I170" s="128"/>
      <c r="J170" s="136">
        <f>BK170</f>
        <v>0</v>
      </c>
      <c r="L170" s="125"/>
      <c r="M170" s="130"/>
      <c r="P170" s="131">
        <f>SUM(P171:P177)</f>
        <v>0</v>
      </c>
      <c r="R170" s="131">
        <f>SUM(R171:R177)</f>
        <v>0</v>
      </c>
      <c r="T170" s="132">
        <f>SUM(T171:T177)</f>
        <v>0</v>
      </c>
      <c r="AR170" s="126" t="s">
        <v>85</v>
      </c>
      <c r="AT170" s="133" t="s">
        <v>75</v>
      </c>
      <c r="AU170" s="133" t="s">
        <v>83</v>
      </c>
      <c r="AY170" s="126" t="s">
        <v>207</v>
      </c>
      <c r="BK170" s="134">
        <f>SUM(BK171:BK177)</f>
        <v>0</v>
      </c>
    </row>
    <row r="171" spans="2:65" s="1" customFormat="1" ht="21.75" customHeight="1">
      <c r="B171" s="137"/>
      <c r="C171" s="138" t="s">
        <v>283</v>
      </c>
      <c r="D171" s="138" t="s">
        <v>209</v>
      </c>
      <c r="E171" s="139" t="s">
        <v>1598</v>
      </c>
      <c r="F171" s="140" t="s">
        <v>1599</v>
      </c>
      <c r="G171" s="141" t="s">
        <v>212</v>
      </c>
      <c r="H171" s="142">
        <v>33</v>
      </c>
      <c r="I171" s="143"/>
      <c r="J171" s="144">
        <f aca="true" t="shared" si="0" ref="J171:J177">ROUND(I171*H171,2)</f>
        <v>0</v>
      </c>
      <c r="K171" s="140" t="s">
        <v>1</v>
      </c>
      <c r="L171" s="32"/>
      <c r="M171" s="145" t="s">
        <v>1</v>
      </c>
      <c r="N171" s="146" t="s">
        <v>41</v>
      </c>
      <c r="P171" s="147">
        <f aca="true" t="shared" si="1" ref="P171:P177">O171*H171</f>
        <v>0</v>
      </c>
      <c r="Q171" s="147">
        <v>0</v>
      </c>
      <c r="R171" s="147">
        <f aca="true" t="shared" si="2" ref="R171:R177">Q171*H171</f>
        <v>0</v>
      </c>
      <c r="S171" s="147">
        <v>0</v>
      </c>
      <c r="T171" s="148">
        <f aca="true" t="shared" si="3" ref="T171:T177">S171*H171</f>
        <v>0</v>
      </c>
      <c r="AR171" s="149" t="s">
        <v>274</v>
      </c>
      <c r="AT171" s="149" t="s">
        <v>209</v>
      </c>
      <c r="AU171" s="149" t="s">
        <v>85</v>
      </c>
      <c r="AY171" s="17" t="s">
        <v>207</v>
      </c>
      <c r="BE171" s="150">
        <f aca="true" t="shared" si="4" ref="BE171:BE177">IF(N171="základní",J171,0)</f>
        <v>0</v>
      </c>
      <c r="BF171" s="150">
        <f aca="true" t="shared" si="5" ref="BF171:BF177">IF(N171="snížená",J171,0)</f>
        <v>0</v>
      </c>
      <c r="BG171" s="150">
        <f aca="true" t="shared" si="6" ref="BG171:BG177">IF(N171="zákl. přenesená",J171,0)</f>
        <v>0</v>
      </c>
      <c r="BH171" s="150">
        <f aca="true" t="shared" si="7" ref="BH171:BH177">IF(N171="sníž. přenesená",J171,0)</f>
        <v>0</v>
      </c>
      <c r="BI171" s="150">
        <f aca="true" t="shared" si="8" ref="BI171:BI177">IF(N171="nulová",J171,0)</f>
        <v>0</v>
      </c>
      <c r="BJ171" s="17" t="s">
        <v>83</v>
      </c>
      <c r="BK171" s="150">
        <f aca="true" t="shared" si="9" ref="BK171:BK177">ROUND(I171*H171,2)</f>
        <v>0</v>
      </c>
      <c r="BL171" s="17" t="s">
        <v>274</v>
      </c>
      <c r="BM171" s="149" t="s">
        <v>1600</v>
      </c>
    </row>
    <row r="172" spans="2:65" s="1" customFormat="1" ht="24.2" customHeight="1">
      <c r="B172" s="137"/>
      <c r="C172" s="138" t="s">
        <v>374</v>
      </c>
      <c r="D172" s="138" t="s">
        <v>209</v>
      </c>
      <c r="E172" s="139" t="s">
        <v>1601</v>
      </c>
      <c r="F172" s="140" t="s">
        <v>1602</v>
      </c>
      <c r="G172" s="141" t="s">
        <v>212</v>
      </c>
      <c r="H172" s="142">
        <v>32</v>
      </c>
      <c r="I172" s="143"/>
      <c r="J172" s="144">
        <f t="shared" si="0"/>
        <v>0</v>
      </c>
      <c r="K172" s="140" t="s">
        <v>1</v>
      </c>
      <c r="L172" s="32"/>
      <c r="M172" s="145" t="s">
        <v>1</v>
      </c>
      <c r="N172" s="146" t="s">
        <v>41</v>
      </c>
      <c r="P172" s="147">
        <f t="shared" si="1"/>
        <v>0</v>
      </c>
      <c r="Q172" s="147">
        <v>0</v>
      </c>
      <c r="R172" s="147">
        <f t="shared" si="2"/>
        <v>0</v>
      </c>
      <c r="S172" s="147">
        <v>0</v>
      </c>
      <c r="T172" s="148">
        <f t="shared" si="3"/>
        <v>0</v>
      </c>
      <c r="AR172" s="149" t="s">
        <v>274</v>
      </c>
      <c r="AT172" s="149" t="s">
        <v>209</v>
      </c>
      <c r="AU172" s="149" t="s">
        <v>85</v>
      </c>
      <c r="AY172" s="17" t="s">
        <v>207</v>
      </c>
      <c r="BE172" s="150">
        <f t="shared" si="4"/>
        <v>0</v>
      </c>
      <c r="BF172" s="150">
        <f t="shared" si="5"/>
        <v>0</v>
      </c>
      <c r="BG172" s="150">
        <f t="shared" si="6"/>
        <v>0</v>
      </c>
      <c r="BH172" s="150">
        <f t="shared" si="7"/>
        <v>0</v>
      </c>
      <c r="BI172" s="150">
        <f t="shared" si="8"/>
        <v>0</v>
      </c>
      <c r="BJ172" s="17" t="s">
        <v>83</v>
      </c>
      <c r="BK172" s="150">
        <f t="shared" si="9"/>
        <v>0</v>
      </c>
      <c r="BL172" s="17" t="s">
        <v>274</v>
      </c>
      <c r="BM172" s="149" t="s">
        <v>1603</v>
      </c>
    </row>
    <row r="173" spans="2:65" s="1" customFormat="1" ht="24.2" customHeight="1">
      <c r="B173" s="137"/>
      <c r="C173" s="138" t="s">
        <v>369</v>
      </c>
      <c r="D173" s="138" t="s">
        <v>209</v>
      </c>
      <c r="E173" s="139" t="s">
        <v>1604</v>
      </c>
      <c r="F173" s="140" t="s">
        <v>1605</v>
      </c>
      <c r="G173" s="141" t="s">
        <v>212</v>
      </c>
      <c r="H173" s="142">
        <v>3</v>
      </c>
      <c r="I173" s="143"/>
      <c r="J173" s="144">
        <f t="shared" si="0"/>
        <v>0</v>
      </c>
      <c r="K173" s="140" t="s">
        <v>1</v>
      </c>
      <c r="L173" s="32"/>
      <c r="M173" s="145" t="s">
        <v>1</v>
      </c>
      <c r="N173" s="146" t="s">
        <v>41</v>
      </c>
      <c r="P173" s="147">
        <f t="shared" si="1"/>
        <v>0</v>
      </c>
      <c r="Q173" s="147">
        <v>0</v>
      </c>
      <c r="R173" s="147">
        <f t="shared" si="2"/>
        <v>0</v>
      </c>
      <c r="S173" s="147">
        <v>0</v>
      </c>
      <c r="T173" s="148">
        <f t="shared" si="3"/>
        <v>0</v>
      </c>
      <c r="AR173" s="149" t="s">
        <v>274</v>
      </c>
      <c r="AT173" s="149" t="s">
        <v>209</v>
      </c>
      <c r="AU173" s="149" t="s">
        <v>85</v>
      </c>
      <c r="AY173" s="17" t="s">
        <v>207</v>
      </c>
      <c r="BE173" s="150">
        <f t="shared" si="4"/>
        <v>0</v>
      </c>
      <c r="BF173" s="150">
        <f t="shared" si="5"/>
        <v>0</v>
      </c>
      <c r="BG173" s="150">
        <f t="shared" si="6"/>
        <v>0</v>
      </c>
      <c r="BH173" s="150">
        <f t="shared" si="7"/>
        <v>0</v>
      </c>
      <c r="BI173" s="150">
        <f t="shared" si="8"/>
        <v>0</v>
      </c>
      <c r="BJ173" s="17" t="s">
        <v>83</v>
      </c>
      <c r="BK173" s="150">
        <f t="shared" si="9"/>
        <v>0</v>
      </c>
      <c r="BL173" s="17" t="s">
        <v>274</v>
      </c>
      <c r="BM173" s="149" t="s">
        <v>1606</v>
      </c>
    </row>
    <row r="174" spans="2:65" s="1" customFormat="1" ht="24.2" customHeight="1">
      <c r="B174" s="137"/>
      <c r="C174" s="138" t="s">
        <v>379</v>
      </c>
      <c r="D174" s="138" t="s">
        <v>209</v>
      </c>
      <c r="E174" s="139" t="s">
        <v>1607</v>
      </c>
      <c r="F174" s="140" t="s">
        <v>1608</v>
      </c>
      <c r="G174" s="141" t="s">
        <v>212</v>
      </c>
      <c r="H174" s="142">
        <v>1</v>
      </c>
      <c r="I174" s="143"/>
      <c r="J174" s="144">
        <f t="shared" si="0"/>
        <v>0</v>
      </c>
      <c r="K174" s="140" t="s">
        <v>1</v>
      </c>
      <c r="L174" s="32"/>
      <c r="M174" s="145" t="s">
        <v>1</v>
      </c>
      <c r="N174" s="146" t="s">
        <v>41</v>
      </c>
      <c r="P174" s="147">
        <f t="shared" si="1"/>
        <v>0</v>
      </c>
      <c r="Q174" s="147">
        <v>0</v>
      </c>
      <c r="R174" s="147">
        <f t="shared" si="2"/>
        <v>0</v>
      </c>
      <c r="S174" s="147">
        <v>0</v>
      </c>
      <c r="T174" s="148">
        <f t="shared" si="3"/>
        <v>0</v>
      </c>
      <c r="AR174" s="149" t="s">
        <v>274</v>
      </c>
      <c r="AT174" s="149" t="s">
        <v>209</v>
      </c>
      <c r="AU174" s="149" t="s">
        <v>85</v>
      </c>
      <c r="AY174" s="17" t="s">
        <v>207</v>
      </c>
      <c r="BE174" s="150">
        <f t="shared" si="4"/>
        <v>0</v>
      </c>
      <c r="BF174" s="150">
        <f t="shared" si="5"/>
        <v>0</v>
      </c>
      <c r="BG174" s="150">
        <f t="shared" si="6"/>
        <v>0</v>
      </c>
      <c r="BH174" s="150">
        <f t="shared" si="7"/>
        <v>0</v>
      </c>
      <c r="BI174" s="150">
        <f t="shared" si="8"/>
        <v>0</v>
      </c>
      <c r="BJ174" s="17" t="s">
        <v>83</v>
      </c>
      <c r="BK174" s="150">
        <f t="shared" si="9"/>
        <v>0</v>
      </c>
      <c r="BL174" s="17" t="s">
        <v>274</v>
      </c>
      <c r="BM174" s="149" t="s">
        <v>1609</v>
      </c>
    </row>
    <row r="175" spans="2:65" s="1" customFormat="1" ht="24.2" customHeight="1">
      <c r="B175" s="137"/>
      <c r="C175" s="138" t="s">
        <v>290</v>
      </c>
      <c r="D175" s="138" t="s">
        <v>209</v>
      </c>
      <c r="E175" s="139" t="s">
        <v>1610</v>
      </c>
      <c r="F175" s="140" t="s">
        <v>1611</v>
      </c>
      <c r="G175" s="141" t="s">
        <v>212</v>
      </c>
      <c r="H175" s="142">
        <v>3</v>
      </c>
      <c r="I175" s="143"/>
      <c r="J175" s="144">
        <f t="shared" si="0"/>
        <v>0</v>
      </c>
      <c r="K175" s="140" t="s">
        <v>1</v>
      </c>
      <c r="L175" s="32"/>
      <c r="M175" s="145" t="s">
        <v>1</v>
      </c>
      <c r="N175" s="146" t="s">
        <v>41</v>
      </c>
      <c r="P175" s="147">
        <f t="shared" si="1"/>
        <v>0</v>
      </c>
      <c r="Q175" s="147">
        <v>0</v>
      </c>
      <c r="R175" s="147">
        <f t="shared" si="2"/>
        <v>0</v>
      </c>
      <c r="S175" s="147">
        <v>0</v>
      </c>
      <c r="T175" s="148">
        <f t="shared" si="3"/>
        <v>0</v>
      </c>
      <c r="AR175" s="149" t="s">
        <v>274</v>
      </c>
      <c r="AT175" s="149" t="s">
        <v>209</v>
      </c>
      <c r="AU175" s="149" t="s">
        <v>85</v>
      </c>
      <c r="AY175" s="17" t="s">
        <v>207</v>
      </c>
      <c r="BE175" s="150">
        <f t="shared" si="4"/>
        <v>0</v>
      </c>
      <c r="BF175" s="150">
        <f t="shared" si="5"/>
        <v>0</v>
      </c>
      <c r="BG175" s="150">
        <f t="shared" si="6"/>
        <v>0</v>
      </c>
      <c r="BH175" s="150">
        <f t="shared" si="7"/>
        <v>0</v>
      </c>
      <c r="BI175" s="150">
        <f t="shared" si="8"/>
        <v>0</v>
      </c>
      <c r="BJ175" s="17" t="s">
        <v>83</v>
      </c>
      <c r="BK175" s="150">
        <f t="shared" si="9"/>
        <v>0</v>
      </c>
      <c r="BL175" s="17" t="s">
        <v>274</v>
      </c>
      <c r="BM175" s="149" t="s">
        <v>1612</v>
      </c>
    </row>
    <row r="176" spans="2:65" s="1" customFormat="1" ht="24.2" customHeight="1">
      <c r="B176" s="137"/>
      <c r="C176" s="138" t="s">
        <v>294</v>
      </c>
      <c r="D176" s="138" t="s">
        <v>209</v>
      </c>
      <c r="E176" s="139" t="s">
        <v>1613</v>
      </c>
      <c r="F176" s="140" t="s">
        <v>1614</v>
      </c>
      <c r="G176" s="141" t="s">
        <v>212</v>
      </c>
      <c r="H176" s="142">
        <v>36</v>
      </c>
      <c r="I176" s="143"/>
      <c r="J176" s="144">
        <f t="shared" si="0"/>
        <v>0</v>
      </c>
      <c r="K176" s="140" t="s">
        <v>1</v>
      </c>
      <c r="L176" s="32"/>
      <c r="M176" s="145" t="s">
        <v>1</v>
      </c>
      <c r="N176" s="146" t="s">
        <v>41</v>
      </c>
      <c r="P176" s="147">
        <f t="shared" si="1"/>
        <v>0</v>
      </c>
      <c r="Q176" s="147">
        <v>0</v>
      </c>
      <c r="R176" s="147">
        <f t="shared" si="2"/>
        <v>0</v>
      </c>
      <c r="S176" s="147">
        <v>0</v>
      </c>
      <c r="T176" s="148">
        <f t="shared" si="3"/>
        <v>0</v>
      </c>
      <c r="AR176" s="149" t="s">
        <v>274</v>
      </c>
      <c r="AT176" s="149" t="s">
        <v>209</v>
      </c>
      <c r="AU176" s="149" t="s">
        <v>85</v>
      </c>
      <c r="AY176" s="17" t="s">
        <v>207</v>
      </c>
      <c r="BE176" s="150">
        <f t="shared" si="4"/>
        <v>0</v>
      </c>
      <c r="BF176" s="150">
        <f t="shared" si="5"/>
        <v>0</v>
      </c>
      <c r="BG176" s="150">
        <f t="shared" si="6"/>
        <v>0</v>
      </c>
      <c r="BH176" s="150">
        <f t="shared" si="7"/>
        <v>0</v>
      </c>
      <c r="BI176" s="150">
        <f t="shared" si="8"/>
        <v>0</v>
      </c>
      <c r="BJ176" s="17" t="s">
        <v>83</v>
      </c>
      <c r="BK176" s="150">
        <f t="shared" si="9"/>
        <v>0</v>
      </c>
      <c r="BL176" s="17" t="s">
        <v>274</v>
      </c>
      <c r="BM176" s="149" t="s">
        <v>1615</v>
      </c>
    </row>
    <row r="177" spans="2:65" s="1" customFormat="1" ht="24.2" customHeight="1">
      <c r="B177" s="137"/>
      <c r="C177" s="138" t="s">
        <v>7</v>
      </c>
      <c r="D177" s="138" t="s">
        <v>209</v>
      </c>
      <c r="E177" s="139" t="s">
        <v>1616</v>
      </c>
      <c r="F177" s="140" t="s">
        <v>1617</v>
      </c>
      <c r="G177" s="141" t="s">
        <v>212</v>
      </c>
      <c r="H177" s="142">
        <v>952</v>
      </c>
      <c r="I177" s="143"/>
      <c r="J177" s="144">
        <f t="shared" si="0"/>
        <v>0</v>
      </c>
      <c r="K177" s="140" t="s">
        <v>1</v>
      </c>
      <c r="L177" s="32"/>
      <c r="M177" s="145" t="s">
        <v>1</v>
      </c>
      <c r="N177" s="146" t="s">
        <v>41</v>
      </c>
      <c r="P177" s="147">
        <f t="shared" si="1"/>
        <v>0</v>
      </c>
      <c r="Q177" s="147">
        <v>0</v>
      </c>
      <c r="R177" s="147">
        <f t="shared" si="2"/>
        <v>0</v>
      </c>
      <c r="S177" s="147">
        <v>0</v>
      </c>
      <c r="T177" s="148">
        <f t="shared" si="3"/>
        <v>0</v>
      </c>
      <c r="AR177" s="149" t="s">
        <v>274</v>
      </c>
      <c r="AT177" s="149" t="s">
        <v>209</v>
      </c>
      <c r="AU177" s="149" t="s">
        <v>85</v>
      </c>
      <c r="AY177" s="17" t="s">
        <v>207</v>
      </c>
      <c r="BE177" s="150">
        <f t="shared" si="4"/>
        <v>0</v>
      </c>
      <c r="BF177" s="150">
        <f t="shared" si="5"/>
        <v>0</v>
      </c>
      <c r="BG177" s="150">
        <f t="shared" si="6"/>
        <v>0</v>
      </c>
      <c r="BH177" s="150">
        <f t="shared" si="7"/>
        <v>0</v>
      </c>
      <c r="BI177" s="150">
        <f t="shared" si="8"/>
        <v>0</v>
      </c>
      <c r="BJ177" s="17" t="s">
        <v>83</v>
      </c>
      <c r="BK177" s="150">
        <f t="shared" si="9"/>
        <v>0</v>
      </c>
      <c r="BL177" s="17" t="s">
        <v>274</v>
      </c>
      <c r="BM177" s="149" t="s">
        <v>1618</v>
      </c>
    </row>
    <row r="178" spans="2:63" s="11" customFormat="1" ht="25.9" customHeight="1">
      <c r="B178" s="125"/>
      <c r="D178" s="126" t="s">
        <v>75</v>
      </c>
      <c r="E178" s="127" t="s">
        <v>426</v>
      </c>
      <c r="F178" s="127" t="s">
        <v>1619</v>
      </c>
      <c r="I178" s="128"/>
      <c r="J178" s="129">
        <f>BK178</f>
        <v>0</v>
      </c>
      <c r="L178" s="125"/>
      <c r="M178" s="130"/>
      <c r="P178" s="131">
        <f>P179</f>
        <v>0</v>
      </c>
      <c r="R178" s="131">
        <f>R179</f>
        <v>340.77419331999994</v>
      </c>
      <c r="T178" s="132">
        <f>T179</f>
        <v>0</v>
      </c>
      <c r="AR178" s="126" t="s">
        <v>99</v>
      </c>
      <c r="AT178" s="133" t="s">
        <v>75</v>
      </c>
      <c r="AU178" s="133" t="s">
        <v>76</v>
      </c>
      <c r="AY178" s="126" t="s">
        <v>207</v>
      </c>
      <c r="BK178" s="134">
        <f>BK179</f>
        <v>0</v>
      </c>
    </row>
    <row r="179" spans="2:63" s="11" customFormat="1" ht="22.9" customHeight="1">
      <c r="B179" s="125"/>
      <c r="D179" s="126" t="s">
        <v>75</v>
      </c>
      <c r="E179" s="135" t="s">
        <v>1620</v>
      </c>
      <c r="F179" s="135" t="s">
        <v>1621</v>
      </c>
      <c r="I179" s="128"/>
      <c r="J179" s="136">
        <f>BK179</f>
        <v>0</v>
      </c>
      <c r="L179" s="125"/>
      <c r="M179" s="130"/>
      <c r="P179" s="131">
        <f>SUM(P180:P204)</f>
        <v>0</v>
      </c>
      <c r="R179" s="131">
        <f>SUM(R180:R204)</f>
        <v>340.77419331999994</v>
      </c>
      <c r="T179" s="132">
        <f>SUM(T180:T204)</f>
        <v>0</v>
      </c>
      <c r="AR179" s="126" t="s">
        <v>99</v>
      </c>
      <c r="AT179" s="133" t="s">
        <v>75</v>
      </c>
      <c r="AU179" s="133" t="s">
        <v>83</v>
      </c>
      <c r="AY179" s="126" t="s">
        <v>207</v>
      </c>
      <c r="BK179" s="134">
        <f>SUM(BK180:BK204)</f>
        <v>0</v>
      </c>
    </row>
    <row r="180" spans="2:65" s="1" customFormat="1" ht="24.2" customHeight="1">
      <c r="B180" s="137"/>
      <c r="C180" s="138" t="s">
        <v>311</v>
      </c>
      <c r="D180" s="138" t="s">
        <v>209</v>
      </c>
      <c r="E180" s="139" t="s">
        <v>1622</v>
      </c>
      <c r="F180" s="140" t="s">
        <v>1623</v>
      </c>
      <c r="G180" s="141" t="s">
        <v>286</v>
      </c>
      <c r="H180" s="142">
        <v>34.992</v>
      </c>
      <c r="I180" s="143"/>
      <c r="J180" s="144">
        <f>ROUND(I180*H180,2)</f>
        <v>0</v>
      </c>
      <c r="K180" s="140" t="s">
        <v>213</v>
      </c>
      <c r="L180" s="32"/>
      <c r="M180" s="145" t="s">
        <v>1</v>
      </c>
      <c r="N180" s="146" t="s">
        <v>41</v>
      </c>
      <c r="P180" s="147">
        <f>O180*H180</f>
        <v>0</v>
      </c>
      <c r="Q180" s="147">
        <v>0</v>
      </c>
      <c r="R180" s="147">
        <f>Q180*H180</f>
        <v>0</v>
      </c>
      <c r="S180" s="147">
        <v>0</v>
      </c>
      <c r="T180" s="148">
        <f>S180*H180</f>
        <v>0</v>
      </c>
      <c r="AR180" s="149" t="s">
        <v>509</v>
      </c>
      <c r="AT180" s="149" t="s">
        <v>209</v>
      </c>
      <c r="AU180" s="149" t="s">
        <v>85</v>
      </c>
      <c r="AY180" s="17" t="s">
        <v>207</v>
      </c>
      <c r="BE180" s="150">
        <f>IF(N180="základní",J180,0)</f>
        <v>0</v>
      </c>
      <c r="BF180" s="150">
        <f>IF(N180="snížená",J180,0)</f>
        <v>0</v>
      </c>
      <c r="BG180" s="150">
        <f>IF(N180="zákl. přenesená",J180,0)</f>
        <v>0</v>
      </c>
      <c r="BH180" s="150">
        <f>IF(N180="sníž. přenesená",J180,0)</f>
        <v>0</v>
      </c>
      <c r="BI180" s="150">
        <f>IF(N180="nulová",J180,0)</f>
        <v>0</v>
      </c>
      <c r="BJ180" s="17" t="s">
        <v>83</v>
      </c>
      <c r="BK180" s="150">
        <f>ROUND(I180*H180,2)</f>
        <v>0</v>
      </c>
      <c r="BL180" s="17" t="s">
        <v>509</v>
      </c>
      <c r="BM180" s="149" t="s">
        <v>1624</v>
      </c>
    </row>
    <row r="181" spans="2:51" s="12" customFormat="1" ht="12">
      <c r="B181" s="151"/>
      <c r="D181" s="152" t="s">
        <v>223</v>
      </c>
      <c r="E181" s="153" t="s">
        <v>47</v>
      </c>
      <c r="F181" s="154" t="s">
        <v>1625</v>
      </c>
      <c r="H181" s="155">
        <v>34.992</v>
      </c>
      <c r="I181" s="156"/>
      <c r="L181" s="151"/>
      <c r="M181" s="157"/>
      <c r="T181" s="158"/>
      <c r="AT181" s="153" t="s">
        <v>223</v>
      </c>
      <c r="AU181" s="153" t="s">
        <v>85</v>
      </c>
      <c r="AV181" s="12" t="s">
        <v>85</v>
      </c>
      <c r="AW181" s="12" t="s">
        <v>32</v>
      </c>
      <c r="AX181" s="12" t="s">
        <v>83</v>
      </c>
      <c r="AY181" s="153" t="s">
        <v>207</v>
      </c>
    </row>
    <row r="182" spans="2:65" s="1" customFormat="1" ht="16.5" customHeight="1">
      <c r="B182" s="137"/>
      <c r="C182" s="138" t="s">
        <v>315</v>
      </c>
      <c r="D182" s="138" t="s">
        <v>209</v>
      </c>
      <c r="E182" s="139" t="s">
        <v>1626</v>
      </c>
      <c r="F182" s="140" t="s">
        <v>1627</v>
      </c>
      <c r="G182" s="141" t="s">
        <v>286</v>
      </c>
      <c r="H182" s="142">
        <v>16.096</v>
      </c>
      <c r="I182" s="143"/>
      <c r="J182" s="144">
        <f>ROUND(I182*H182,2)</f>
        <v>0</v>
      </c>
      <c r="K182" s="140" t="s">
        <v>213</v>
      </c>
      <c r="L182" s="32"/>
      <c r="M182" s="145" t="s">
        <v>1</v>
      </c>
      <c r="N182" s="146" t="s">
        <v>41</v>
      </c>
      <c r="P182" s="147">
        <f>O182*H182</f>
        <v>0</v>
      </c>
      <c r="Q182" s="147">
        <v>2.50187</v>
      </c>
      <c r="R182" s="147">
        <f>Q182*H182</f>
        <v>40.270099519999995</v>
      </c>
      <c r="S182" s="147">
        <v>0</v>
      </c>
      <c r="T182" s="148">
        <f>S182*H182</f>
        <v>0</v>
      </c>
      <c r="AR182" s="149" t="s">
        <v>509</v>
      </c>
      <c r="AT182" s="149" t="s">
        <v>209</v>
      </c>
      <c r="AU182" s="149" t="s">
        <v>85</v>
      </c>
      <c r="AY182" s="17" t="s">
        <v>207</v>
      </c>
      <c r="BE182" s="150">
        <f>IF(N182="základní",J182,0)</f>
        <v>0</v>
      </c>
      <c r="BF182" s="150">
        <f>IF(N182="snížená",J182,0)</f>
        <v>0</v>
      </c>
      <c r="BG182" s="150">
        <f>IF(N182="zákl. přenesená",J182,0)</f>
        <v>0</v>
      </c>
      <c r="BH182" s="150">
        <f>IF(N182="sníž. přenesená",J182,0)</f>
        <v>0</v>
      </c>
      <c r="BI182" s="150">
        <f>IF(N182="nulová",J182,0)</f>
        <v>0</v>
      </c>
      <c r="BJ182" s="17" t="s">
        <v>83</v>
      </c>
      <c r="BK182" s="150">
        <f>ROUND(I182*H182,2)</f>
        <v>0</v>
      </c>
      <c r="BL182" s="17" t="s">
        <v>509</v>
      </c>
      <c r="BM182" s="149" t="s">
        <v>1628</v>
      </c>
    </row>
    <row r="183" spans="2:51" s="12" customFormat="1" ht="12">
      <c r="B183" s="151"/>
      <c r="D183" s="152" t="s">
        <v>223</v>
      </c>
      <c r="E183" s="153" t="s">
        <v>1</v>
      </c>
      <c r="F183" s="154" t="s">
        <v>1629</v>
      </c>
      <c r="H183" s="155">
        <v>16.096</v>
      </c>
      <c r="I183" s="156"/>
      <c r="L183" s="151"/>
      <c r="M183" s="157"/>
      <c r="T183" s="158"/>
      <c r="AT183" s="153" t="s">
        <v>223</v>
      </c>
      <c r="AU183" s="153" t="s">
        <v>85</v>
      </c>
      <c r="AV183" s="12" t="s">
        <v>85</v>
      </c>
      <c r="AW183" s="12" t="s">
        <v>32</v>
      </c>
      <c r="AX183" s="12" t="s">
        <v>83</v>
      </c>
      <c r="AY183" s="153" t="s">
        <v>207</v>
      </c>
    </row>
    <row r="184" spans="2:65" s="1" customFormat="1" ht="24.2" customHeight="1">
      <c r="B184" s="137"/>
      <c r="C184" s="138" t="s">
        <v>260</v>
      </c>
      <c r="D184" s="138" t="s">
        <v>209</v>
      </c>
      <c r="E184" s="139" t="s">
        <v>1630</v>
      </c>
      <c r="F184" s="140" t="s">
        <v>1631</v>
      </c>
      <c r="G184" s="141" t="s">
        <v>218</v>
      </c>
      <c r="H184" s="142">
        <v>103.68</v>
      </c>
      <c r="I184" s="143"/>
      <c r="J184" s="144">
        <f>ROUND(I184*H184,2)</f>
        <v>0</v>
      </c>
      <c r="K184" s="140" t="s">
        <v>213</v>
      </c>
      <c r="L184" s="32"/>
      <c r="M184" s="145" t="s">
        <v>1</v>
      </c>
      <c r="N184" s="146" t="s">
        <v>41</v>
      </c>
      <c r="P184" s="147">
        <f>O184*H184</f>
        <v>0</v>
      </c>
      <c r="Q184" s="147">
        <v>0.00116</v>
      </c>
      <c r="R184" s="147">
        <f>Q184*H184</f>
        <v>0.12026880000000001</v>
      </c>
      <c r="S184" s="147">
        <v>0</v>
      </c>
      <c r="T184" s="148">
        <f>S184*H184</f>
        <v>0</v>
      </c>
      <c r="AR184" s="149" t="s">
        <v>509</v>
      </c>
      <c r="AT184" s="149" t="s">
        <v>209</v>
      </c>
      <c r="AU184" s="149" t="s">
        <v>85</v>
      </c>
      <c r="AY184" s="17" t="s">
        <v>207</v>
      </c>
      <c r="BE184" s="150">
        <f>IF(N184="základní",J184,0)</f>
        <v>0</v>
      </c>
      <c r="BF184" s="150">
        <f>IF(N184="snížená",J184,0)</f>
        <v>0</v>
      </c>
      <c r="BG184" s="150">
        <f>IF(N184="zákl. přenesená",J184,0)</f>
        <v>0</v>
      </c>
      <c r="BH184" s="150">
        <f>IF(N184="sníž. přenesená",J184,0)</f>
        <v>0</v>
      </c>
      <c r="BI184" s="150">
        <f>IF(N184="nulová",J184,0)</f>
        <v>0</v>
      </c>
      <c r="BJ184" s="17" t="s">
        <v>83</v>
      </c>
      <c r="BK184" s="150">
        <f>ROUND(I184*H184,2)</f>
        <v>0</v>
      </c>
      <c r="BL184" s="17" t="s">
        <v>509</v>
      </c>
      <c r="BM184" s="149" t="s">
        <v>1632</v>
      </c>
    </row>
    <row r="185" spans="2:51" s="12" customFormat="1" ht="12">
      <c r="B185" s="151"/>
      <c r="D185" s="152" t="s">
        <v>223</v>
      </c>
      <c r="E185" s="153" t="s">
        <v>1</v>
      </c>
      <c r="F185" s="154" t="s">
        <v>1633</v>
      </c>
      <c r="H185" s="155">
        <v>103.68</v>
      </c>
      <c r="I185" s="156"/>
      <c r="L185" s="151"/>
      <c r="M185" s="157"/>
      <c r="T185" s="158"/>
      <c r="AT185" s="153" t="s">
        <v>223</v>
      </c>
      <c r="AU185" s="153" t="s">
        <v>85</v>
      </c>
      <c r="AV185" s="12" t="s">
        <v>85</v>
      </c>
      <c r="AW185" s="12" t="s">
        <v>32</v>
      </c>
      <c r="AX185" s="12" t="s">
        <v>83</v>
      </c>
      <c r="AY185" s="153" t="s">
        <v>207</v>
      </c>
    </row>
    <row r="186" spans="2:65" s="1" customFormat="1" ht="24.2" customHeight="1">
      <c r="B186" s="137"/>
      <c r="C186" s="138" t="s">
        <v>325</v>
      </c>
      <c r="D186" s="138" t="s">
        <v>209</v>
      </c>
      <c r="E186" s="139" t="s">
        <v>1634</v>
      </c>
      <c r="F186" s="140" t="s">
        <v>1635</v>
      </c>
      <c r="G186" s="141" t="s">
        <v>218</v>
      </c>
      <c r="H186" s="142">
        <v>103.68</v>
      </c>
      <c r="I186" s="143"/>
      <c r="J186" s="144">
        <f>ROUND(I186*H186,2)</f>
        <v>0</v>
      </c>
      <c r="K186" s="140" t="s">
        <v>213</v>
      </c>
      <c r="L186" s="32"/>
      <c r="M186" s="145" t="s">
        <v>1</v>
      </c>
      <c r="N186" s="146" t="s">
        <v>41</v>
      </c>
      <c r="P186" s="147">
        <f>O186*H186</f>
        <v>0</v>
      </c>
      <c r="Q186" s="147">
        <v>0</v>
      </c>
      <c r="R186" s="147">
        <f>Q186*H186</f>
        <v>0</v>
      </c>
      <c r="S186" s="147">
        <v>0</v>
      </c>
      <c r="T186" s="148">
        <f>S186*H186</f>
        <v>0</v>
      </c>
      <c r="AR186" s="149" t="s">
        <v>509</v>
      </c>
      <c r="AT186" s="149" t="s">
        <v>209</v>
      </c>
      <c r="AU186" s="149" t="s">
        <v>85</v>
      </c>
      <c r="AY186" s="17" t="s">
        <v>207</v>
      </c>
      <c r="BE186" s="150">
        <f>IF(N186="základní",J186,0)</f>
        <v>0</v>
      </c>
      <c r="BF186" s="150">
        <f>IF(N186="snížená",J186,0)</f>
        <v>0</v>
      </c>
      <c r="BG186" s="150">
        <f>IF(N186="zákl. přenesená",J186,0)</f>
        <v>0</v>
      </c>
      <c r="BH186" s="150">
        <f>IF(N186="sníž. přenesená",J186,0)</f>
        <v>0</v>
      </c>
      <c r="BI186" s="150">
        <f>IF(N186="nulová",J186,0)</f>
        <v>0</v>
      </c>
      <c r="BJ186" s="17" t="s">
        <v>83</v>
      </c>
      <c r="BK186" s="150">
        <f>ROUND(I186*H186,2)</f>
        <v>0</v>
      </c>
      <c r="BL186" s="17" t="s">
        <v>509</v>
      </c>
      <c r="BM186" s="149" t="s">
        <v>1636</v>
      </c>
    </row>
    <row r="187" spans="2:65" s="1" customFormat="1" ht="24.2" customHeight="1">
      <c r="B187" s="137"/>
      <c r="C187" s="138" t="s">
        <v>329</v>
      </c>
      <c r="D187" s="138" t="s">
        <v>209</v>
      </c>
      <c r="E187" s="139" t="s">
        <v>1637</v>
      </c>
      <c r="F187" s="140" t="s">
        <v>1638</v>
      </c>
      <c r="G187" s="141" t="s">
        <v>272</v>
      </c>
      <c r="H187" s="142">
        <v>854</v>
      </c>
      <c r="I187" s="143"/>
      <c r="J187" s="144">
        <f>ROUND(I187*H187,2)</f>
        <v>0</v>
      </c>
      <c r="K187" s="140" t="s">
        <v>213</v>
      </c>
      <c r="L187" s="32"/>
      <c r="M187" s="145" t="s">
        <v>1</v>
      </c>
      <c r="N187" s="146" t="s">
        <v>41</v>
      </c>
      <c r="P187" s="147">
        <f>O187*H187</f>
        <v>0</v>
      </c>
      <c r="Q187" s="147">
        <v>0</v>
      </c>
      <c r="R187" s="147">
        <f>Q187*H187</f>
        <v>0</v>
      </c>
      <c r="S187" s="147">
        <v>0</v>
      </c>
      <c r="T187" s="148">
        <f>S187*H187</f>
        <v>0</v>
      </c>
      <c r="AR187" s="149" t="s">
        <v>509</v>
      </c>
      <c r="AT187" s="149" t="s">
        <v>209</v>
      </c>
      <c r="AU187" s="149" t="s">
        <v>85</v>
      </c>
      <c r="AY187" s="17" t="s">
        <v>207</v>
      </c>
      <c r="BE187" s="150">
        <f>IF(N187="základní",J187,0)</f>
        <v>0</v>
      </c>
      <c r="BF187" s="150">
        <f>IF(N187="snížená",J187,0)</f>
        <v>0</v>
      </c>
      <c r="BG187" s="150">
        <f>IF(N187="zákl. přenesená",J187,0)</f>
        <v>0</v>
      </c>
      <c r="BH187" s="150">
        <f>IF(N187="sníž. přenesená",J187,0)</f>
        <v>0</v>
      </c>
      <c r="BI187" s="150">
        <f>IF(N187="nulová",J187,0)</f>
        <v>0</v>
      </c>
      <c r="BJ187" s="17" t="s">
        <v>83</v>
      </c>
      <c r="BK187" s="150">
        <f>ROUND(I187*H187,2)</f>
        <v>0</v>
      </c>
      <c r="BL187" s="17" t="s">
        <v>509</v>
      </c>
      <c r="BM187" s="149" t="s">
        <v>1639</v>
      </c>
    </row>
    <row r="188" spans="2:65" s="1" customFormat="1" ht="24.2" customHeight="1">
      <c r="B188" s="137"/>
      <c r="C188" s="138" t="s">
        <v>385</v>
      </c>
      <c r="D188" s="138" t="s">
        <v>209</v>
      </c>
      <c r="E188" s="139" t="s">
        <v>1640</v>
      </c>
      <c r="F188" s="140" t="s">
        <v>1641</v>
      </c>
      <c r="G188" s="141" t="s">
        <v>286</v>
      </c>
      <c r="H188" s="142">
        <v>19.44</v>
      </c>
      <c r="I188" s="143"/>
      <c r="J188" s="144">
        <f>ROUND(I188*H188,2)</f>
        <v>0</v>
      </c>
      <c r="K188" s="140" t="s">
        <v>213</v>
      </c>
      <c r="L188" s="32"/>
      <c r="M188" s="145" t="s">
        <v>1</v>
      </c>
      <c r="N188" s="146" t="s">
        <v>41</v>
      </c>
      <c r="P188" s="147">
        <f>O188*H188</f>
        <v>0</v>
      </c>
      <c r="Q188" s="147">
        <v>0</v>
      </c>
      <c r="R188" s="147">
        <f>Q188*H188</f>
        <v>0</v>
      </c>
      <c r="S188" s="147">
        <v>0</v>
      </c>
      <c r="T188" s="148">
        <f>S188*H188</f>
        <v>0</v>
      </c>
      <c r="AR188" s="149" t="s">
        <v>509</v>
      </c>
      <c r="AT188" s="149" t="s">
        <v>209</v>
      </c>
      <c r="AU188" s="149" t="s">
        <v>85</v>
      </c>
      <c r="AY188" s="17" t="s">
        <v>207</v>
      </c>
      <c r="BE188" s="150">
        <f>IF(N188="základní",J188,0)</f>
        <v>0</v>
      </c>
      <c r="BF188" s="150">
        <f>IF(N188="snížená",J188,0)</f>
        <v>0</v>
      </c>
      <c r="BG188" s="150">
        <f>IF(N188="zákl. přenesená",J188,0)</f>
        <v>0</v>
      </c>
      <c r="BH188" s="150">
        <f>IF(N188="sníž. přenesená",J188,0)</f>
        <v>0</v>
      </c>
      <c r="BI188" s="150">
        <f>IF(N188="nulová",J188,0)</f>
        <v>0</v>
      </c>
      <c r="BJ188" s="17" t="s">
        <v>83</v>
      </c>
      <c r="BK188" s="150">
        <f>ROUND(I188*H188,2)</f>
        <v>0</v>
      </c>
      <c r="BL188" s="17" t="s">
        <v>509</v>
      </c>
      <c r="BM188" s="149" t="s">
        <v>1642</v>
      </c>
    </row>
    <row r="189" spans="2:51" s="12" customFormat="1" ht="12">
      <c r="B189" s="151"/>
      <c r="D189" s="152" t="s">
        <v>223</v>
      </c>
      <c r="E189" s="153" t="s">
        <v>1</v>
      </c>
      <c r="F189" s="154" t="s">
        <v>1625</v>
      </c>
      <c r="H189" s="155">
        <v>34.992</v>
      </c>
      <c r="I189" s="156"/>
      <c r="L189" s="151"/>
      <c r="M189" s="157"/>
      <c r="T189" s="158"/>
      <c r="AT189" s="153" t="s">
        <v>223</v>
      </c>
      <c r="AU189" s="153" t="s">
        <v>85</v>
      </c>
      <c r="AV189" s="12" t="s">
        <v>85</v>
      </c>
      <c r="AW189" s="12" t="s">
        <v>32</v>
      </c>
      <c r="AX189" s="12" t="s">
        <v>76</v>
      </c>
      <c r="AY189" s="153" t="s">
        <v>207</v>
      </c>
    </row>
    <row r="190" spans="2:51" s="12" customFormat="1" ht="12">
      <c r="B190" s="151"/>
      <c r="D190" s="152" t="s">
        <v>223</v>
      </c>
      <c r="E190" s="153" t="s">
        <v>1</v>
      </c>
      <c r="F190" s="154" t="s">
        <v>1643</v>
      </c>
      <c r="H190" s="155">
        <v>-15.552</v>
      </c>
      <c r="I190" s="156"/>
      <c r="L190" s="151"/>
      <c r="M190" s="157"/>
      <c r="T190" s="158"/>
      <c r="AT190" s="153" t="s">
        <v>223</v>
      </c>
      <c r="AU190" s="153" t="s">
        <v>85</v>
      </c>
      <c r="AV190" s="12" t="s">
        <v>85</v>
      </c>
      <c r="AW190" s="12" t="s">
        <v>32</v>
      </c>
      <c r="AX190" s="12" t="s">
        <v>76</v>
      </c>
      <c r="AY190" s="153" t="s">
        <v>207</v>
      </c>
    </row>
    <row r="191" spans="2:51" s="14" customFormat="1" ht="12">
      <c r="B191" s="165"/>
      <c r="D191" s="152" t="s">
        <v>223</v>
      </c>
      <c r="E191" s="166" t="s">
        <v>831</v>
      </c>
      <c r="F191" s="167" t="s">
        <v>309</v>
      </c>
      <c r="H191" s="168">
        <v>19.44</v>
      </c>
      <c r="I191" s="169"/>
      <c r="L191" s="165"/>
      <c r="M191" s="170"/>
      <c r="T191" s="171"/>
      <c r="AT191" s="166" t="s">
        <v>223</v>
      </c>
      <c r="AU191" s="166" t="s">
        <v>85</v>
      </c>
      <c r="AV191" s="14" t="s">
        <v>214</v>
      </c>
      <c r="AW191" s="14" t="s">
        <v>32</v>
      </c>
      <c r="AX191" s="14" t="s">
        <v>83</v>
      </c>
      <c r="AY191" s="166" t="s">
        <v>207</v>
      </c>
    </row>
    <row r="192" spans="2:65" s="1" customFormat="1" ht="24.2" customHeight="1">
      <c r="B192" s="137"/>
      <c r="C192" s="138" t="s">
        <v>336</v>
      </c>
      <c r="D192" s="138" t="s">
        <v>209</v>
      </c>
      <c r="E192" s="139" t="s">
        <v>1644</v>
      </c>
      <c r="F192" s="140" t="s">
        <v>1645</v>
      </c>
      <c r="G192" s="141" t="s">
        <v>272</v>
      </c>
      <c r="H192" s="142">
        <v>854</v>
      </c>
      <c r="I192" s="143"/>
      <c r="J192" s="144">
        <f>ROUND(I192*H192,2)</f>
        <v>0</v>
      </c>
      <c r="K192" s="140" t="s">
        <v>213</v>
      </c>
      <c r="L192" s="32"/>
      <c r="M192" s="145" t="s">
        <v>1</v>
      </c>
      <c r="N192" s="146" t="s">
        <v>41</v>
      </c>
      <c r="P192" s="147">
        <f>O192*H192</f>
        <v>0</v>
      </c>
      <c r="Q192" s="147">
        <v>0.351</v>
      </c>
      <c r="R192" s="147">
        <f>Q192*H192</f>
        <v>299.75399999999996</v>
      </c>
      <c r="S192" s="147">
        <v>0</v>
      </c>
      <c r="T192" s="148">
        <f>S192*H192</f>
        <v>0</v>
      </c>
      <c r="AR192" s="149" t="s">
        <v>509</v>
      </c>
      <c r="AT192" s="149" t="s">
        <v>209</v>
      </c>
      <c r="AU192" s="149" t="s">
        <v>85</v>
      </c>
      <c r="AY192" s="17" t="s">
        <v>207</v>
      </c>
      <c r="BE192" s="150">
        <f>IF(N192="základní",J192,0)</f>
        <v>0</v>
      </c>
      <c r="BF192" s="150">
        <f>IF(N192="snížená",J192,0)</f>
        <v>0</v>
      </c>
      <c r="BG192" s="150">
        <f>IF(N192="zákl. přenesená",J192,0)</f>
        <v>0</v>
      </c>
      <c r="BH192" s="150">
        <f>IF(N192="sníž. přenesená",J192,0)</f>
        <v>0</v>
      </c>
      <c r="BI192" s="150">
        <f>IF(N192="nulová",J192,0)</f>
        <v>0</v>
      </c>
      <c r="BJ192" s="17" t="s">
        <v>83</v>
      </c>
      <c r="BK192" s="150">
        <f>ROUND(I192*H192,2)</f>
        <v>0</v>
      </c>
      <c r="BL192" s="17" t="s">
        <v>509</v>
      </c>
      <c r="BM192" s="149" t="s">
        <v>1646</v>
      </c>
    </row>
    <row r="193" spans="2:65" s="1" customFormat="1" ht="16.5" customHeight="1">
      <c r="B193" s="137"/>
      <c r="C193" s="138" t="s">
        <v>340</v>
      </c>
      <c r="D193" s="138" t="s">
        <v>209</v>
      </c>
      <c r="E193" s="139" t="s">
        <v>1647</v>
      </c>
      <c r="F193" s="140" t="s">
        <v>1648</v>
      </c>
      <c r="G193" s="141" t="s">
        <v>272</v>
      </c>
      <c r="H193" s="142">
        <v>854</v>
      </c>
      <c r="I193" s="143"/>
      <c r="J193" s="144">
        <f>ROUND(I193*H193,2)</f>
        <v>0</v>
      </c>
      <c r="K193" s="140" t="s">
        <v>213</v>
      </c>
      <c r="L193" s="32"/>
      <c r="M193" s="145" t="s">
        <v>1</v>
      </c>
      <c r="N193" s="146" t="s">
        <v>41</v>
      </c>
      <c r="P193" s="147">
        <f>O193*H193</f>
        <v>0</v>
      </c>
      <c r="Q193" s="147">
        <v>9E-05</v>
      </c>
      <c r="R193" s="147">
        <f>Q193*H193</f>
        <v>0.07686000000000001</v>
      </c>
      <c r="S193" s="147">
        <v>0</v>
      </c>
      <c r="T193" s="148">
        <f>S193*H193</f>
        <v>0</v>
      </c>
      <c r="AR193" s="149" t="s">
        <v>509</v>
      </c>
      <c r="AT193" s="149" t="s">
        <v>209</v>
      </c>
      <c r="AU193" s="149" t="s">
        <v>85</v>
      </c>
      <c r="AY193" s="17" t="s">
        <v>207</v>
      </c>
      <c r="BE193" s="150">
        <f>IF(N193="základní",J193,0)</f>
        <v>0</v>
      </c>
      <c r="BF193" s="150">
        <f>IF(N193="snížená",J193,0)</f>
        <v>0</v>
      </c>
      <c r="BG193" s="150">
        <f>IF(N193="zákl. přenesená",J193,0)</f>
        <v>0</v>
      </c>
      <c r="BH193" s="150">
        <f>IF(N193="sníž. přenesená",J193,0)</f>
        <v>0</v>
      </c>
      <c r="BI193" s="150">
        <f>IF(N193="nulová",J193,0)</f>
        <v>0</v>
      </c>
      <c r="BJ193" s="17" t="s">
        <v>83</v>
      </c>
      <c r="BK193" s="150">
        <f>ROUND(I193*H193,2)</f>
        <v>0</v>
      </c>
      <c r="BL193" s="17" t="s">
        <v>509</v>
      </c>
      <c r="BM193" s="149" t="s">
        <v>1649</v>
      </c>
    </row>
    <row r="194" spans="2:65" s="1" customFormat="1" ht="24.2" customHeight="1">
      <c r="B194" s="137"/>
      <c r="C194" s="138" t="s">
        <v>345</v>
      </c>
      <c r="D194" s="138" t="s">
        <v>209</v>
      </c>
      <c r="E194" s="139" t="s">
        <v>1650</v>
      </c>
      <c r="F194" s="140" t="s">
        <v>1651</v>
      </c>
      <c r="G194" s="141" t="s">
        <v>272</v>
      </c>
      <c r="H194" s="142">
        <v>854</v>
      </c>
      <c r="I194" s="143"/>
      <c r="J194" s="144">
        <f>ROUND(I194*H194,2)</f>
        <v>0</v>
      </c>
      <c r="K194" s="140" t="s">
        <v>213</v>
      </c>
      <c r="L194" s="32"/>
      <c r="M194" s="145" t="s">
        <v>1</v>
      </c>
      <c r="N194" s="146" t="s">
        <v>41</v>
      </c>
      <c r="P194" s="147">
        <f>O194*H194</f>
        <v>0</v>
      </c>
      <c r="Q194" s="147">
        <v>0</v>
      </c>
      <c r="R194" s="147">
        <f>Q194*H194</f>
        <v>0</v>
      </c>
      <c r="S194" s="147">
        <v>0</v>
      </c>
      <c r="T194" s="148">
        <f>S194*H194</f>
        <v>0</v>
      </c>
      <c r="AR194" s="149" t="s">
        <v>509</v>
      </c>
      <c r="AT194" s="149" t="s">
        <v>209</v>
      </c>
      <c r="AU194" s="149" t="s">
        <v>85</v>
      </c>
      <c r="AY194" s="17" t="s">
        <v>207</v>
      </c>
      <c r="BE194" s="150">
        <f>IF(N194="základní",J194,0)</f>
        <v>0</v>
      </c>
      <c r="BF194" s="150">
        <f>IF(N194="snížená",J194,0)</f>
        <v>0</v>
      </c>
      <c r="BG194" s="150">
        <f>IF(N194="zákl. přenesená",J194,0)</f>
        <v>0</v>
      </c>
      <c r="BH194" s="150">
        <f>IF(N194="sníž. přenesená",J194,0)</f>
        <v>0</v>
      </c>
      <c r="BI194" s="150">
        <f>IF(N194="nulová",J194,0)</f>
        <v>0</v>
      </c>
      <c r="BJ194" s="17" t="s">
        <v>83</v>
      </c>
      <c r="BK194" s="150">
        <f>ROUND(I194*H194,2)</f>
        <v>0</v>
      </c>
      <c r="BL194" s="17" t="s">
        <v>509</v>
      </c>
      <c r="BM194" s="149" t="s">
        <v>1652</v>
      </c>
    </row>
    <row r="195" spans="2:65" s="1" customFormat="1" ht="21.75" customHeight="1">
      <c r="B195" s="137"/>
      <c r="C195" s="138" t="s">
        <v>349</v>
      </c>
      <c r="D195" s="138" t="s">
        <v>209</v>
      </c>
      <c r="E195" s="139" t="s">
        <v>1653</v>
      </c>
      <c r="F195" s="140" t="s">
        <v>1654</v>
      </c>
      <c r="G195" s="141" t="s">
        <v>286</v>
      </c>
      <c r="H195" s="142">
        <v>75.332</v>
      </c>
      <c r="I195" s="143"/>
      <c r="J195" s="144">
        <f>ROUND(I195*H195,2)</f>
        <v>0</v>
      </c>
      <c r="K195" s="140" t="s">
        <v>213</v>
      </c>
      <c r="L195" s="32"/>
      <c r="M195" s="145" t="s">
        <v>1</v>
      </c>
      <c r="N195" s="146" t="s">
        <v>41</v>
      </c>
      <c r="P195" s="147">
        <f>O195*H195</f>
        <v>0</v>
      </c>
      <c r="Q195" s="147">
        <v>0</v>
      </c>
      <c r="R195" s="147">
        <f>Q195*H195</f>
        <v>0</v>
      </c>
      <c r="S195" s="147">
        <v>0</v>
      </c>
      <c r="T195" s="148">
        <f>S195*H195</f>
        <v>0</v>
      </c>
      <c r="AR195" s="149" t="s">
        <v>509</v>
      </c>
      <c r="AT195" s="149" t="s">
        <v>209</v>
      </c>
      <c r="AU195" s="149" t="s">
        <v>85</v>
      </c>
      <c r="AY195" s="17" t="s">
        <v>207</v>
      </c>
      <c r="BE195" s="150">
        <f>IF(N195="základní",J195,0)</f>
        <v>0</v>
      </c>
      <c r="BF195" s="150">
        <f>IF(N195="snížená",J195,0)</f>
        <v>0</v>
      </c>
      <c r="BG195" s="150">
        <f>IF(N195="zákl. přenesená",J195,0)</f>
        <v>0</v>
      </c>
      <c r="BH195" s="150">
        <f>IF(N195="sníž. přenesená",J195,0)</f>
        <v>0</v>
      </c>
      <c r="BI195" s="150">
        <f>IF(N195="nulová",J195,0)</f>
        <v>0</v>
      </c>
      <c r="BJ195" s="17" t="s">
        <v>83</v>
      </c>
      <c r="BK195" s="150">
        <f>ROUND(I195*H195,2)</f>
        <v>0</v>
      </c>
      <c r="BL195" s="17" t="s">
        <v>509</v>
      </c>
      <c r="BM195" s="149" t="s">
        <v>1655</v>
      </c>
    </row>
    <row r="196" spans="2:51" s="12" customFormat="1" ht="12">
      <c r="B196" s="151"/>
      <c r="D196" s="152" t="s">
        <v>223</v>
      </c>
      <c r="E196" s="153" t="s">
        <v>1</v>
      </c>
      <c r="F196" s="154" t="s">
        <v>1656</v>
      </c>
      <c r="H196" s="155">
        <v>15.552</v>
      </c>
      <c r="I196" s="156"/>
      <c r="L196" s="151"/>
      <c r="M196" s="157"/>
      <c r="T196" s="158"/>
      <c r="AT196" s="153" t="s">
        <v>223</v>
      </c>
      <c r="AU196" s="153" t="s">
        <v>85</v>
      </c>
      <c r="AV196" s="12" t="s">
        <v>85</v>
      </c>
      <c r="AW196" s="12" t="s">
        <v>32</v>
      </c>
      <c r="AX196" s="12" t="s">
        <v>76</v>
      </c>
      <c r="AY196" s="153" t="s">
        <v>207</v>
      </c>
    </row>
    <row r="197" spans="2:51" s="12" customFormat="1" ht="12">
      <c r="B197" s="151"/>
      <c r="D197" s="152" t="s">
        <v>223</v>
      </c>
      <c r="E197" s="153" t="s">
        <v>1</v>
      </c>
      <c r="F197" s="154" t="s">
        <v>1657</v>
      </c>
      <c r="H197" s="155">
        <v>59.78</v>
      </c>
      <c r="I197" s="156"/>
      <c r="L197" s="151"/>
      <c r="M197" s="157"/>
      <c r="T197" s="158"/>
      <c r="AT197" s="153" t="s">
        <v>223</v>
      </c>
      <c r="AU197" s="153" t="s">
        <v>85</v>
      </c>
      <c r="AV197" s="12" t="s">
        <v>85</v>
      </c>
      <c r="AW197" s="12" t="s">
        <v>32</v>
      </c>
      <c r="AX197" s="12" t="s">
        <v>76</v>
      </c>
      <c r="AY197" s="153" t="s">
        <v>207</v>
      </c>
    </row>
    <row r="198" spans="2:51" s="14" customFormat="1" ht="12">
      <c r="B198" s="165"/>
      <c r="D198" s="152" t="s">
        <v>223</v>
      </c>
      <c r="E198" s="166" t="s">
        <v>151</v>
      </c>
      <c r="F198" s="167" t="s">
        <v>309</v>
      </c>
      <c r="H198" s="168">
        <v>75.332</v>
      </c>
      <c r="I198" s="169"/>
      <c r="L198" s="165"/>
      <c r="M198" s="170"/>
      <c r="T198" s="171"/>
      <c r="AT198" s="166" t="s">
        <v>223</v>
      </c>
      <c r="AU198" s="166" t="s">
        <v>85</v>
      </c>
      <c r="AV198" s="14" t="s">
        <v>214</v>
      </c>
      <c r="AW198" s="14" t="s">
        <v>32</v>
      </c>
      <c r="AX198" s="14" t="s">
        <v>83</v>
      </c>
      <c r="AY198" s="166" t="s">
        <v>207</v>
      </c>
    </row>
    <row r="199" spans="2:65" s="1" customFormat="1" ht="24.2" customHeight="1">
      <c r="B199" s="137"/>
      <c r="C199" s="138" t="s">
        <v>354</v>
      </c>
      <c r="D199" s="138" t="s">
        <v>209</v>
      </c>
      <c r="E199" s="139" t="s">
        <v>1658</v>
      </c>
      <c r="F199" s="140" t="s">
        <v>1659</v>
      </c>
      <c r="G199" s="141" t="s">
        <v>286</v>
      </c>
      <c r="H199" s="142">
        <v>1431.308</v>
      </c>
      <c r="I199" s="143"/>
      <c r="J199" s="144">
        <f>ROUND(I199*H199,2)</f>
        <v>0</v>
      </c>
      <c r="K199" s="140" t="s">
        <v>213</v>
      </c>
      <c r="L199" s="32"/>
      <c r="M199" s="145" t="s">
        <v>1</v>
      </c>
      <c r="N199" s="146" t="s">
        <v>41</v>
      </c>
      <c r="P199" s="147">
        <f>O199*H199</f>
        <v>0</v>
      </c>
      <c r="Q199" s="147">
        <v>0</v>
      </c>
      <c r="R199" s="147">
        <f>Q199*H199</f>
        <v>0</v>
      </c>
      <c r="S199" s="147">
        <v>0</v>
      </c>
      <c r="T199" s="148">
        <f>S199*H199</f>
        <v>0</v>
      </c>
      <c r="AR199" s="149" t="s">
        <v>509</v>
      </c>
      <c r="AT199" s="149" t="s">
        <v>209</v>
      </c>
      <c r="AU199" s="149" t="s">
        <v>85</v>
      </c>
      <c r="AY199" s="17" t="s">
        <v>207</v>
      </c>
      <c r="BE199" s="150">
        <f>IF(N199="základní",J199,0)</f>
        <v>0</v>
      </c>
      <c r="BF199" s="150">
        <f>IF(N199="snížená",J199,0)</f>
        <v>0</v>
      </c>
      <c r="BG199" s="150">
        <f>IF(N199="zákl. přenesená",J199,0)</f>
        <v>0</v>
      </c>
      <c r="BH199" s="150">
        <f>IF(N199="sníž. přenesená",J199,0)</f>
        <v>0</v>
      </c>
      <c r="BI199" s="150">
        <f>IF(N199="nulová",J199,0)</f>
        <v>0</v>
      </c>
      <c r="BJ199" s="17" t="s">
        <v>83</v>
      </c>
      <c r="BK199" s="150">
        <f>ROUND(I199*H199,2)</f>
        <v>0</v>
      </c>
      <c r="BL199" s="17" t="s">
        <v>509</v>
      </c>
      <c r="BM199" s="149" t="s">
        <v>1660</v>
      </c>
    </row>
    <row r="200" spans="2:51" s="12" customFormat="1" ht="12">
      <c r="B200" s="151"/>
      <c r="D200" s="152" t="s">
        <v>223</v>
      </c>
      <c r="E200" s="153" t="s">
        <v>1</v>
      </c>
      <c r="F200" s="154" t="s">
        <v>1661</v>
      </c>
      <c r="H200" s="155">
        <v>1431.308</v>
      </c>
      <c r="I200" s="156"/>
      <c r="L200" s="151"/>
      <c r="M200" s="157"/>
      <c r="T200" s="158"/>
      <c r="AT200" s="153" t="s">
        <v>223</v>
      </c>
      <c r="AU200" s="153" t="s">
        <v>85</v>
      </c>
      <c r="AV200" s="12" t="s">
        <v>85</v>
      </c>
      <c r="AW200" s="12" t="s">
        <v>32</v>
      </c>
      <c r="AX200" s="12" t="s">
        <v>83</v>
      </c>
      <c r="AY200" s="153" t="s">
        <v>207</v>
      </c>
    </row>
    <row r="201" spans="2:65" s="1" customFormat="1" ht="16.5" customHeight="1">
      <c r="B201" s="137"/>
      <c r="C201" s="138" t="s">
        <v>233</v>
      </c>
      <c r="D201" s="138" t="s">
        <v>209</v>
      </c>
      <c r="E201" s="139" t="s">
        <v>1662</v>
      </c>
      <c r="F201" s="140" t="s">
        <v>1663</v>
      </c>
      <c r="G201" s="141" t="s">
        <v>272</v>
      </c>
      <c r="H201" s="142">
        <v>854</v>
      </c>
      <c r="I201" s="143"/>
      <c r="J201" s="144">
        <f>ROUND(I201*H201,2)</f>
        <v>0</v>
      </c>
      <c r="K201" s="140" t="s">
        <v>213</v>
      </c>
      <c r="L201" s="32"/>
      <c r="M201" s="145" t="s">
        <v>1</v>
      </c>
      <c r="N201" s="146" t="s">
        <v>41</v>
      </c>
      <c r="P201" s="147">
        <f>O201*H201</f>
        <v>0</v>
      </c>
      <c r="Q201" s="147">
        <v>7E-05</v>
      </c>
      <c r="R201" s="147">
        <f>Q201*H201</f>
        <v>0.05977999999999999</v>
      </c>
      <c r="S201" s="147">
        <v>0</v>
      </c>
      <c r="T201" s="148">
        <f>S201*H201</f>
        <v>0</v>
      </c>
      <c r="AR201" s="149" t="s">
        <v>509</v>
      </c>
      <c r="AT201" s="149" t="s">
        <v>209</v>
      </c>
      <c r="AU201" s="149" t="s">
        <v>85</v>
      </c>
      <c r="AY201" s="17" t="s">
        <v>207</v>
      </c>
      <c r="BE201" s="150">
        <f>IF(N201="základní",J201,0)</f>
        <v>0</v>
      </c>
      <c r="BF201" s="150">
        <f>IF(N201="snížená",J201,0)</f>
        <v>0</v>
      </c>
      <c r="BG201" s="150">
        <f>IF(N201="zákl. přenesená",J201,0)</f>
        <v>0</v>
      </c>
      <c r="BH201" s="150">
        <f>IF(N201="sníž. přenesená",J201,0)</f>
        <v>0</v>
      </c>
      <c r="BI201" s="150">
        <f>IF(N201="nulová",J201,0)</f>
        <v>0</v>
      </c>
      <c r="BJ201" s="17" t="s">
        <v>83</v>
      </c>
      <c r="BK201" s="150">
        <f>ROUND(I201*H201,2)</f>
        <v>0</v>
      </c>
      <c r="BL201" s="17" t="s">
        <v>509</v>
      </c>
      <c r="BM201" s="149" t="s">
        <v>1664</v>
      </c>
    </row>
    <row r="202" spans="2:65" s="1" customFormat="1" ht="33" customHeight="1">
      <c r="B202" s="137"/>
      <c r="C202" s="138" t="s">
        <v>361</v>
      </c>
      <c r="D202" s="138" t="s">
        <v>209</v>
      </c>
      <c r="E202" s="139" t="s">
        <v>1665</v>
      </c>
      <c r="F202" s="140" t="s">
        <v>1666</v>
      </c>
      <c r="G202" s="141" t="s">
        <v>272</v>
      </c>
      <c r="H202" s="142">
        <v>854</v>
      </c>
      <c r="I202" s="143"/>
      <c r="J202" s="144">
        <f>ROUND(I202*H202,2)</f>
        <v>0</v>
      </c>
      <c r="K202" s="140" t="s">
        <v>213</v>
      </c>
      <c r="L202" s="32"/>
      <c r="M202" s="145" t="s">
        <v>1</v>
      </c>
      <c r="N202" s="146" t="s">
        <v>41</v>
      </c>
      <c r="P202" s="147">
        <f>O202*H202</f>
        <v>0</v>
      </c>
      <c r="Q202" s="147">
        <v>0</v>
      </c>
      <c r="R202" s="147">
        <f>Q202*H202</f>
        <v>0</v>
      </c>
      <c r="S202" s="147">
        <v>0</v>
      </c>
      <c r="T202" s="148">
        <f>S202*H202</f>
        <v>0</v>
      </c>
      <c r="AR202" s="149" t="s">
        <v>509</v>
      </c>
      <c r="AT202" s="149" t="s">
        <v>209</v>
      </c>
      <c r="AU202" s="149" t="s">
        <v>85</v>
      </c>
      <c r="AY202" s="17" t="s">
        <v>207</v>
      </c>
      <c r="BE202" s="150">
        <f>IF(N202="základní",J202,0)</f>
        <v>0</v>
      </c>
      <c r="BF202" s="150">
        <f>IF(N202="snížená",J202,0)</f>
        <v>0</v>
      </c>
      <c r="BG202" s="150">
        <f>IF(N202="zákl. přenesená",J202,0)</f>
        <v>0</v>
      </c>
      <c r="BH202" s="150">
        <f>IF(N202="sníž. přenesená",J202,0)</f>
        <v>0</v>
      </c>
      <c r="BI202" s="150">
        <f>IF(N202="nulová",J202,0)</f>
        <v>0</v>
      </c>
      <c r="BJ202" s="17" t="s">
        <v>83</v>
      </c>
      <c r="BK202" s="150">
        <f>ROUND(I202*H202,2)</f>
        <v>0</v>
      </c>
      <c r="BL202" s="17" t="s">
        <v>509</v>
      </c>
      <c r="BM202" s="149" t="s">
        <v>1667</v>
      </c>
    </row>
    <row r="203" spans="2:65" s="1" customFormat="1" ht="24.2" customHeight="1">
      <c r="B203" s="137"/>
      <c r="C203" s="172" t="s">
        <v>365</v>
      </c>
      <c r="D203" s="172" t="s">
        <v>426</v>
      </c>
      <c r="E203" s="173" t="s">
        <v>1668</v>
      </c>
      <c r="F203" s="174" t="s">
        <v>1669</v>
      </c>
      <c r="G203" s="175" t="s">
        <v>272</v>
      </c>
      <c r="H203" s="176">
        <v>896.7</v>
      </c>
      <c r="I203" s="177"/>
      <c r="J203" s="178">
        <f>ROUND(I203*H203,2)</f>
        <v>0</v>
      </c>
      <c r="K203" s="174" t="s">
        <v>213</v>
      </c>
      <c r="L203" s="179"/>
      <c r="M203" s="180" t="s">
        <v>1</v>
      </c>
      <c r="N203" s="181" t="s">
        <v>41</v>
      </c>
      <c r="P203" s="147">
        <f>O203*H203</f>
        <v>0</v>
      </c>
      <c r="Q203" s="147">
        <v>0.00055</v>
      </c>
      <c r="R203" s="147">
        <f>Q203*H203</f>
        <v>0.49318500000000004</v>
      </c>
      <c r="S203" s="147">
        <v>0</v>
      </c>
      <c r="T203" s="148">
        <f>S203*H203</f>
        <v>0</v>
      </c>
      <c r="AR203" s="149" t="s">
        <v>818</v>
      </c>
      <c r="AT203" s="149" t="s">
        <v>426</v>
      </c>
      <c r="AU203" s="149" t="s">
        <v>85</v>
      </c>
      <c r="AY203" s="17" t="s">
        <v>207</v>
      </c>
      <c r="BE203" s="150">
        <f>IF(N203="základní",J203,0)</f>
        <v>0</v>
      </c>
      <c r="BF203" s="150">
        <f>IF(N203="snížená",J203,0)</f>
        <v>0</v>
      </c>
      <c r="BG203" s="150">
        <f>IF(N203="zákl. přenesená",J203,0)</f>
        <v>0</v>
      </c>
      <c r="BH203" s="150">
        <f>IF(N203="sníž. přenesená",J203,0)</f>
        <v>0</v>
      </c>
      <c r="BI203" s="150">
        <f>IF(N203="nulová",J203,0)</f>
        <v>0</v>
      </c>
      <c r="BJ203" s="17" t="s">
        <v>83</v>
      </c>
      <c r="BK203" s="150">
        <f>ROUND(I203*H203,2)</f>
        <v>0</v>
      </c>
      <c r="BL203" s="17" t="s">
        <v>818</v>
      </c>
      <c r="BM203" s="149" t="s">
        <v>1670</v>
      </c>
    </row>
    <row r="204" spans="2:51" s="12" customFormat="1" ht="12">
      <c r="B204" s="151"/>
      <c r="D204" s="152" t="s">
        <v>223</v>
      </c>
      <c r="F204" s="154" t="s">
        <v>1671</v>
      </c>
      <c r="H204" s="155">
        <v>896.7</v>
      </c>
      <c r="I204" s="156"/>
      <c r="L204" s="151"/>
      <c r="M204" s="195"/>
      <c r="N204" s="196"/>
      <c r="O204" s="196"/>
      <c r="P204" s="196"/>
      <c r="Q204" s="196"/>
      <c r="R204" s="196"/>
      <c r="S204" s="196"/>
      <c r="T204" s="197"/>
      <c r="AT204" s="153" t="s">
        <v>223</v>
      </c>
      <c r="AU204" s="153" t="s">
        <v>85</v>
      </c>
      <c r="AV204" s="12" t="s">
        <v>85</v>
      </c>
      <c r="AW204" s="12" t="s">
        <v>3</v>
      </c>
      <c r="AX204" s="12" t="s">
        <v>83</v>
      </c>
      <c r="AY204" s="153" t="s">
        <v>207</v>
      </c>
    </row>
    <row r="205" spans="2:12" s="1" customFormat="1" ht="6.95" customHeight="1">
      <c r="B205" s="44"/>
      <c r="C205" s="45"/>
      <c r="D205" s="45"/>
      <c r="E205" s="45"/>
      <c r="F205" s="45"/>
      <c r="G205" s="45"/>
      <c r="H205" s="45"/>
      <c r="I205" s="45"/>
      <c r="J205" s="45"/>
      <c r="K205" s="45"/>
      <c r="L205" s="32"/>
    </row>
  </sheetData>
  <autoFilter ref="C131:K204"/>
  <mergeCells count="12">
    <mergeCell ref="E124:H124"/>
    <mergeCell ref="L2:V2"/>
    <mergeCell ref="E85:H85"/>
    <mergeCell ref="E87:H87"/>
    <mergeCell ref="E89:H89"/>
    <mergeCell ref="E120:H120"/>
    <mergeCell ref="E122:H12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3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43" t="s">
        <v>5</v>
      </c>
      <c r="M2" s="219"/>
      <c r="N2" s="219"/>
      <c r="O2" s="219"/>
      <c r="P2" s="219"/>
      <c r="Q2" s="219"/>
      <c r="R2" s="219"/>
      <c r="S2" s="219"/>
      <c r="T2" s="219"/>
      <c r="U2" s="219"/>
      <c r="V2" s="219"/>
      <c r="AT2" s="17" t="s">
        <v>127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85</v>
      </c>
    </row>
    <row r="4" spans="2:46" ht="24.95" customHeight="1">
      <c r="B4" s="20"/>
      <c r="D4" s="21" t="s">
        <v>144</v>
      </c>
      <c r="L4" s="20"/>
      <c r="M4" s="94" t="s">
        <v>10</v>
      </c>
      <c r="AT4" s="17" t="s">
        <v>3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251" t="str">
        <f>'Rekapitulace stavby'!K6</f>
        <v>Chodník Hrachovec - horní část - 1.etapa  km 0,000 – km 0,763</v>
      </c>
      <c r="F7" s="252"/>
      <c r="G7" s="252"/>
      <c r="H7" s="252"/>
      <c r="L7" s="20"/>
    </row>
    <row r="8" spans="2:12" ht="12" customHeight="1">
      <c r="B8" s="20"/>
      <c r="D8" s="27" t="s">
        <v>153</v>
      </c>
      <c r="L8" s="20"/>
    </row>
    <row r="9" spans="2:12" s="1" customFormat="1" ht="16.5" customHeight="1">
      <c r="B9" s="32"/>
      <c r="E9" s="251" t="s">
        <v>156</v>
      </c>
      <c r="F9" s="250"/>
      <c r="G9" s="250"/>
      <c r="H9" s="250"/>
      <c r="L9" s="32"/>
    </row>
    <row r="10" spans="2:12" s="1" customFormat="1" ht="12" customHeight="1">
      <c r="B10" s="32"/>
      <c r="D10" s="27" t="s">
        <v>159</v>
      </c>
      <c r="L10" s="32"/>
    </row>
    <row r="11" spans="2:12" s="1" customFormat="1" ht="16.5" customHeight="1">
      <c r="B11" s="32"/>
      <c r="E11" s="208" t="s">
        <v>1672</v>
      </c>
      <c r="F11" s="250"/>
      <c r="G11" s="250"/>
      <c r="H11" s="250"/>
      <c r="L11" s="32"/>
    </row>
    <row r="12" spans="2:12" s="1" customFormat="1" ht="12">
      <c r="B12" s="32"/>
      <c r="L12" s="32"/>
    </row>
    <row r="13" spans="2:12" s="1" customFormat="1" ht="12" customHeight="1">
      <c r="B13" s="32"/>
      <c r="D13" s="27" t="s">
        <v>18</v>
      </c>
      <c r="F13" s="25" t="s">
        <v>1</v>
      </c>
      <c r="I13" s="27" t="s">
        <v>19</v>
      </c>
      <c r="J13" s="25" t="s">
        <v>1</v>
      </c>
      <c r="L13" s="32"/>
    </row>
    <row r="14" spans="2:12" s="1" customFormat="1" ht="12" customHeight="1">
      <c r="B14" s="32"/>
      <c r="D14" s="27" t="s">
        <v>20</v>
      </c>
      <c r="F14" s="25" t="s">
        <v>21</v>
      </c>
      <c r="I14" s="27" t="s">
        <v>22</v>
      </c>
      <c r="J14" s="52" t="str">
        <f>'Rekapitulace stavby'!AN8</f>
        <v>2. 12. 2022</v>
      </c>
      <c r="L14" s="32"/>
    </row>
    <row r="15" spans="2:12" s="1" customFormat="1" ht="10.9" customHeight="1">
      <c r="B15" s="32"/>
      <c r="L15" s="32"/>
    </row>
    <row r="16" spans="2:12" s="1" customFormat="1" ht="12" customHeight="1">
      <c r="B16" s="32"/>
      <c r="D16" s="27" t="s">
        <v>24</v>
      </c>
      <c r="I16" s="27" t="s">
        <v>25</v>
      </c>
      <c r="J16" s="25" t="s">
        <v>1</v>
      </c>
      <c r="L16" s="32"/>
    </row>
    <row r="17" spans="2:12" s="1" customFormat="1" ht="18" customHeight="1">
      <c r="B17" s="32"/>
      <c r="E17" s="25" t="s">
        <v>26</v>
      </c>
      <c r="I17" s="27" t="s">
        <v>27</v>
      </c>
      <c r="J17" s="25" t="s">
        <v>1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28</v>
      </c>
      <c r="I19" s="27" t="s">
        <v>25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253" t="str">
        <f>'Rekapitulace stavby'!E14</f>
        <v>Vyplň údaj</v>
      </c>
      <c r="F20" s="218"/>
      <c r="G20" s="218"/>
      <c r="H20" s="218"/>
      <c r="I20" s="27" t="s">
        <v>27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30</v>
      </c>
      <c r="I22" s="27" t="s">
        <v>25</v>
      </c>
      <c r="J22" s="25" t="s">
        <v>1</v>
      </c>
      <c r="L22" s="32"/>
    </row>
    <row r="23" spans="2:12" s="1" customFormat="1" ht="18" customHeight="1">
      <c r="B23" s="32"/>
      <c r="E23" s="25" t="s">
        <v>31</v>
      </c>
      <c r="I23" s="27" t="s">
        <v>27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33</v>
      </c>
      <c r="I25" s="27" t="s">
        <v>25</v>
      </c>
      <c r="J25" s="25" t="s">
        <v>1</v>
      </c>
      <c r="L25" s="32"/>
    </row>
    <row r="26" spans="2:12" s="1" customFormat="1" ht="18" customHeight="1">
      <c r="B26" s="32"/>
      <c r="E26" s="25" t="s">
        <v>34</v>
      </c>
      <c r="I26" s="27" t="s">
        <v>27</v>
      </c>
      <c r="J26" s="25" t="s">
        <v>1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35</v>
      </c>
      <c r="L28" s="32"/>
    </row>
    <row r="29" spans="2:12" s="7" customFormat="1" ht="16.5" customHeight="1">
      <c r="B29" s="95"/>
      <c r="E29" s="223" t="s">
        <v>1</v>
      </c>
      <c r="F29" s="223"/>
      <c r="G29" s="223"/>
      <c r="H29" s="223"/>
      <c r="L29" s="95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25.35" customHeight="1">
      <c r="B32" s="32"/>
      <c r="D32" s="96" t="s">
        <v>36</v>
      </c>
      <c r="J32" s="66">
        <f>ROUND(J125,2)</f>
        <v>0</v>
      </c>
      <c r="L32" s="32"/>
    </row>
    <row r="33" spans="2:12" s="1" customFormat="1" ht="6.95" customHeight="1">
      <c r="B33" s="32"/>
      <c r="D33" s="53"/>
      <c r="E33" s="53"/>
      <c r="F33" s="53"/>
      <c r="G33" s="53"/>
      <c r="H33" s="53"/>
      <c r="I33" s="53"/>
      <c r="J33" s="53"/>
      <c r="K33" s="53"/>
      <c r="L33" s="32"/>
    </row>
    <row r="34" spans="2:12" s="1" customFormat="1" ht="14.45" customHeight="1">
      <c r="B34" s="32"/>
      <c r="F34" s="35" t="s">
        <v>38</v>
      </c>
      <c r="I34" s="35" t="s">
        <v>37</v>
      </c>
      <c r="J34" s="35" t="s">
        <v>39</v>
      </c>
      <c r="L34" s="32"/>
    </row>
    <row r="35" spans="2:12" s="1" customFormat="1" ht="14.45" customHeight="1">
      <c r="B35" s="32"/>
      <c r="D35" s="55" t="s">
        <v>40</v>
      </c>
      <c r="E35" s="27" t="s">
        <v>41</v>
      </c>
      <c r="F35" s="86">
        <f>ROUND((SUM(BE125:BE136)),2)</f>
        <v>0</v>
      </c>
      <c r="I35" s="97">
        <v>0.21</v>
      </c>
      <c r="J35" s="86">
        <f>ROUND(((SUM(BE125:BE136))*I35),2)</f>
        <v>0</v>
      </c>
      <c r="L35" s="32"/>
    </row>
    <row r="36" spans="2:12" s="1" customFormat="1" ht="14.45" customHeight="1">
      <c r="B36" s="32"/>
      <c r="E36" s="27" t="s">
        <v>42</v>
      </c>
      <c r="F36" s="86">
        <f>ROUND((SUM(BF125:BF136)),2)</f>
        <v>0</v>
      </c>
      <c r="I36" s="97">
        <v>0.15</v>
      </c>
      <c r="J36" s="86">
        <f>ROUND(((SUM(BF125:BF136))*I36),2)</f>
        <v>0</v>
      </c>
      <c r="L36" s="32"/>
    </row>
    <row r="37" spans="2:12" s="1" customFormat="1" ht="14.45" customHeight="1" hidden="1">
      <c r="B37" s="32"/>
      <c r="E37" s="27" t="s">
        <v>43</v>
      </c>
      <c r="F37" s="86">
        <f>ROUND((SUM(BG125:BG136)),2)</f>
        <v>0</v>
      </c>
      <c r="I37" s="97">
        <v>0.21</v>
      </c>
      <c r="J37" s="86">
        <f>0</f>
        <v>0</v>
      </c>
      <c r="L37" s="32"/>
    </row>
    <row r="38" spans="2:12" s="1" customFormat="1" ht="14.45" customHeight="1" hidden="1">
      <c r="B38" s="32"/>
      <c r="E38" s="27" t="s">
        <v>44</v>
      </c>
      <c r="F38" s="86">
        <f>ROUND((SUM(BH125:BH136)),2)</f>
        <v>0</v>
      </c>
      <c r="I38" s="97">
        <v>0.15</v>
      </c>
      <c r="J38" s="86">
        <f>0</f>
        <v>0</v>
      </c>
      <c r="L38" s="32"/>
    </row>
    <row r="39" spans="2:12" s="1" customFormat="1" ht="14.45" customHeight="1" hidden="1">
      <c r="B39" s="32"/>
      <c r="E39" s="27" t="s">
        <v>45</v>
      </c>
      <c r="F39" s="86">
        <f>ROUND((SUM(BI125:BI136)),2)</f>
        <v>0</v>
      </c>
      <c r="I39" s="97">
        <v>0</v>
      </c>
      <c r="J39" s="86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8"/>
      <c r="D41" s="99" t="s">
        <v>46</v>
      </c>
      <c r="E41" s="57"/>
      <c r="F41" s="57"/>
      <c r="G41" s="100" t="s">
        <v>47</v>
      </c>
      <c r="H41" s="101" t="s">
        <v>48</v>
      </c>
      <c r="I41" s="57"/>
      <c r="J41" s="102">
        <f>SUM(J32:J39)</f>
        <v>0</v>
      </c>
      <c r="K41" s="103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49</v>
      </c>
      <c r="E50" s="42"/>
      <c r="F50" s="42"/>
      <c r="G50" s="41" t="s">
        <v>50</v>
      </c>
      <c r="H50" s="42"/>
      <c r="I50" s="42"/>
      <c r="J50" s="42"/>
      <c r="K50" s="42"/>
      <c r="L50" s="3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.75">
      <c r="B61" s="32"/>
      <c r="D61" s="43" t="s">
        <v>51</v>
      </c>
      <c r="E61" s="34"/>
      <c r="F61" s="104" t="s">
        <v>52</v>
      </c>
      <c r="G61" s="43" t="s">
        <v>51</v>
      </c>
      <c r="H61" s="34"/>
      <c r="I61" s="34"/>
      <c r="J61" s="105" t="s">
        <v>52</v>
      </c>
      <c r="K61" s="34"/>
      <c r="L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.75">
      <c r="B65" s="32"/>
      <c r="D65" s="41" t="s">
        <v>53</v>
      </c>
      <c r="E65" s="42"/>
      <c r="F65" s="42"/>
      <c r="G65" s="41" t="s">
        <v>54</v>
      </c>
      <c r="H65" s="42"/>
      <c r="I65" s="42"/>
      <c r="J65" s="42"/>
      <c r="K65" s="42"/>
      <c r="L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.75">
      <c r="B76" s="32"/>
      <c r="D76" s="43" t="s">
        <v>51</v>
      </c>
      <c r="E76" s="34"/>
      <c r="F76" s="104" t="s">
        <v>52</v>
      </c>
      <c r="G76" s="43" t="s">
        <v>51</v>
      </c>
      <c r="H76" s="34"/>
      <c r="I76" s="34"/>
      <c r="J76" s="105" t="s">
        <v>52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4.95" customHeight="1">
      <c r="B82" s="32"/>
      <c r="C82" s="21" t="s">
        <v>177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16.5" customHeight="1">
      <c r="B85" s="32"/>
      <c r="E85" s="251" t="str">
        <f>E7</f>
        <v>Chodník Hrachovec - horní část - 1.etapa  km 0,000 – km 0,763</v>
      </c>
      <c r="F85" s="252"/>
      <c r="G85" s="252"/>
      <c r="H85" s="252"/>
      <c r="L85" s="32"/>
    </row>
    <row r="86" spans="2:12" ht="12" customHeight="1">
      <c r="B86" s="20"/>
      <c r="C86" s="27" t="s">
        <v>153</v>
      </c>
      <c r="L86" s="20"/>
    </row>
    <row r="87" spans="2:12" s="1" customFormat="1" ht="16.5" customHeight="1">
      <c r="B87" s="32"/>
      <c r="E87" s="251" t="s">
        <v>156</v>
      </c>
      <c r="F87" s="250"/>
      <c r="G87" s="250"/>
      <c r="H87" s="250"/>
      <c r="L87" s="32"/>
    </row>
    <row r="88" spans="2:12" s="1" customFormat="1" ht="12" customHeight="1">
      <c r="B88" s="32"/>
      <c r="C88" s="27" t="s">
        <v>159</v>
      </c>
      <c r="L88" s="32"/>
    </row>
    <row r="89" spans="2:12" s="1" customFormat="1" ht="16.5" customHeight="1">
      <c r="B89" s="32"/>
      <c r="E89" s="208" t="str">
        <f>E11</f>
        <v>203 - Vedlejší rozpočtové náklady</v>
      </c>
      <c r="F89" s="250"/>
      <c r="G89" s="250"/>
      <c r="H89" s="250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20</v>
      </c>
      <c r="F91" s="25" t="str">
        <f>F14</f>
        <v>Hrachovec</v>
      </c>
      <c r="I91" s="27" t="s">
        <v>22</v>
      </c>
      <c r="J91" s="52" t="str">
        <f>IF(J14="","",J14)</f>
        <v>2. 12. 2022</v>
      </c>
      <c r="L91" s="32"/>
    </row>
    <row r="92" spans="2:12" s="1" customFormat="1" ht="6.95" customHeight="1">
      <c r="B92" s="32"/>
      <c r="L92" s="32"/>
    </row>
    <row r="93" spans="2:12" s="1" customFormat="1" ht="15.2" customHeight="1">
      <c r="B93" s="32"/>
      <c r="C93" s="27" t="s">
        <v>24</v>
      </c>
      <c r="F93" s="25" t="str">
        <f>E17</f>
        <v>Město Valašské Meziříčí</v>
      </c>
      <c r="I93" s="27" t="s">
        <v>30</v>
      </c>
      <c r="J93" s="30" t="str">
        <f>E23</f>
        <v>Ing.Leoš Zádrapa</v>
      </c>
      <c r="L93" s="32"/>
    </row>
    <row r="94" spans="2:12" s="1" customFormat="1" ht="15.2" customHeight="1">
      <c r="B94" s="32"/>
      <c r="C94" s="27" t="s">
        <v>28</v>
      </c>
      <c r="F94" s="25" t="str">
        <f>IF(E20="","",E20)</f>
        <v>Vyplň údaj</v>
      </c>
      <c r="I94" s="27" t="s">
        <v>33</v>
      </c>
      <c r="J94" s="30" t="str">
        <f>E26</f>
        <v>Fajfrová Irena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6" t="s">
        <v>178</v>
      </c>
      <c r="D96" s="98"/>
      <c r="E96" s="98"/>
      <c r="F96" s="98"/>
      <c r="G96" s="98"/>
      <c r="H96" s="98"/>
      <c r="I96" s="98"/>
      <c r="J96" s="107" t="s">
        <v>179</v>
      </c>
      <c r="K96" s="98"/>
      <c r="L96" s="32"/>
    </row>
    <row r="97" spans="2:12" s="1" customFormat="1" ht="10.35" customHeight="1">
      <c r="B97" s="32"/>
      <c r="L97" s="32"/>
    </row>
    <row r="98" spans="2:47" s="1" customFormat="1" ht="22.9" customHeight="1">
      <c r="B98" s="32"/>
      <c r="C98" s="108" t="s">
        <v>180</v>
      </c>
      <c r="J98" s="66">
        <f>J125</f>
        <v>0</v>
      </c>
      <c r="L98" s="32"/>
      <c r="AU98" s="17" t="s">
        <v>181</v>
      </c>
    </row>
    <row r="99" spans="2:12" s="8" customFormat="1" ht="24.95" customHeight="1">
      <c r="B99" s="109"/>
      <c r="D99" s="110" t="s">
        <v>1673</v>
      </c>
      <c r="E99" s="111"/>
      <c r="F99" s="111"/>
      <c r="G99" s="111"/>
      <c r="H99" s="111"/>
      <c r="I99" s="111"/>
      <c r="J99" s="112">
        <f>J126</f>
        <v>0</v>
      </c>
      <c r="L99" s="109"/>
    </row>
    <row r="100" spans="2:12" s="9" customFormat="1" ht="19.9" customHeight="1">
      <c r="B100" s="113"/>
      <c r="D100" s="114" t="s">
        <v>1674</v>
      </c>
      <c r="E100" s="115"/>
      <c r="F100" s="115"/>
      <c r="G100" s="115"/>
      <c r="H100" s="115"/>
      <c r="I100" s="115"/>
      <c r="J100" s="116">
        <f>J127</f>
        <v>0</v>
      </c>
      <c r="L100" s="113"/>
    </row>
    <row r="101" spans="2:12" s="9" customFormat="1" ht="19.9" customHeight="1">
      <c r="B101" s="113"/>
      <c r="D101" s="114" t="s">
        <v>1675</v>
      </c>
      <c r="E101" s="115"/>
      <c r="F101" s="115"/>
      <c r="G101" s="115"/>
      <c r="H101" s="115"/>
      <c r="I101" s="115"/>
      <c r="J101" s="116">
        <f>J131</f>
        <v>0</v>
      </c>
      <c r="L101" s="113"/>
    </row>
    <row r="102" spans="2:12" s="9" customFormat="1" ht="19.9" customHeight="1">
      <c r="B102" s="113"/>
      <c r="D102" s="114" t="s">
        <v>1676</v>
      </c>
      <c r="E102" s="115"/>
      <c r="F102" s="115"/>
      <c r="G102" s="115"/>
      <c r="H102" s="115"/>
      <c r="I102" s="115"/>
      <c r="J102" s="116">
        <f>J133</f>
        <v>0</v>
      </c>
      <c r="L102" s="113"/>
    </row>
    <row r="103" spans="2:12" s="9" customFormat="1" ht="19.9" customHeight="1">
      <c r="B103" s="113"/>
      <c r="D103" s="114" t="s">
        <v>1677</v>
      </c>
      <c r="E103" s="115"/>
      <c r="F103" s="115"/>
      <c r="G103" s="115"/>
      <c r="H103" s="115"/>
      <c r="I103" s="115"/>
      <c r="J103" s="116">
        <f>J135</f>
        <v>0</v>
      </c>
      <c r="L103" s="113"/>
    </row>
    <row r="104" spans="2:12" s="1" customFormat="1" ht="21.75" customHeight="1">
      <c r="B104" s="32"/>
      <c r="L104" s="32"/>
    </row>
    <row r="105" spans="2:12" s="1" customFormat="1" ht="6.95" customHeight="1">
      <c r="B105" s="44"/>
      <c r="C105" s="45"/>
      <c r="D105" s="45"/>
      <c r="E105" s="45"/>
      <c r="F105" s="45"/>
      <c r="G105" s="45"/>
      <c r="H105" s="45"/>
      <c r="I105" s="45"/>
      <c r="J105" s="45"/>
      <c r="K105" s="45"/>
      <c r="L105" s="32"/>
    </row>
    <row r="109" spans="2:12" s="1" customFormat="1" ht="6.95" customHeight="1">
      <c r="B109" s="46"/>
      <c r="C109" s="47"/>
      <c r="D109" s="47"/>
      <c r="E109" s="47"/>
      <c r="F109" s="47"/>
      <c r="G109" s="47"/>
      <c r="H109" s="47"/>
      <c r="I109" s="47"/>
      <c r="J109" s="47"/>
      <c r="K109" s="47"/>
      <c r="L109" s="32"/>
    </row>
    <row r="110" spans="2:12" s="1" customFormat="1" ht="24.95" customHeight="1">
      <c r="B110" s="32"/>
      <c r="C110" s="21" t="s">
        <v>192</v>
      </c>
      <c r="L110" s="32"/>
    </row>
    <row r="111" spans="2:12" s="1" customFormat="1" ht="6.95" customHeight="1">
      <c r="B111" s="32"/>
      <c r="L111" s="32"/>
    </row>
    <row r="112" spans="2:12" s="1" customFormat="1" ht="12" customHeight="1">
      <c r="B112" s="32"/>
      <c r="C112" s="27" t="s">
        <v>16</v>
      </c>
      <c r="L112" s="32"/>
    </row>
    <row r="113" spans="2:12" s="1" customFormat="1" ht="16.5" customHeight="1">
      <c r="B113" s="32"/>
      <c r="E113" s="251" t="str">
        <f>E7</f>
        <v>Chodník Hrachovec - horní část - 1.etapa  km 0,000 – km 0,763</v>
      </c>
      <c r="F113" s="252"/>
      <c r="G113" s="252"/>
      <c r="H113" s="252"/>
      <c r="L113" s="32"/>
    </row>
    <row r="114" spans="2:12" ht="12" customHeight="1">
      <c r="B114" s="20"/>
      <c r="C114" s="27" t="s">
        <v>153</v>
      </c>
      <c r="L114" s="20"/>
    </row>
    <row r="115" spans="2:12" s="1" customFormat="1" ht="16.5" customHeight="1">
      <c r="B115" s="32"/>
      <c r="E115" s="251" t="s">
        <v>156</v>
      </c>
      <c r="F115" s="250"/>
      <c r="G115" s="250"/>
      <c r="H115" s="250"/>
      <c r="L115" s="32"/>
    </row>
    <row r="116" spans="2:12" s="1" customFormat="1" ht="12" customHeight="1">
      <c r="B116" s="32"/>
      <c r="C116" s="27" t="s">
        <v>159</v>
      </c>
      <c r="L116" s="32"/>
    </row>
    <row r="117" spans="2:12" s="1" customFormat="1" ht="16.5" customHeight="1">
      <c r="B117" s="32"/>
      <c r="E117" s="208" t="str">
        <f>E11</f>
        <v>203 - Vedlejší rozpočtové náklady</v>
      </c>
      <c r="F117" s="250"/>
      <c r="G117" s="250"/>
      <c r="H117" s="250"/>
      <c r="L117" s="32"/>
    </row>
    <row r="118" spans="2:12" s="1" customFormat="1" ht="6.95" customHeight="1">
      <c r="B118" s="32"/>
      <c r="L118" s="32"/>
    </row>
    <row r="119" spans="2:12" s="1" customFormat="1" ht="12" customHeight="1">
      <c r="B119" s="32"/>
      <c r="C119" s="27" t="s">
        <v>20</v>
      </c>
      <c r="F119" s="25" t="str">
        <f>F14</f>
        <v>Hrachovec</v>
      </c>
      <c r="I119" s="27" t="s">
        <v>22</v>
      </c>
      <c r="J119" s="52" t="str">
        <f>IF(J14="","",J14)</f>
        <v>2. 12. 2022</v>
      </c>
      <c r="L119" s="32"/>
    </row>
    <row r="120" spans="2:12" s="1" customFormat="1" ht="6.95" customHeight="1">
      <c r="B120" s="32"/>
      <c r="L120" s="32"/>
    </row>
    <row r="121" spans="2:12" s="1" customFormat="1" ht="15.2" customHeight="1">
      <c r="B121" s="32"/>
      <c r="C121" s="27" t="s">
        <v>24</v>
      </c>
      <c r="F121" s="25" t="str">
        <f>E17</f>
        <v>Město Valašské Meziříčí</v>
      </c>
      <c r="I121" s="27" t="s">
        <v>30</v>
      </c>
      <c r="J121" s="30" t="str">
        <f>E23</f>
        <v>Ing.Leoš Zádrapa</v>
      </c>
      <c r="L121" s="32"/>
    </row>
    <row r="122" spans="2:12" s="1" customFormat="1" ht="15.2" customHeight="1">
      <c r="B122" s="32"/>
      <c r="C122" s="27" t="s">
        <v>28</v>
      </c>
      <c r="F122" s="25" t="str">
        <f>IF(E20="","",E20)</f>
        <v>Vyplň údaj</v>
      </c>
      <c r="I122" s="27" t="s">
        <v>33</v>
      </c>
      <c r="J122" s="30" t="str">
        <f>E26</f>
        <v>Fajfrová Irena</v>
      </c>
      <c r="L122" s="32"/>
    </row>
    <row r="123" spans="2:12" s="1" customFormat="1" ht="10.35" customHeight="1">
      <c r="B123" s="32"/>
      <c r="L123" s="32"/>
    </row>
    <row r="124" spans="2:20" s="10" customFormat="1" ht="29.25" customHeight="1">
      <c r="B124" s="117"/>
      <c r="C124" s="118" t="s">
        <v>193</v>
      </c>
      <c r="D124" s="119" t="s">
        <v>61</v>
      </c>
      <c r="E124" s="119" t="s">
        <v>57</v>
      </c>
      <c r="F124" s="119" t="s">
        <v>58</v>
      </c>
      <c r="G124" s="119" t="s">
        <v>194</v>
      </c>
      <c r="H124" s="119" t="s">
        <v>195</v>
      </c>
      <c r="I124" s="119" t="s">
        <v>196</v>
      </c>
      <c r="J124" s="119" t="s">
        <v>179</v>
      </c>
      <c r="K124" s="120" t="s">
        <v>197</v>
      </c>
      <c r="L124" s="117"/>
      <c r="M124" s="59" t="s">
        <v>1</v>
      </c>
      <c r="N124" s="60" t="s">
        <v>40</v>
      </c>
      <c r="O124" s="60" t="s">
        <v>198</v>
      </c>
      <c r="P124" s="60" t="s">
        <v>199</v>
      </c>
      <c r="Q124" s="60" t="s">
        <v>200</v>
      </c>
      <c r="R124" s="60" t="s">
        <v>201</v>
      </c>
      <c r="S124" s="60" t="s">
        <v>202</v>
      </c>
      <c r="T124" s="61" t="s">
        <v>203</v>
      </c>
    </row>
    <row r="125" spans="2:63" s="1" customFormat="1" ht="22.9" customHeight="1">
      <c r="B125" s="32"/>
      <c r="C125" s="64" t="s">
        <v>204</v>
      </c>
      <c r="J125" s="121">
        <f>BK125</f>
        <v>0</v>
      </c>
      <c r="L125" s="32"/>
      <c r="M125" s="62"/>
      <c r="N125" s="53"/>
      <c r="O125" s="53"/>
      <c r="P125" s="122">
        <f>P126</f>
        <v>0</v>
      </c>
      <c r="Q125" s="53"/>
      <c r="R125" s="122">
        <f>R126</f>
        <v>0</v>
      </c>
      <c r="S125" s="53"/>
      <c r="T125" s="123">
        <f>T126</f>
        <v>0</v>
      </c>
      <c r="AT125" s="17" t="s">
        <v>75</v>
      </c>
      <c r="AU125" s="17" t="s">
        <v>181</v>
      </c>
      <c r="BK125" s="124">
        <f>BK126</f>
        <v>0</v>
      </c>
    </row>
    <row r="126" spans="2:63" s="11" customFormat="1" ht="25.9" customHeight="1">
      <c r="B126" s="125"/>
      <c r="D126" s="126" t="s">
        <v>75</v>
      </c>
      <c r="E126" s="127" t="s">
        <v>1678</v>
      </c>
      <c r="F126" s="127" t="s">
        <v>126</v>
      </c>
      <c r="I126" s="128"/>
      <c r="J126" s="129">
        <f>BK126</f>
        <v>0</v>
      </c>
      <c r="L126" s="125"/>
      <c r="M126" s="130"/>
      <c r="P126" s="131">
        <f>P127+P131+P133+P135</f>
        <v>0</v>
      </c>
      <c r="R126" s="131">
        <f>R127+R131+R133+R135</f>
        <v>0</v>
      </c>
      <c r="T126" s="132">
        <f>T127+T131+T133+T135</f>
        <v>0</v>
      </c>
      <c r="AR126" s="126" t="s">
        <v>228</v>
      </c>
      <c r="AT126" s="133" t="s">
        <v>75</v>
      </c>
      <c r="AU126" s="133" t="s">
        <v>76</v>
      </c>
      <c r="AY126" s="126" t="s">
        <v>207</v>
      </c>
      <c r="BK126" s="134">
        <f>BK127+BK131+BK133+BK135</f>
        <v>0</v>
      </c>
    </row>
    <row r="127" spans="2:63" s="11" customFormat="1" ht="22.9" customHeight="1">
      <c r="B127" s="125"/>
      <c r="D127" s="126" t="s">
        <v>75</v>
      </c>
      <c r="E127" s="135" t="s">
        <v>1679</v>
      </c>
      <c r="F127" s="135" t="s">
        <v>1680</v>
      </c>
      <c r="I127" s="128"/>
      <c r="J127" s="136">
        <f>BK127</f>
        <v>0</v>
      </c>
      <c r="L127" s="125"/>
      <c r="M127" s="130"/>
      <c r="P127" s="131">
        <f>SUM(P128:P130)</f>
        <v>0</v>
      </c>
      <c r="R127" s="131">
        <f>SUM(R128:R130)</f>
        <v>0</v>
      </c>
      <c r="T127" s="132">
        <f>SUM(T128:T130)</f>
        <v>0</v>
      </c>
      <c r="AR127" s="126" t="s">
        <v>228</v>
      </c>
      <c r="AT127" s="133" t="s">
        <v>75</v>
      </c>
      <c r="AU127" s="133" t="s">
        <v>83</v>
      </c>
      <c r="AY127" s="126" t="s">
        <v>207</v>
      </c>
      <c r="BK127" s="134">
        <f>SUM(BK128:BK130)</f>
        <v>0</v>
      </c>
    </row>
    <row r="128" spans="2:65" s="1" customFormat="1" ht="16.5" customHeight="1">
      <c r="B128" s="137"/>
      <c r="C128" s="138" t="s">
        <v>83</v>
      </c>
      <c r="D128" s="138" t="s">
        <v>209</v>
      </c>
      <c r="E128" s="139" t="s">
        <v>1681</v>
      </c>
      <c r="F128" s="140" t="s">
        <v>1682</v>
      </c>
      <c r="G128" s="141" t="s">
        <v>1683</v>
      </c>
      <c r="H128" s="142">
        <v>1</v>
      </c>
      <c r="I128" s="143"/>
      <c r="J128" s="144">
        <f>ROUND(I128*H128,2)</f>
        <v>0</v>
      </c>
      <c r="K128" s="140" t="s">
        <v>213</v>
      </c>
      <c r="L128" s="32"/>
      <c r="M128" s="145" t="s">
        <v>1</v>
      </c>
      <c r="N128" s="146" t="s">
        <v>41</v>
      </c>
      <c r="P128" s="147">
        <f>O128*H128</f>
        <v>0</v>
      </c>
      <c r="Q128" s="147">
        <v>0</v>
      </c>
      <c r="R128" s="147">
        <f>Q128*H128</f>
        <v>0</v>
      </c>
      <c r="S128" s="147">
        <v>0</v>
      </c>
      <c r="T128" s="148">
        <f>S128*H128</f>
        <v>0</v>
      </c>
      <c r="AR128" s="149" t="s">
        <v>1684</v>
      </c>
      <c r="AT128" s="149" t="s">
        <v>209</v>
      </c>
      <c r="AU128" s="149" t="s">
        <v>85</v>
      </c>
      <c r="AY128" s="17" t="s">
        <v>207</v>
      </c>
      <c r="BE128" s="150">
        <f>IF(N128="základní",J128,0)</f>
        <v>0</v>
      </c>
      <c r="BF128" s="150">
        <f>IF(N128="snížená",J128,0)</f>
        <v>0</v>
      </c>
      <c r="BG128" s="150">
        <f>IF(N128="zákl. přenesená",J128,0)</f>
        <v>0</v>
      </c>
      <c r="BH128" s="150">
        <f>IF(N128="sníž. přenesená",J128,0)</f>
        <v>0</v>
      </c>
      <c r="BI128" s="150">
        <f>IF(N128="nulová",J128,0)</f>
        <v>0</v>
      </c>
      <c r="BJ128" s="17" t="s">
        <v>83</v>
      </c>
      <c r="BK128" s="150">
        <f>ROUND(I128*H128,2)</f>
        <v>0</v>
      </c>
      <c r="BL128" s="17" t="s">
        <v>1684</v>
      </c>
      <c r="BM128" s="149" t="s">
        <v>1685</v>
      </c>
    </row>
    <row r="129" spans="2:65" s="1" customFormat="1" ht="16.5" customHeight="1">
      <c r="B129" s="137"/>
      <c r="C129" s="138" t="s">
        <v>85</v>
      </c>
      <c r="D129" s="138" t="s">
        <v>209</v>
      </c>
      <c r="E129" s="139" t="s">
        <v>1686</v>
      </c>
      <c r="F129" s="140" t="s">
        <v>1687</v>
      </c>
      <c r="G129" s="141" t="s">
        <v>1683</v>
      </c>
      <c r="H129" s="142">
        <v>1</v>
      </c>
      <c r="I129" s="143"/>
      <c r="J129" s="144">
        <f>ROUND(I129*H129,2)</f>
        <v>0</v>
      </c>
      <c r="K129" s="140" t="s">
        <v>213</v>
      </c>
      <c r="L129" s="32"/>
      <c r="M129" s="145" t="s">
        <v>1</v>
      </c>
      <c r="N129" s="146" t="s">
        <v>41</v>
      </c>
      <c r="P129" s="147">
        <f>O129*H129</f>
        <v>0</v>
      </c>
      <c r="Q129" s="147">
        <v>0</v>
      </c>
      <c r="R129" s="147">
        <f>Q129*H129</f>
        <v>0</v>
      </c>
      <c r="S129" s="147">
        <v>0</v>
      </c>
      <c r="T129" s="148">
        <f>S129*H129</f>
        <v>0</v>
      </c>
      <c r="AR129" s="149" t="s">
        <v>1684</v>
      </c>
      <c r="AT129" s="149" t="s">
        <v>209</v>
      </c>
      <c r="AU129" s="149" t="s">
        <v>85</v>
      </c>
      <c r="AY129" s="17" t="s">
        <v>207</v>
      </c>
      <c r="BE129" s="150">
        <f>IF(N129="základní",J129,0)</f>
        <v>0</v>
      </c>
      <c r="BF129" s="150">
        <f>IF(N129="snížená",J129,0)</f>
        <v>0</v>
      </c>
      <c r="BG129" s="150">
        <f>IF(N129="zákl. přenesená",J129,0)</f>
        <v>0</v>
      </c>
      <c r="BH129" s="150">
        <f>IF(N129="sníž. přenesená",J129,0)</f>
        <v>0</v>
      </c>
      <c r="BI129" s="150">
        <f>IF(N129="nulová",J129,0)</f>
        <v>0</v>
      </c>
      <c r="BJ129" s="17" t="s">
        <v>83</v>
      </c>
      <c r="BK129" s="150">
        <f>ROUND(I129*H129,2)</f>
        <v>0</v>
      </c>
      <c r="BL129" s="17" t="s">
        <v>1684</v>
      </c>
      <c r="BM129" s="149" t="s">
        <v>1688</v>
      </c>
    </row>
    <row r="130" spans="2:65" s="1" customFormat="1" ht="16.5" customHeight="1">
      <c r="B130" s="137"/>
      <c r="C130" s="138" t="s">
        <v>99</v>
      </c>
      <c r="D130" s="138" t="s">
        <v>209</v>
      </c>
      <c r="E130" s="139" t="s">
        <v>1689</v>
      </c>
      <c r="F130" s="140" t="s">
        <v>1690</v>
      </c>
      <c r="G130" s="141" t="s">
        <v>1683</v>
      </c>
      <c r="H130" s="142">
        <v>1</v>
      </c>
      <c r="I130" s="143"/>
      <c r="J130" s="144">
        <f>ROUND(I130*H130,2)</f>
        <v>0</v>
      </c>
      <c r="K130" s="140" t="s">
        <v>213</v>
      </c>
      <c r="L130" s="32"/>
      <c r="M130" s="145" t="s">
        <v>1</v>
      </c>
      <c r="N130" s="146" t="s">
        <v>41</v>
      </c>
      <c r="P130" s="147">
        <f>O130*H130</f>
        <v>0</v>
      </c>
      <c r="Q130" s="147">
        <v>0</v>
      </c>
      <c r="R130" s="147">
        <f>Q130*H130</f>
        <v>0</v>
      </c>
      <c r="S130" s="147">
        <v>0</v>
      </c>
      <c r="T130" s="148">
        <f>S130*H130</f>
        <v>0</v>
      </c>
      <c r="AR130" s="149" t="s">
        <v>1684</v>
      </c>
      <c r="AT130" s="149" t="s">
        <v>209</v>
      </c>
      <c r="AU130" s="149" t="s">
        <v>85</v>
      </c>
      <c r="AY130" s="17" t="s">
        <v>207</v>
      </c>
      <c r="BE130" s="150">
        <f>IF(N130="základní",J130,0)</f>
        <v>0</v>
      </c>
      <c r="BF130" s="150">
        <f>IF(N130="snížená",J130,0)</f>
        <v>0</v>
      </c>
      <c r="BG130" s="150">
        <f>IF(N130="zákl. přenesená",J130,0)</f>
        <v>0</v>
      </c>
      <c r="BH130" s="150">
        <f>IF(N130="sníž. přenesená",J130,0)</f>
        <v>0</v>
      </c>
      <c r="BI130" s="150">
        <f>IF(N130="nulová",J130,0)</f>
        <v>0</v>
      </c>
      <c r="BJ130" s="17" t="s">
        <v>83</v>
      </c>
      <c r="BK130" s="150">
        <f>ROUND(I130*H130,2)</f>
        <v>0</v>
      </c>
      <c r="BL130" s="17" t="s">
        <v>1684</v>
      </c>
      <c r="BM130" s="149" t="s">
        <v>1691</v>
      </c>
    </row>
    <row r="131" spans="2:63" s="11" customFormat="1" ht="22.9" customHeight="1">
      <c r="B131" s="125"/>
      <c r="D131" s="126" t="s">
        <v>75</v>
      </c>
      <c r="E131" s="135" t="s">
        <v>1692</v>
      </c>
      <c r="F131" s="135" t="s">
        <v>1693</v>
      </c>
      <c r="I131" s="128"/>
      <c r="J131" s="136">
        <f>BK131</f>
        <v>0</v>
      </c>
      <c r="L131" s="125"/>
      <c r="M131" s="130"/>
      <c r="P131" s="131">
        <f>P132</f>
        <v>0</v>
      </c>
      <c r="R131" s="131">
        <f>R132</f>
        <v>0</v>
      </c>
      <c r="T131" s="132">
        <f>T132</f>
        <v>0</v>
      </c>
      <c r="AR131" s="126" t="s">
        <v>228</v>
      </c>
      <c r="AT131" s="133" t="s">
        <v>75</v>
      </c>
      <c r="AU131" s="133" t="s">
        <v>83</v>
      </c>
      <c r="AY131" s="126" t="s">
        <v>207</v>
      </c>
      <c r="BK131" s="134">
        <f>BK132</f>
        <v>0</v>
      </c>
    </row>
    <row r="132" spans="2:65" s="1" customFormat="1" ht="16.5" customHeight="1">
      <c r="B132" s="137"/>
      <c r="C132" s="138" t="s">
        <v>214</v>
      </c>
      <c r="D132" s="138" t="s">
        <v>209</v>
      </c>
      <c r="E132" s="139" t="s">
        <v>1694</v>
      </c>
      <c r="F132" s="140" t="s">
        <v>1693</v>
      </c>
      <c r="G132" s="141" t="s">
        <v>1683</v>
      </c>
      <c r="H132" s="142">
        <v>1</v>
      </c>
      <c r="I132" s="143"/>
      <c r="J132" s="144">
        <f>ROUND(I132*H132,2)</f>
        <v>0</v>
      </c>
      <c r="K132" s="140" t="s">
        <v>213</v>
      </c>
      <c r="L132" s="32"/>
      <c r="M132" s="145" t="s">
        <v>1</v>
      </c>
      <c r="N132" s="146" t="s">
        <v>41</v>
      </c>
      <c r="P132" s="147">
        <f>O132*H132</f>
        <v>0</v>
      </c>
      <c r="Q132" s="147">
        <v>0</v>
      </c>
      <c r="R132" s="147">
        <f>Q132*H132</f>
        <v>0</v>
      </c>
      <c r="S132" s="147">
        <v>0</v>
      </c>
      <c r="T132" s="148">
        <f>S132*H132</f>
        <v>0</v>
      </c>
      <c r="AR132" s="149" t="s">
        <v>1684</v>
      </c>
      <c r="AT132" s="149" t="s">
        <v>209</v>
      </c>
      <c r="AU132" s="149" t="s">
        <v>85</v>
      </c>
      <c r="AY132" s="17" t="s">
        <v>207</v>
      </c>
      <c r="BE132" s="150">
        <f>IF(N132="základní",J132,0)</f>
        <v>0</v>
      </c>
      <c r="BF132" s="150">
        <f>IF(N132="snížená",J132,0)</f>
        <v>0</v>
      </c>
      <c r="BG132" s="150">
        <f>IF(N132="zákl. přenesená",J132,0)</f>
        <v>0</v>
      </c>
      <c r="BH132" s="150">
        <f>IF(N132="sníž. přenesená",J132,0)</f>
        <v>0</v>
      </c>
      <c r="BI132" s="150">
        <f>IF(N132="nulová",J132,0)</f>
        <v>0</v>
      </c>
      <c r="BJ132" s="17" t="s">
        <v>83</v>
      </c>
      <c r="BK132" s="150">
        <f>ROUND(I132*H132,2)</f>
        <v>0</v>
      </c>
      <c r="BL132" s="17" t="s">
        <v>1684</v>
      </c>
      <c r="BM132" s="149" t="s">
        <v>1695</v>
      </c>
    </row>
    <row r="133" spans="2:63" s="11" customFormat="1" ht="22.9" customHeight="1">
      <c r="B133" s="125"/>
      <c r="D133" s="126" t="s">
        <v>75</v>
      </c>
      <c r="E133" s="135" t="s">
        <v>1696</v>
      </c>
      <c r="F133" s="135" t="s">
        <v>1697</v>
      </c>
      <c r="I133" s="128"/>
      <c r="J133" s="136">
        <f>BK133</f>
        <v>0</v>
      </c>
      <c r="L133" s="125"/>
      <c r="M133" s="130"/>
      <c r="P133" s="131">
        <f>P134</f>
        <v>0</v>
      </c>
      <c r="R133" s="131">
        <f>R134</f>
        <v>0</v>
      </c>
      <c r="T133" s="132">
        <f>T134</f>
        <v>0</v>
      </c>
      <c r="AR133" s="126" t="s">
        <v>228</v>
      </c>
      <c r="AT133" s="133" t="s">
        <v>75</v>
      </c>
      <c r="AU133" s="133" t="s">
        <v>83</v>
      </c>
      <c r="AY133" s="126" t="s">
        <v>207</v>
      </c>
      <c r="BK133" s="134">
        <f>BK134</f>
        <v>0</v>
      </c>
    </row>
    <row r="134" spans="2:65" s="1" customFormat="1" ht="16.5" customHeight="1">
      <c r="B134" s="137"/>
      <c r="C134" s="138" t="s">
        <v>228</v>
      </c>
      <c r="D134" s="138" t="s">
        <v>209</v>
      </c>
      <c r="E134" s="139" t="s">
        <v>1698</v>
      </c>
      <c r="F134" s="140" t="s">
        <v>1697</v>
      </c>
      <c r="G134" s="141" t="s">
        <v>1683</v>
      </c>
      <c r="H134" s="142">
        <v>1</v>
      </c>
      <c r="I134" s="143"/>
      <c r="J134" s="144">
        <f>ROUND(I134*H134,2)</f>
        <v>0</v>
      </c>
      <c r="K134" s="140" t="s">
        <v>213</v>
      </c>
      <c r="L134" s="32"/>
      <c r="M134" s="145" t="s">
        <v>1</v>
      </c>
      <c r="N134" s="146" t="s">
        <v>41</v>
      </c>
      <c r="P134" s="147">
        <f>O134*H134</f>
        <v>0</v>
      </c>
      <c r="Q134" s="147">
        <v>0</v>
      </c>
      <c r="R134" s="147">
        <f>Q134*H134</f>
        <v>0</v>
      </c>
      <c r="S134" s="147">
        <v>0</v>
      </c>
      <c r="T134" s="148">
        <f>S134*H134</f>
        <v>0</v>
      </c>
      <c r="AR134" s="149" t="s">
        <v>1684</v>
      </c>
      <c r="AT134" s="149" t="s">
        <v>209</v>
      </c>
      <c r="AU134" s="149" t="s">
        <v>85</v>
      </c>
      <c r="AY134" s="17" t="s">
        <v>207</v>
      </c>
      <c r="BE134" s="150">
        <f>IF(N134="základní",J134,0)</f>
        <v>0</v>
      </c>
      <c r="BF134" s="150">
        <f>IF(N134="snížená",J134,0)</f>
        <v>0</v>
      </c>
      <c r="BG134" s="150">
        <f>IF(N134="zákl. přenesená",J134,0)</f>
        <v>0</v>
      </c>
      <c r="BH134" s="150">
        <f>IF(N134="sníž. přenesená",J134,0)</f>
        <v>0</v>
      </c>
      <c r="BI134" s="150">
        <f>IF(N134="nulová",J134,0)</f>
        <v>0</v>
      </c>
      <c r="BJ134" s="17" t="s">
        <v>83</v>
      </c>
      <c r="BK134" s="150">
        <f>ROUND(I134*H134,2)</f>
        <v>0</v>
      </c>
      <c r="BL134" s="17" t="s">
        <v>1684</v>
      </c>
      <c r="BM134" s="149" t="s">
        <v>1699</v>
      </c>
    </row>
    <row r="135" spans="2:63" s="11" customFormat="1" ht="22.9" customHeight="1">
      <c r="B135" s="125"/>
      <c r="D135" s="126" t="s">
        <v>75</v>
      </c>
      <c r="E135" s="135" t="s">
        <v>1700</v>
      </c>
      <c r="F135" s="135" t="s">
        <v>1701</v>
      </c>
      <c r="I135" s="128"/>
      <c r="J135" s="136">
        <f>BK135</f>
        <v>0</v>
      </c>
      <c r="L135" s="125"/>
      <c r="M135" s="130"/>
      <c r="P135" s="131">
        <f>P136</f>
        <v>0</v>
      </c>
      <c r="R135" s="131">
        <f>R136</f>
        <v>0</v>
      </c>
      <c r="T135" s="132">
        <f>T136</f>
        <v>0</v>
      </c>
      <c r="AR135" s="126" t="s">
        <v>228</v>
      </c>
      <c r="AT135" s="133" t="s">
        <v>75</v>
      </c>
      <c r="AU135" s="133" t="s">
        <v>83</v>
      </c>
      <c r="AY135" s="126" t="s">
        <v>207</v>
      </c>
      <c r="BK135" s="134">
        <f>BK136</f>
        <v>0</v>
      </c>
    </row>
    <row r="136" spans="2:65" s="1" customFormat="1" ht="16.5" customHeight="1">
      <c r="B136" s="137"/>
      <c r="C136" s="138" t="s">
        <v>234</v>
      </c>
      <c r="D136" s="138" t="s">
        <v>209</v>
      </c>
      <c r="E136" s="139" t="s">
        <v>1702</v>
      </c>
      <c r="F136" s="140" t="s">
        <v>1703</v>
      </c>
      <c r="G136" s="141" t="s">
        <v>1683</v>
      </c>
      <c r="H136" s="142">
        <v>1</v>
      </c>
      <c r="I136" s="143"/>
      <c r="J136" s="144">
        <f>ROUND(I136*H136,2)</f>
        <v>0</v>
      </c>
      <c r="K136" s="140" t="s">
        <v>213</v>
      </c>
      <c r="L136" s="32"/>
      <c r="M136" s="182" t="s">
        <v>1</v>
      </c>
      <c r="N136" s="183" t="s">
        <v>41</v>
      </c>
      <c r="O136" s="184"/>
      <c r="P136" s="185">
        <f>O136*H136</f>
        <v>0</v>
      </c>
      <c r="Q136" s="185">
        <v>0</v>
      </c>
      <c r="R136" s="185">
        <f>Q136*H136</f>
        <v>0</v>
      </c>
      <c r="S136" s="185">
        <v>0</v>
      </c>
      <c r="T136" s="186">
        <f>S136*H136</f>
        <v>0</v>
      </c>
      <c r="AR136" s="149" t="s">
        <v>1684</v>
      </c>
      <c r="AT136" s="149" t="s">
        <v>209</v>
      </c>
      <c r="AU136" s="149" t="s">
        <v>85</v>
      </c>
      <c r="AY136" s="17" t="s">
        <v>207</v>
      </c>
      <c r="BE136" s="150">
        <f>IF(N136="základní",J136,0)</f>
        <v>0</v>
      </c>
      <c r="BF136" s="150">
        <f>IF(N136="snížená",J136,0)</f>
        <v>0</v>
      </c>
      <c r="BG136" s="150">
        <f>IF(N136="zákl. přenesená",J136,0)</f>
        <v>0</v>
      </c>
      <c r="BH136" s="150">
        <f>IF(N136="sníž. přenesená",J136,0)</f>
        <v>0</v>
      </c>
      <c r="BI136" s="150">
        <f>IF(N136="nulová",J136,0)</f>
        <v>0</v>
      </c>
      <c r="BJ136" s="17" t="s">
        <v>83</v>
      </c>
      <c r="BK136" s="150">
        <f>ROUND(I136*H136,2)</f>
        <v>0</v>
      </c>
      <c r="BL136" s="17" t="s">
        <v>1684</v>
      </c>
      <c r="BM136" s="149" t="s">
        <v>1704</v>
      </c>
    </row>
    <row r="137" spans="2:12" s="1" customFormat="1" ht="6.95" customHeight="1">
      <c r="B137" s="44"/>
      <c r="C137" s="45"/>
      <c r="D137" s="45"/>
      <c r="E137" s="45"/>
      <c r="F137" s="45"/>
      <c r="G137" s="45"/>
      <c r="H137" s="45"/>
      <c r="I137" s="45"/>
      <c r="J137" s="45"/>
      <c r="K137" s="45"/>
      <c r="L137" s="32"/>
    </row>
  </sheetData>
  <autoFilter ref="C124:K136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32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56" ht="36.95" customHeight="1">
      <c r="L2" s="243" t="s">
        <v>5</v>
      </c>
      <c r="M2" s="219"/>
      <c r="N2" s="219"/>
      <c r="O2" s="219"/>
      <c r="P2" s="219"/>
      <c r="Q2" s="219"/>
      <c r="R2" s="219"/>
      <c r="S2" s="219"/>
      <c r="T2" s="219"/>
      <c r="U2" s="219"/>
      <c r="V2" s="219"/>
      <c r="AT2" s="17" t="s">
        <v>133</v>
      </c>
      <c r="AZ2" s="93" t="s">
        <v>147</v>
      </c>
      <c r="BA2" s="93" t="s">
        <v>1</v>
      </c>
      <c r="BB2" s="93" t="s">
        <v>1</v>
      </c>
      <c r="BC2" s="93" t="s">
        <v>463</v>
      </c>
      <c r="BD2" s="93" t="s">
        <v>85</v>
      </c>
    </row>
    <row r="3" spans="2:5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85</v>
      </c>
      <c r="AZ3" s="93" t="s">
        <v>151</v>
      </c>
      <c r="BA3" s="93" t="s">
        <v>1</v>
      </c>
      <c r="BB3" s="93" t="s">
        <v>1</v>
      </c>
      <c r="BC3" s="93" t="s">
        <v>1705</v>
      </c>
      <c r="BD3" s="93" t="s">
        <v>85</v>
      </c>
    </row>
    <row r="4" spans="2:56" ht="24.95" customHeight="1">
      <c r="B4" s="20"/>
      <c r="D4" s="21" t="s">
        <v>144</v>
      </c>
      <c r="L4" s="20"/>
      <c r="M4" s="94" t="s">
        <v>10</v>
      </c>
      <c r="AT4" s="17" t="s">
        <v>3</v>
      </c>
      <c r="AZ4" s="93" t="s">
        <v>160</v>
      </c>
      <c r="BA4" s="93" t="s">
        <v>1</v>
      </c>
      <c r="BB4" s="93" t="s">
        <v>1</v>
      </c>
      <c r="BC4" s="93" t="s">
        <v>1706</v>
      </c>
      <c r="BD4" s="93" t="s">
        <v>85</v>
      </c>
    </row>
    <row r="5" spans="2:56" ht="6.95" customHeight="1">
      <c r="B5" s="20"/>
      <c r="L5" s="20"/>
      <c r="AZ5" s="93" t="s">
        <v>163</v>
      </c>
      <c r="BA5" s="93" t="s">
        <v>1</v>
      </c>
      <c r="BB5" s="93" t="s">
        <v>1</v>
      </c>
      <c r="BC5" s="93" t="s">
        <v>1707</v>
      </c>
      <c r="BD5" s="93" t="s">
        <v>85</v>
      </c>
    </row>
    <row r="6" spans="2:56" ht="12" customHeight="1">
      <c r="B6" s="20"/>
      <c r="D6" s="27" t="s">
        <v>16</v>
      </c>
      <c r="L6" s="20"/>
      <c r="AZ6" s="93" t="s">
        <v>167</v>
      </c>
      <c r="BA6" s="93" t="s">
        <v>1</v>
      </c>
      <c r="BB6" s="93" t="s">
        <v>1</v>
      </c>
      <c r="BC6" s="93" t="s">
        <v>1708</v>
      </c>
      <c r="BD6" s="93" t="s">
        <v>85</v>
      </c>
    </row>
    <row r="7" spans="2:56" ht="16.5" customHeight="1">
      <c r="B7" s="20"/>
      <c r="E7" s="251" t="str">
        <f>'Rekapitulace stavby'!K6</f>
        <v>Chodník Hrachovec - horní část - 1.etapa  km 0,000 – km 0,763</v>
      </c>
      <c r="F7" s="252"/>
      <c r="G7" s="252"/>
      <c r="H7" s="252"/>
      <c r="L7" s="20"/>
      <c r="AZ7" s="93" t="s">
        <v>169</v>
      </c>
      <c r="BA7" s="93" t="s">
        <v>1</v>
      </c>
      <c r="BB7" s="93" t="s">
        <v>1</v>
      </c>
      <c r="BC7" s="93" t="s">
        <v>1709</v>
      </c>
      <c r="BD7" s="93" t="s">
        <v>85</v>
      </c>
    </row>
    <row r="8" spans="2:56" ht="12" customHeight="1">
      <c r="B8" s="20"/>
      <c r="D8" s="27" t="s">
        <v>153</v>
      </c>
      <c r="L8" s="20"/>
      <c r="AZ8" s="93" t="s">
        <v>1710</v>
      </c>
      <c r="BA8" s="93" t="s">
        <v>1</v>
      </c>
      <c r="BB8" s="93" t="s">
        <v>1</v>
      </c>
      <c r="BC8" s="93" t="s">
        <v>1711</v>
      </c>
      <c r="BD8" s="93" t="s">
        <v>85</v>
      </c>
    </row>
    <row r="9" spans="2:56" s="1" customFormat="1" ht="16.5" customHeight="1">
      <c r="B9" s="32"/>
      <c r="E9" s="251" t="s">
        <v>1712</v>
      </c>
      <c r="F9" s="250"/>
      <c r="G9" s="250"/>
      <c r="H9" s="250"/>
      <c r="L9" s="32"/>
      <c r="AZ9" s="93" t="s">
        <v>171</v>
      </c>
      <c r="BA9" s="93" t="s">
        <v>1</v>
      </c>
      <c r="BB9" s="93" t="s">
        <v>1</v>
      </c>
      <c r="BC9" s="93" t="s">
        <v>1713</v>
      </c>
      <c r="BD9" s="93" t="s">
        <v>85</v>
      </c>
    </row>
    <row r="10" spans="2:56" s="1" customFormat="1" ht="12" customHeight="1">
      <c r="B10" s="32"/>
      <c r="D10" s="27" t="s">
        <v>159</v>
      </c>
      <c r="L10" s="32"/>
      <c r="AZ10" s="93" t="s">
        <v>1714</v>
      </c>
      <c r="BA10" s="93" t="s">
        <v>1</v>
      </c>
      <c r="BB10" s="93" t="s">
        <v>1</v>
      </c>
      <c r="BC10" s="93" t="s">
        <v>1715</v>
      </c>
      <c r="BD10" s="93" t="s">
        <v>85</v>
      </c>
    </row>
    <row r="11" spans="2:56" s="1" customFormat="1" ht="16.5" customHeight="1">
      <c r="B11" s="32"/>
      <c r="E11" s="208" t="s">
        <v>1716</v>
      </c>
      <c r="F11" s="250"/>
      <c r="G11" s="250"/>
      <c r="H11" s="250"/>
      <c r="L11" s="32"/>
      <c r="AZ11" s="93" t="s">
        <v>831</v>
      </c>
      <c r="BA11" s="93" t="s">
        <v>1</v>
      </c>
      <c r="BB11" s="93" t="s">
        <v>1</v>
      </c>
      <c r="BC11" s="93" t="s">
        <v>1717</v>
      </c>
      <c r="BD11" s="93" t="s">
        <v>85</v>
      </c>
    </row>
    <row r="12" spans="2:12" s="1" customFormat="1" ht="12">
      <c r="B12" s="32"/>
      <c r="L12" s="32"/>
    </row>
    <row r="13" spans="2:12" s="1" customFormat="1" ht="12" customHeight="1">
      <c r="B13" s="32"/>
      <c r="D13" s="27" t="s">
        <v>18</v>
      </c>
      <c r="F13" s="25" t="s">
        <v>1</v>
      </c>
      <c r="I13" s="27" t="s">
        <v>19</v>
      </c>
      <c r="J13" s="25" t="s">
        <v>1</v>
      </c>
      <c r="L13" s="32"/>
    </row>
    <row r="14" spans="2:12" s="1" customFormat="1" ht="12" customHeight="1">
      <c r="B14" s="32"/>
      <c r="D14" s="27" t="s">
        <v>20</v>
      </c>
      <c r="F14" s="25" t="s">
        <v>21</v>
      </c>
      <c r="I14" s="27" t="s">
        <v>22</v>
      </c>
      <c r="J14" s="52" t="str">
        <f>'Rekapitulace stavby'!AN8</f>
        <v>2. 12. 2022</v>
      </c>
      <c r="L14" s="32"/>
    </row>
    <row r="15" spans="2:12" s="1" customFormat="1" ht="10.9" customHeight="1">
      <c r="B15" s="32"/>
      <c r="L15" s="32"/>
    </row>
    <row r="16" spans="2:12" s="1" customFormat="1" ht="12" customHeight="1">
      <c r="B16" s="32"/>
      <c r="D16" s="27" t="s">
        <v>24</v>
      </c>
      <c r="I16" s="27" t="s">
        <v>25</v>
      </c>
      <c r="J16" s="25" t="s">
        <v>1</v>
      </c>
      <c r="L16" s="32"/>
    </row>
    <row r="17" spans="2:12" s="1" customFormat="1" ht="18" customHeight="1">
      <c r="B17" s="32"/>
      <c r="E17" s="25" t="s">
        <v>26</v>
      </c>
      <c r="I17" s="27" t="s">
        <v>27</v>
      </c>
      <c r="J17" s="25" t="s">
        <v>1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28</v>
      </c>
      <c r="I19" s="27" t="s">
        <v>25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253" t="str">
        <f>'Rekapitulace stavby'!E14</f>
        <v>Vyplň údaj</v>
      </c>
      <c r="F20" s="218"/>
      <c r="G20" s="218"/>
      <c r="H20" s="218"/>
      <c r="I20" s="27" t="s">
        <v>27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30</v>
      </c>
      <c r="I22" s="27" t="s">
        <v>25</v>
      </c>
      <c r="J22" s="25" t="s">
        <v>1</v>
      </c>
      <c r="L22" s="32"/>
    </row>
    <row r="23" spans="2:12" s="1" customFormat="1" ht="18" customHeight="1">
      <c r="B23" s="32"/>
      <c r="E23" s="25" t="s">
        <v>31</v>
      </c>
      <c r="I23" s="27" t="s">
        <v>27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33</v>
      </c>
      <c r="I25" s="27" t="s">
        <v>25</v>
      </c>
      <c r="J25" s="25" t="s">
        <v>1</v>
      </c>
      <c r="L25" s="32"/>
    </row>
    <row r="26" spans="2:12" s="1" customFormat="1" ht="18" customHeight="1">
      <c r="B26" s="32"/>
      <c r="E26" s="25" t="s">
        <v>34</v>
      </c>
      <c r="I26" s="27" t="s">
        <v>27</v>
      </c>
      <c r="J26" s="25" t="s">
        <v>1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35</v>
      </c>
      <c r="L28" s="32"/>
    </row>
    <row r="29" spans="2:12" s="7" customFormat="1" ht="16.5" customHeight="1">
      <c r="B29" s="95"/>
      <c r="E29" s="223" t="s">
        <v>1</v>
      </c>
      <c r="F29" s="223"/>
      <c r="G29" s="223"/>
      <c r="H29" s="223"/>
      <c r="L29" s="95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25.35" customHeight="1">
      <c r="B32" s="32"/>
      <c r="D32" s="96" t="s">
        <v>36</v>
      </c>
      <c r="J32" s="66">
        <f>ROUND(J127,2)</f>
        <v>0</v>
      </c>
      <c r="L32" s="32"/>
    </row>
    <row r="33" spans="2:12" s="1" customFormat="1" ht="6.95" customHeight="1">
      <c r="B33" s="32"/>
      <c r="D33" s="53"/>
      <c r="E33" s="53"/>
      <c r="F33" s="53"/>
      <c r="G33" s="53"/>
      <c r="H33" s="53"/>
      <c r="I33" s="53"/>
      <c r="J33" s="53"/>
      <c r="K33" s="53"/>
      <c r="L33" s="32"/>
    </row>
    <row r="34" spans="2:12" s="1" customFormat="1" ht="14.45" customHeight="1">
      <c r="B34" s="32"/>
      <c r="F34" s="35" t="s">
        <v>38</v>
      </c>
      <c r="I34" s="35" t="s">
        <v>37</v>
      </c>
      <c r="J34" s="35" t="s">
        <v>39</v>
      </c>
      <c r="L34" s="32"/>
    </row>
    <row r="35" spans="2:12" s="1" customFormat="1" ht="14.45" customHeight="1">
      <c r="B35" s="32"/>
      <c r="D35" s="55" t="s">
        <v>40</v>
      </c>
      <c r="E35" s="27" t="s">
        <v>41</v>
      </c>
      <c r="F35" s="86">
        <f>ROUND((SUM(BE127:BE326)),2)</f>
        <v>0</v>
      </c>
      <c r="I35" s="97">
        <v>0.21</v>
      </c>
      <c r="J35" s="86">
        <f>ROUND(((SUM(BE127:BE326))*I35),2)</f>
        <v>0</v>
      </c>
      <c r="L35" s="32"/>
    </row>
    <row r="36" spans="2:12" s="1" customFormat="1" ht="14.45" customHeight="1">
      <c r="B36" s="32"/>
      <c r="E36" s="27" t="s">
        <v>42</v>
      </c>
      <c r="F36" s="86">
        <f>ROUND((SUM(BF127:BF326)),2)</f>
        <v>0</v>
      </c>
      <c r="I36" s="97">
        <v>0.15</v>
      </c>
      <c r="J36" s="86">
        <f>ROUND(((SUM(BF127:BF326))*I36),2)</f>
        <v>0</v>
      </c>
      <c r="L36" s="32"/>
    </row>
    <row r="37" spans="2:12" s="1" customFormat="1" ht="14.45" customHeight="1" hidden="1">
      <c r="B37" s="32"/>
      <c r="E37" s="27" t="s">
        <v>43</v>
      </c>
      <c r="F37" s="86">
        <f>ROUND((SUM(BG127:BG326)),2)</f>
        <v>0</v>
      </c>
      <c r="I37" s="97">
        <v>0.21</v>
      </c>
      <c r="J37" s="86">
        <f>0</f>
        <v>0</v>
      </c>
      <c r="L37" s="32"/>
    </row>
    <row r="38" spans="2:12" s="1" customFormat="1" ht="14.45" customHeight="1" hidden="1">
      <c r="B38" s="32"/>
      <c r="E38" s="27" t="s">
        <v>44</v>
      </c>
      <c r="F38" s="86">
        <f>ROUND((SUM(BH127:BH326)),2)</f>
        <v>0</v>
      </c>
      <c r="I38" s="97">
        <v>0.15</v>
      </c>
      <c r="J38" s="86">
        <f>0</f>
        <v>0</v>
      </c>
      <c r="L38" s="32"/>
    </row>
    <row r="39" spans="2:12" s="1" customFormat="1" ht="14.45" customHeight="1" hidden="1">
      <c r="B39" s="32"/>
      <c r="E39" s="27" t="s">
        <v>45</v>
      </c>
      <c r="F39" s="86">
        <f>ROUND((SUM(BI127:BI326)),2)</f>
        <v>0</v>
      </c>
      <c r="I39" s="97">
        <v>0</v>
      </c>
      <c r="J39" s="86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8"/>
      <c r="D41" s="99" t="s">
        <v>46</v>
      </c>
      <c r="E41" s="57"/>
      <c r="F41" s="57"/>
      <c r="G41" s="100" t="s">
        <v>47</v>
      </c>
      <c r="H41" s="101" t="s">
        <v>48</v>
      </c>
      <c r="I41" s="57"/>
      <c r="J41" s="102">
        <f>SUM(J32:J39)</f>
        <v>0</v>
      </c>
      <c r="K41" s="103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49</v>
      </c>
      <c r="E50" s="42"/>
      <c r="F50" s="42"/>
      <c r="G50" s="41" t="s">
        <v>50</v>
      </c>
      <c r="H50" s="42"/>
      <c r="I50" s="42"/>
      <c r="J50" s="42"/>
      <c r="K50" s="42"/>
      <c r="L50" s="3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.75">
      <c r="B61" s="32"/>
      <c r="D61" s="43" t="s">
        <v>51</v>
      </c>
      <c r="E61" s="34"/>
      <c r="F61" s="104" t="s">
        <v>52</v>
      </c>
      <c r="G61" s="43" t="s">
        <v>51</v>
      </c>
      <c r="H61" s="34"/>
      <c r="I61" s="34"/>
      <c r="J61" s="105" t="s">
        <v>52</v>
      </c>
      <c r="K61" s="34"/>
      <c r="L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.75">
      <c r="B65" s="32"/>
      <c r="D65" s="41" t="s">
        <v>53</v>
      </c>
      <c r="E65" s="42"/>
      <c r="F65" s="42"/>
      <c r="G65" s="41" t="s">
        <v>54</v>
      </c>
      <c r="H65" s="42"/>
      <c r="I65" s="42"/>
      <c r="J65" s="42"/>
      <c r="K65" s="42"/>
      <c r="L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.75">
      <c r="B76" s="32"/>
      <c r="D76" s="43" t="s">
        <v>51</v>
      </c>
      <c r="E76" s="34"/>
      <c r="F76" s="104" t="s">
        <v>52</v>
      </c>
      <c r="G76" s="43" t="s">
        <v>51</v>
      </c>
      <c r="H76" s="34"/>
      <c r="I76" s="34"/>
      <c r="J76" s="105" t="s">
        <v>52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4.95" customHeight="1">
      <c r="B82" s="32"/>
      <c r="C82" s="21" t="s">
        <v>177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16.5" customHeight="1">
      <c r="B85" s="32"/>
      <c r="E85" s="251" t="str">
        <f>E7</f>
        <v>Chodník Hrachovec - horní část - 1.etapa  km 0,000 – km 0,763</v>
      </c>
      <c r="F85" s="252"/>
      <c r="G85" s="252"/>
      <c r="H85" s="252"/>
      <c r="L85" s="32"/>
    </row>
    <row r="86" spans="2:12" ht="12" customHeight="1">
      <c r="B86" s="20"/>
      <c r="C86" s="27" t="s">
        <v>153</v>
      </c>
      <c r="L86" s="20"/>
    </row>
    <row r="87" spans="2:12" s="1" customFormat="1" ht="16.5" customHeight="1">
      <c r="B87" s="32"/>
      <c r="E87" s="251" t="s">
        <v>1712</v>
      </c>
      <c r="F87" s="250"/>
      <c r="G87" s="250"/>
      <c r="H87" s="250"/>
      <c r="L87" s="32"/>
    </row>
    <row r="88" spans="2:12" s="1" customFormat="1" ht="12" customHeight="1">
      <c r="B88" s="32"/>
      <c r="C88" s="27" t="s">
        <v>159</v>
      </c>
      <c r="L88" s="32"/>
    </row>
    <row r="89" spans="2:12" s="1" customFormat="1" ht="16.5" customHeight="1">
      <c r="B89" s="32"/>
      <c r="E89" s="208" t="str">
        <f>E11</f>
        <v>301 - SO 301 Dešťová kanalizace</v>
      </c>
      <c r="F89" s="250"/>
      <c r="G89" s="250"/>
      <c r="H89" s="250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20</v>
      </c>
      <c r="F91" s="25" t="str">
        <f>F14</f>
        <v>Hrachovec</v>
      </c>
      <c r="I91" s="27" t="s">
        <v>22</v>
      </c>
      <c r="J91" s="52" t="str">
        <f>IF(J14="","",J14)</f>
        <v>2. 12. 2022</v>
      </c>
      <c r="L91" s="32"/>
    </row>
    <row r="92" spans="2:12" s="1" customFormat="1" ht="6.95" customHeight="1">
      <c r="B92" s="32"/>
      <c r="L92" s="32"/>
    </row>
    <row r="93" spans="2:12" s="1" customFormat="1" ht="15.2" customHeight="1">
      <c r="B93" s="32"/>
      <c r="C93" s="27" t="s">
        <v>24</v>
      </c>
      <c r="F93" s="25" t="str">
        <f>E17</f>
        <v>Město Valašské Meziříčí</v>
      </c>
      <c r="I93" s="27" t="s">
        <v>30</v>
      </c>
      <c r="J93" s="30" t="str">
        <f>E23</f>
        <v>Ing.Leoš Zádrapa</v>
      </c>
      <c r="L93" s="32"/>
    </row>
    <row r="94" spans="2:12" s="1" customFormat="1" ht="15.2" customHeight="1">
      <c r="B94" s="32"/>
      <c r="C94" s="27" t="s">
        <v>28</v>
      </c>
      <c r="F94" s="25" t="str">
        <f>IF(E20="","",E20)</f>
        <v>Vyplň údaj</v>
      </c>
      <c r="I94" s="27" t="s">
        <v>33</v>
      </c>
      <c r="J94" s="30" t="str">
        <f>E26</f>
        <v>Fajfrová Irena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6" t="s">
        <v>178</v>
      </c>
      <c r="D96" s="98"/>
      <c r="E96" s="98"/>
      <c r="F96" s="98"/>
      <c r="G96" s="98"/>
      <c r="H96" s="98"/>
      <c r="I96" s="98"/>
      <c r="J96" s="107" t="s">
        <v>179</v>
      </c>
      <c r="K96" s="98"/>
      <c r="L96" s="32"/>
    </row>
    <row r="97" spans="2:12" s="1" customFormat="1" ht="10.35" customHeight="1">
      <c r="B97" s="32"/>
      <c r="L97" s="32"/>
    </row>
    <row r="98" spans="2:47" s="1" customFormat="1" ht="22.9" customHeight="1">
      <c r="B98" s="32"/>
      <c r="C98" s="108" t="s">
        <v>180</v>
      </c>
      <c r="J98" s="66">
        <f>J127</f>
        <v>0</v>
      </c>
      <c r="L98" s="32"/>
      <c r="AU98" s="17" t="s">
        <v>181</v>
      </c>
    </row>
    <row r="99" spans="2:12" s="8" customFormat="1" ht="24.95" customHeight="1">
      <c r="B99" s="109"/>
      <c r="D99" s="110" t="s">
        <v>182</v>
      </c>
      <c r="E99" s="111"/>
      <c r="F99" s="111"/>
      <c r="G99" s="111"/>
      <c r="H99" s="111"/>
      <c r="I99" s="111"/>
      <c r="J99" s="112">
        <f>J128</f>
        <v>0</v>
      </c>
      <c r="L99" s="109"/>
    </row>
    <row r="100" spans="2:12" s="9" customFormat="1" ht="19.9" customHeight="1">
      <c r="B100" s="113"/>
      <c r="D100" s="114" t="s">
        <v>183</v>
      </c>
      <c r="E100" s="115"/>
      <c r="F100" s="115"/>
      <c r="G100" s="115"/>
      <c r="H100" s="115"/>
      <c r="I100" s="115"/>
      <c r="J100" s="116">
        <f>J129</f>
        <v>0</v>
      </c>
      <c r="L100" s="113"/>
    </row>
    <row r="101" spans="2:12" s="9" customFormat="1" ht="19.9" customHeight="1">
      <c r="B101" s="113"/>
      <c r="D101" s="114" t="s">
        <v>185</v>
      </c>
      <c r="E101" s="115"/>
      <c r="F101" s="115"/>
      <c r="G101" s="115"/>
      <c r="H101" s="115"/>
      <c r="I101" s="115"/>
      <c r="J101" s="116">
        <f>J243</f>
        <v>0</v>
      </c>
      <c r="L101" s="113"/>
    </row>
    <row r="102" spans="2:12" s="9" customFormat="1" ht="19.9" customHeight="1">
      <c r="B102" s="113"/>
      <c r="D102" s="114" t="s">
        <v>186</v>
      </c>
      <c r="E102" s="115"/>
      <c r="F102" s="115"/>
      <c r="G102" s="115"/>
      <c r="H102" s="115"/>
      <c r="I102" s="115"/>
      <c r="J102" s="116">
        <f>J246</f>
        <v>0</v>
      </c>
      <c r="L102" s="113"/>
    </row>
    <row r="103" spans="2:12" s="9" customFormat="1" ht="19.9" customHeight="1">
      <c r="B103" s="113"/>
      <c r="D103" s="114" t="s">
        <v>188</v>
      </c>
      <c r="E103" s="115"/>
      <c r="F103" s="115"/>
      <c r="G103" s="115"/>
      <c r="H103" s="115"/>
      <c r="I103" s="115"/>
      <c r="J103" s="116">
        <f>J268</f>
        <v>0</v>
      </c>
      <c r="L103" s="113"/>
    </row>
    <row r="104" spans="2:12" s="9" customFormat="1" ht="19.9" customHeight="1">
      <c r="B104" s="113"/>
      <c r="D104" s="114" t="s">
        <v>190</v>
      </c>
      <c r="E104" s="115"/>
      <c r="F104" s="115"/>
      <c r="G104" s="115"/>
      <c r="H104" s="115"/>
      <c r="I104" s="115"/>
      <c r="J104" s="116">
        <f>J319</f>
        <v>0</v>
      </c>
      <c r="L104" s="113"/>
    </row>
    <row r="105" spans="2:12" s="9" customFormat="1" ht="19.9" customHeight="1">
      <c r="B105" s="113"/>
      <c r="D105" s="114" t="s">
        <v>191</v>
      </c>
      <c r="E105" s="115"/>
      <c r="F105" s="115"/>
      <c r="G105" s="115"/>
      <c r="H105" s="115"/>
      <c r="I105" s="115"/>
      <c r="J105" s="116">
        <f>J325</f>
        <v>0</v>
      </c>
      <c r="L105" s="113"/>
    </row>
    <row r="106" spans="2:12" s="1" customFormat="1" ht="21.75" customHeight="1">
      <c r="B106" s="32"/>
      <c r="L106" s="32"/>
    </row>
    <row r="107" spans="2:12" s="1" customFormat="1" ht="6.95" customHeight="1">
      <c r="B107" s="44"/>
      <c r="C107" s="45"/>
      <c r="D107" s="45"/>
      <c r="E107" s="45"/>
      <c r="F107" s="45"/>
      <c r="G107" s="45"/>
      <c r="H107" s="45"/>
      <c r="I107" s="45"/>
      <c r="J107" s="45"/>
      <c r="K107" s="45"/>
      <c r="L107" s="32"/>
    </row>
    <row r="111" spans="2:12" s="1" customFormat="1" ht="6.95" customHeight="1">
      <c r="B111" s="46"/>
      <c r="C111" s="47"/>
      <c r="D111" s="47"/>
      <c r="E111" s="47"/>
      <c r="F111" s="47"/>
      <c r="G111" s="47"/>
      <c r="H111" s="47"/>
      <c r="I111" s="47"/>
      <c r="J111" s="47"/>
      <c r="K111" s="47"/>
      <c r="L111" s="32"/>
    </row>
    <row r="112" spans="2:12" s="1" customFormat="1" ht="24.95" customHeight="1">
      <c r="B112" s="32"/>
      <c r="C112" s="21" t="s">
        <v>192</v>
      </c>
      <c r="L112" s="32"/>
    </row>
    <row r="113" spans="2:12" s="1" customFormat="1" ht="6.95" customHeight="1">
      <c r="B113" s="32"/>
      <c r="L113" s="32"/>
    </row>
    <row r="114" spans="2:12" s="1" customFormat="1" ht="12" customHeight="1">
      <c r="B114" s="32"/>
      <c r="C114" s="27" t="s">
        <v>16</v>
      </c>
      <c r="L114" s="32"/>
    </row>
    <row r="115" spans="2:12" s="1" customFormat="1" ht="16.5" customHeight="1">
      <c r="B115" s="32"/>
      <c r="E115" s="251" t="str">
        <f>E7</f>
        <v>Chodník Hrachovec - horní část - 1.etapa  km 0,000 – km 0,763</v>
      </c>
      <c r="F115" s="252"/>
      <c r="G115" s="252"/>
      <c r="H115" s="252"/>
      <c r="L115" s="32"/>
    </row>
    <row r="116" spans="2:12" ht="12" customHeight="1">
      <c r="B116" s="20"/>
      <c r="C116" s="27" t="s">
        <v>153</v>
      </c>
      <c r="L116" s="20"/>
    </row>
    <row r="117" spans="2:12" s="1" customFormat="1" ht="16.5" customHeight="1">
      <c r="B117" s="32"/>
      <c r="E117" s="251" t="s">
        <v>1712</v>
      </c>
      <c r="F117" s="250"/>
      <c r="G117" s="250"/>
      <c r="H117" s="250"/>
      <c r="L117" s="32"/>
    </row>
    <row r="118" spans="2:12" s="1" customFormat="1" ht="12" customHeight="1">
      <c r="B118" s="32"/>
      <c r="C118" s="27" t="s">
        <v>159</v>
      </c>
      <c r="L118" s="32"/>
    </row>
    <row r="119" spans="2:12" s="1" customFormat="1" ht="16.5" customHeight="1">
      <c r="B119" s="32"/>
      <c r="E119" s="208" t="str">
        <f>E11</f>
        <v>301 - SO 301 Dešťová kanalizace</v>
      </c>
      <c r="F119" s="250"/>
      <c r="G119" s="250"/>
      <c r="H119" s="250"/>
      <c r="L119" s="32"/>
    </row>
    <row r="120" spans="2:12" s="1" customFormat="1" ht="6.95" customHeight="1">
      <c r="B120" s="32"/>
      <c r="L120" s="32"/>
    </row>
    <row r="121" spans="2:12" s="1" customFormat="1" ht="12" customHeight="1">
      <c r="B121" s="32"/>
      <c r="C121" s="27" t="s">
        <v>20</v>
      </c>
      <c r="F121" s="25" t="str">
        <f>F14</f>
        <v>Hrachovec</v>
      </c>
      <c r="I121" s="27" t="s">
        <v>22</v>
      </c>
      <c r="J121" s="52" t="str">
        <f>IF(J14="","",J14)</f>
        <v>2. 12. 2022</v>
      </c>
      <c r="L121" s="32"/>
    </row>
    <row r="122" spans="2:12" s="1" customFormat="1" ht="6.95" customHeight="1">
      <c r="B122" s="32"/>
      <c r="L122" s="32"/>
    </row>
    <row r="123" spans="2:12" s="1" customFormat="1" ht="15.2" customHeight="1">
      <c r="B123" s="32"/>
      <c r="C123" s="27" t="s">
        <v>24</v>
      </c>
      <c r="F123" s="25" t="str">
        <f>E17</f>
        <v>Město Valašské Meziříčí</v>
      </c>
      <c r="I123" s="27" t="s">
        <v>30</v>
      </c>
      <c r="J123" s="30" t="str">
        <f>E23</f>
        <v>Ing.Leoš Zádrapa</v>
      </c>
      <c r="L123" s="32"/>
    </row>
    <row r="124" spans="2:12" s="1" customFormat="1" ht="15.2" customHeight="1">
      <c r="B124" s="32"/>
      <c r="C124" s="27" t="s">
        <v>28</v>
      </c>
      <c r="F124" s="25" t="str">
        <f>IF(E20="","",E20)</f>
        <v>Vyplň údaj</v>
      </c>
      <c r="I124" s="27" t="s">
        <v>33</v>
      </c>
      <c r="J124" s="30" t="str">
        <f>E26</f>
        <v>Fajfrová Irena</v>
      </c>
      <c r="L124" s="32"/>
    </row>
    <row r="125" spans="2:12" s="1" customFormat="1" ht="10.35" customHeight="1">
      <c r="B125" s="32"/>
      <c r="L125" s="32"/>
    </row>
    <row r="126" spans="2:20" s="10" customFormat="1" ht="29.25" customHeight="1">
      <c r="B126" s="117"/>
      <c r="C126" s="118" t="s">
        <v>193</v>
      </c>
      <c r="D126" s="119" t="s">
        <v>61</v>
      </c>
      <c r="E126" s="119" t="s">
        <v>57</v>
      </c>
      <c r="F126" s="119" t="s">
        <v>58</v>
      </c>
      <c r="G126" s="119" t="s">
        <v>194</v>
      </c>
      <c r="H126" s="119" t="s">
        <v>195</v>
      </c>
      <c r="I126" s="119" t="s">
        <v>196</v>
      </c>
      <c r="J126" s="119" t="s">
        <v>179</v>
      </c>
      <c r="K126" s="120" t="s">
        <v>197</v>
      </c>
      <c r="L126" s="117"/>
      <c r="M126" s="59" t="s">
        <v>1</v>
      </c>
      <c r="N126" s="60" t="s">
        <v>40</v>
      </c>
      <c r="O126" s="60" t="s">
        <v>198</v>
      </c>
      <c r="P126" s="60" t="s">
        <v>199</v>
      </c>
      <c r="Q126" s="60" t="s">
        <v>200</v>
      </c>
      <c r="R126" s="60" t="s">
        <v>201</v>
      </c>
      <c r="S126" s="60" t="s">
        <v>202</v>
      </c>
      <c r="T126" s="61" t="s">
        <v>203</v>
      </c>
    </row>
    <row r="127" spans="2:63" s="1" customFormat="1" ht="22.9" customHeight="1">
      <c r="B127" s="32"/>
      <c r="C127" s="64" t="s">
        <v>204</v>
      </c>
      <c r="J127" s="121">
        <f>BK127</f>
        <v>0</v>
      </c>
      <c r="L127" s="32"/>
      <c r="M127" s="62"/>
      <c r="N127" s="53"/>
      <c r="O127" s="53"/>
      <c r="P127" s="122">
        <f>P128</f>
        <v>0</v>
      </c>
      <c r="Q127" s="53"/>
      <c r="R127" s="122">
        <f>R128</f>
        <v>2084.04359483</v>
      </c>
      <c r="S127" s="53"/>
      <c r="T127" s="123">
        <f>T128</f>
        <v>263.77599999999995</v>
      </c>
      <c r="AT127" s="17" t="s">
        <v>75</v>
      </c>
      <c r="AU127" s="17" t="s">
        <v>181</v>
      </c>
      <c r="BK127" s="124">
        <f>BK128</f>
        <v>0</v>
      </c>
    </row>
    <row r="128" spans="2:63" s="11" customFormat="1" ht="25.9" customHeight="1">
      <c r="B128" s="125"/>
      <c r="D128" s="126" t="s">
        <v>75</v>
      </c>
      <c r="E128" s="127" t="s">
        <v>205</v>
      </c>
      <c r="F128" s="127" t="s">
        <v>206</v>
      </c>
      <c r="I128" s="128"/>
      <c r="J128" s="129">
        <f>BK128</f>
        <v>0</v>
      </c>
      <c r="L128" s="125"/>
      <c r="M128" s="130"/>
      <c r="P128" s="131">
        <f>P129+P243+P246+P268+P319+P325</f>
        <v>0</v>
      </c>
      <c r="R128" s="131">
        <f>R129+R243+R246+R268+R319+R325</f>
        <v>2084.04359483</v>
      </c>
      <c r="T128" s="132">
        <f>T129+T243+T246+T268+T319+T325</f>
        <v>263.77599999999995</v>
      </c>
      <c r="AR128" s="126" t="s">
        <v>83</v>
      </c>
      <c r="AT128" s="133" t="s">
        <v>75</v>
      </c>
      <c r="AU128" s="133" t="s">
        <v>76</v>
      </c>
      <c r="AY128" s="126" t="s">
        <v>207</v>
      </c>
      <c r="BK128" s="134">
        <f>BK129+BK243+BK246+BK268+BK319+BK325</f>
        <v>0</v>
      </c>
    </row>
    <row r="129" spans="2:63" s="11" customFormat="1" ht="22.9" customHeight="1">
      <c r="B129" s="125"/>
      <c r="D129" s="126" t="s">
        <v>75</v>
      </c>
      <c r="E129" s="135" t="s">
        <v>83</v>
      </c>
      <c r="F129" s="135" t="s">
        <v>208</v>
      </c>
      <c r="I129" s="128"/>
      <c r="J129" s="136">
        <f>BK129</f>
        <v>0</v>
      </c>
      <c r="L129" s="125"/>
      <c r="M129" s="130"/>
      <c r="P129" s="131">
        <f>SUM(P130:P242)</f>
        <v>0</v>
      </c>
      <c r="R129" s="131">
        <f>SUM(R130:R242)</f>
        <v>1841.1883882</v>
      </c>
      <c r="T129" s="132">
        <f>SUM(T130:T242)</f>
        <v>0</v>
      </c>
      <c r="AR129" s="126" t="s">
        <v>83</v>
      </c>
      <c r="AT129" s="133" t="s">
        <v>75</v>
      </c>
      <c r="AU129" s="133" t="s">
        <v>83</v>
      </c>
      <c r="AY129" s="126" t="s">
        <v>207</v>
      </c>
      <c r="BK129" s="134">
        <f>SUM(BK130:BK242)</f>
        <v>0</v>
      </c>
    </row>
    <row r="130" spans="2:65" s="1" customFormat="1" ht="24.2" customHeight="1">
      <c r="B130" s="137"/>
      <c r="C130" s="138" t="s">
        <v>83</v>
      </c>
      <c r="D130" s="138" t="s">
        <v>209</v>
      </c>
      <c r="E130" s="139" t="s">
        <v>1718</v>
      </c>
      <c r="F130" s="140" t="s">
        <v>1719</v>
      </c>
      <c r="G130" s="141" t="s">
        <v>272</v>
      </c>
      <c r="H130" s="142">
        <v>22.5</v>
      </c>
      <c r="I130" s="143"/>
      <c r="J130" s="144">
        <f>ROUND(I130*H130,2)</f>
        <v>0</v>
      </c>
      <c r="K130" s="140" t="s">
        <v>213</v>
      </c>
      <c r="L130" s="32"/>
      <c r="M130" s="145" t="s">
        <v>1</v>
      </c>
      <c r="N130" s="146" t="s">
        <v>41</v>
      </c>
      <c r="P130" s="147">
        <f>O130*H130</f>
        <v>0</v>
      </c>
      <c r="Q130" s="147">
        <v>0.00868</v>
      </c>
      <c r="R130" s="147">
        <f>Q130*H130</f>
        <v>0.1953</v>
      </c>
      <c r="S130" s="147">
        <v>0</v>
      </c>
      <c r="T130" s="148">
        <f>S130*H130</f>
        <v>0</v>
      </c>
      <c r="AR130" s="149" t="s">
        <v>214</v>
      </c>
      <c r="AT130" s="149" t="s">
        <v>209</v>
      </c>
      <c r="AU130" s="149" t="s">
        <v>85</v>
      </c>
      <c r="AY130" s="17" t="s">
        <v>207</v>
      </c>
      <c r="BE130" s="150">
        <f>IF(N130="základní",J130,0)</f>
        <v>0</v>
      </c>
      <c r="BF130" s="150">
        <f>IF(N130="snížená",J130,0)</f>
        <v>0</v>
      </c>
      <c r="BG130" s="150">
        <f>IF(N130="zákl. přenesená",J130,0)</f>
        <v>0</v>
      </c>
      <c r="BH130" s="150">
        <f>IF(N130="sníž. přenesená",J130,0)</f>
        <v>0</v>
      </c>
      <c r="BI130" s="150">
        <f>IF(N130="nulová",J130,0)</f>
        <v>0</v>
      </c>
      <c r="BJ130" s="17" t="s">
        <v>83</v>
      </c>
      <c r="BK130" s="150">
        <f>ROUND(I130*H130,2)</f>
        <v>0</v>
      </c>
      <c r="BL130" s="17" t="s">
        <v>214</v>
      </c>
      <c r="BM130" s="149" t="s">
        <v>1720</v>
      </c>
    </row>
    <row r="131" spans="2:51" s="12" customFormat="1" ht="12">
      <c r="B131" s="151"/>
      <c r="D131" s="152" t="s">
        <v>223</v>
      </c>
      <c r="E131" s="153" t="s">
        <v>1</v>
      </c>
      <c r="F131" s="154" t="s">
        <v>1721</v>
      </c>
      <c r="H131" s="155">
        <v>22.5</v>
      </c>
      <c r="I131" s="156"/>
      <c r="L131" s="151"/>
      <c r="M131" s="157"/>
      <c r="T131" s="158"/>
      <c r="AT131" s="153" t="s">
        <v>223</v>
      </c>
      <c r="AU131" s="153" t="s">
        <v>85</v>
      </c>
      <c r="AV131" s="12" t="s">
        <v>85</v>
      </c>
      <c r="AW131" s="12" t="s">
        <v>32</v>
      </c>
      <c r="AX131" s="12" t="s">
        <v>83</v>
      </c>
      <c r="AY131" s="153" t="s">
        <v>207</v>
      </c>
    </row>
    <row r="132" spans="2:65" s="1" customFormat="1" ht="24.2" customHeight="1">
      <c r="B132" s="137"/>
      <c r="C132" s="138" t="s">
        <v>85</v>
      </c>
      <c r="D132" s="138" t="s">
        <v>209</v>
      </c>
      <c r="E132" s="139" t="s">
        <v>1722</v>
      </c>
      <c r="F132" s="140" t="s">
        <v>1723</v>
      </c>
      <c r="G132" s="141" t="s">
        <v>272</v>
      </c>
      <c r="H132" s="142">
        <v>45</v>
      </c>
      <c r="I132" s="143"/>
      <c r="J132" s="144">
        <f>ROUND(I132*H132,2)</f>
        <v>0</v>
      </c>
      <c r="K132" s="140" t="s">
        <v>213</v>
      </c>
      <c r="L132" s="32"/>
      <c r="M132" s="145" t="s">
        <v>1</v>
      </c>
      <c r="N132" s="146" t="s">
        <v>41</v>
      </c>
      <c r="P132" s="147">
        <f>O132*H132</f>
        <v>0</v>
      </c>
      <c r="Q132" s="147">
        <v>0.0369</v>
      </c>
      <c r="R132" s="147">
        <f>Q132*H132</f>
        <v>1.6605</v>
      </c>
      <c r="S132" s="147">
        <v>0</v>
      </c>
      <c r="T132" s="148">
        <f>S132*H132</f>
        <v>0</v>
      </c>
      <c r="AR132" s="149" t="s">
        <v>214</v>
      </c>
      <c r="AT132" s="149" t="s">
        <v>209</v>
      </c>
      <c r="AU132" s="149" t="s">
        <v>85</v>
      </c>
      <c r="AY132" s="17" t="s">
        <v>207</v>
      </c>
      <c r="BE132" s="150">
        <f>IF(N132="základní",J132,0)</f>
        <v>0</v>
      </c>
      <c r="BF132" s="150">
        <f>IF(N132="snížená",J132,0)</f>
        <v>0</v>
      </c>
      <c r="BG132" s="150">
        <f>IF(N132="zákl. přenesená",J132,0)</f>
        <v>0</v>
      </c>
      <c r="BH132" s="150">
        <f>IF(N132="sníž. přenesená",J132,0)</f>
        <v>0</v>
      </c>
      <c r="BI132" s="150">
        <f>IF(N132="nulová",J132,0)</f>
        <v>0</v>
      </c>
      <c r="BJ132" s="17" t="s">
        <v>83</v>
      </c>
      <c r="BK132" s="150">
        <f>ROUND(I132*H132,2)</f>
        <v>0</v>
      </c>
      <c r="BL132" s="17" t="s">
        <v>214</v>
      </c>
      <c r="BM132" s="149" t="s">
        <v>1724</v>
      </c>
    </row>
    <row r="133" spans="2:51" s="12" customFormat="1" ht="12">
      <c r="B133" s="151"/>
      <c r="D133" s="152" t="s">
        <v>223</v>
      </c>
      <c r="E133" s="153" t="s">
        <v>1</v>
      </c>
      <c r="F133" s="154" t="s">
        <v>1725</v>
      </c>
      <c r="H133" s="155">
        <v>45</v>
      </c>
      <c r="I133" s="156"/>
      <c r="L133" s="151"/>
      <c r="M133" s="157"/>
      <c r="T133" s="158"/>
      <c r="AT133" s="153" t="s">
        <v>223</v>
      </c>
      <c r="AU133" s="153" t="s">
        <v>85</v>
      </c>
      <c r="AV133" s="12" t="s">
        <v>85</v>
      </c>
      <c r="AW133" s="12" t="s">
        <v>32</v>
      </c>
      <c r="AX133" s="12" t="s">
        <v>83</v>
      </c>
      <c r="AY133" s="153" t="s">
        <v>207</v>
      </c>
    </row>
    <row r="134" spans="2:65" s="1" customFormat="1" ht="24.2" customHeight="1">
      <c r="B134" s="137"/>
      <c r="C134" s="138" t="s">
        <v>99</v>
      </c>
      <c r="D134" s="138" t="s">
        <v>209</v>
      </c>
      <c r="E134" s="139" t="s">
        <v>270</v>
      </c>
      <c r="F134" s="140" t="s">
        <v>271</v>
      </c>
      <c r="G134" s="141" t="s">
        <v>272</v>
      </c>
      <c r="H134" s="142">
        <v>700</v>
      </c>
      <c r="I134" s="143"/>
      <c r="J134" s="144">
        <f>ROUND(I134*H134,2)</f>
        <v>0</v>
      </c>
      <c r="K134" s="140" t="s">
        <v>213</v>
      </c>
      <c r="L134" s="32"/>
      <c r="M134" s="145" t="s">
        <v>1</v>
      </c>
      <c r="N134" s="146" t="s">
        <v>41</v>
      </c>
      <c r="P134" s="147">
        <f>O134*H134</f>
        <v>0</v>
      </c>
      <c r="Q134" s="147">
        <v>0.00014</v>
      </c>
      <c r="R134" s="147">
        <f>Q134*H134</f>
        <v>0.09799999999999999</v>
      </c>
      <c r="S134" s="147">
        <v>0</v>
      </c>
      <c r="T134" s="148">
        <f>S134*H134</f>
        <v>0</v>
      </c>
      <c r="AR134" s="149" t="s">
        <v>214</v>
      </c>
      <c r="AT134" s="149" t="s">
        <v>209</v>
      </c>
      <c r="AU134" s="149" t="s">
        <v>85</v>
      </c>
      <c r="AY134" s="17" t="s">
        <v>207</v>
      </c>
      <c r="BE134" s="150">
        <f>IF(N134="základní",J134,0)</f>
        <v>0</v>
      </c>
      <c r="BF134" s="150">
        <f>IF(N134="snížená",J134,0)</f>
        <v>0</v>
      </c>
      <c r="BG134" s="150">
        <f>IF(N134="zákl. přenesená",J134,0)</f>
        <v>0</v>
      </c>
      <c r="BH134" s="150">
        <f>IF(N134="sníž. přenesená",J134,0)</f>
        <v>0</v>
      </c>
      <c r="BI134" s="150">
        <f>IF(N134="nulová",J134,0)</f>
        <v>0</v>
      </c>
      <c r="BJ134" s="17" t="s">
        <v>83</v>
      </c>
      <c r="BK134" s="150">
        <f>ROUND(I134*H134,2)</f>
        <v>0</v>
      </c>
      <c r="BL134" s="17" t="s">
        <v>214</v>
      </c>
      <c r="BM134" s="149" t="s">
        <v>1726</v>
      </c>
    </row>
    <row r="135" spans="2:65" s="1" customFormat="1" ht="24.2" customHeight="1">
      <c r="B135" s="137"/>
      <c r="C135" s="138" t="s">
        <v>214</v>
      </c>
      <c r="D135" s="138" t="s">
        <v>209</v>
      </c>
      <c r="E135" s="139" t="s">
        <v>275</v>
      </c>
      <c r="F135" s="140" t="s">
        <v>276</v>
      </c>
      <c r="G135" s="141" t="s">
        <v>272</v>
      </c>
      <c r="H135" s="142">
        <v>700</v>
      </c>
      <c r="I135" s="143"/>
      <c r="J135" s="144">
        <f>ROUND(I135*H135,2)</f>
        <v>0</v>
      </c>
      <c r="K135" s="140" t="s">
        <v>213</v>
      </c>
      <c r="L135" s="32"/>
      <c r="M135" s="145" t="s">
        <v>1</v>
      </c>
      <c r="N135" s="146" t="s">
        <v>41</v>
      </c>
      <c r="P135" s="147">
        <f>O135*H135</f>
        <v>0</v>
      </c>
      <c r="Q135" s="147">
        <v>0</v>
      </c>
      <c r="R135" s="147">
        <f>Q135*H135</f>
        <v>0</v>
      </c>
      <c r="S135" s="147">
        <v>0</v>
      </c>
      <c r="T135" s="148">
        <f>S135*H135</f>
        <v>0</v>
      </c>
      <c r="AR135" s="149" t="s">
        <v>214</v>
      </c>
      <c r="AT135" s="149" t="s">
        <v>209</v>
      </c>
      <c r="AU135" s="149" t="s">
        <v>85</v>
      </c>
      <c r="AY135" s="17" t="s">
        <v>207</v>
      </c>
      <c r="BE135" s="150">
        <f>IF(N135="základní",J135,0)</f>
        <v>0</v>
      </c>
      <c r="BF135" s="150">
        <f>IF(N135="snížená",J135,0)</f>
        <v>0</v>
      </c>
      <c r="BG135" s="150">
        <f>IF(N135="zákl. přenesená",J135,0)</f>
        <v>0</v>
      </c>
      <c r="BH135" s="150">
        <f>IF(N135="sníž. přenesená",J135,0)</f>
        <v>0</v>
      </c>
      <c r="BI135" s="150">
        <f>IF(N135="nulová",J135,0)</f>
        <v>0</v>
      </c>
      <c r="BJ135" s="17" t="s">
        <v>83</v>
      </c>
      <c r="BK135" s="150">
        <f>ROUND(I135*H135,2)</f>
        <v>0</v>
      </c>
      <c r="BL135" s="17" t="s">
        <v>214</v>
      </c>
      <c r="BM135" s="149" t="s">
        <v>1727</v>
      </c>
    </row>
    <row r="136" spans="2:65" s="1" customFormat="1" ht="24.2" customHeight="1">
      <c r="B136" s="137"/>
      <c r="C136" s="138" t="s">
        <v>228</v>
      </c>
      <c r="D136" s="138" t="s">
        <v>209</v>
      </c>
      <c r="E136" s="139" t="s">
        <v>1728</v>
      </c>
      <c r="F136" s="140" t="s">
        <v>1729</v>
      </c>
      <c r="G136" s="141" t="s">
        <v>286</v>
      </c>
      <c r="H136" s="142">
        <v>27</v>
      </c>
      <c r="I136" s="143"/>
      <c r="J136" s="144">
        <f>ROUND(I136*H136,2)</f>
        <v>0</v>
      </c>
      <c r="K136" s="140" t="s">
        <v>213</v>
      </c>
      <c r="L136" s="32"/>
      <c r="M136" s="145" t="s">
        <v>1</v>
      </c>
      <c r="N136" s="146" t="s">
        <v>41</v>
      </c>
      <c r="P136" s="147">
        <f>O136*H136</f>
        <v>0</v>
      </c>
      <c r="Q136" s="147">
        <v>0</v>
      </c>
      <c r="R136" s="147">
        <f>Q136*H136</f>
        <v>0</v>
      </c>
      <c r="S136" s="147">
        <v>0</v>
      </c>
      <c r="T136" s="148">
        <f>S136*H136</f>
        <v>0</v>
      </c>
      <c r="AR136" s="149" t="s">
        <v>214</v>
      </c>
      <c r="AT136" s="149" t="s">
        <v>209</v>
      </c>
      <c r="AU136" s="149" t="s">
        <v>85</v>
      </c>
      <c r="AY136" s="17" t="s">
        <v>207</v>
      </c>
      <c r="BE136" s="150">
        <f>IF(N136="základní",J136,0)</f>
        <v>0</v>
      </c>
      <c r="BF136" s="150">
        <f>IF(N136="snížená",J136,0)</f>
        <v>0</v>
      </c>
      <c r="BG136" s="150">
        <f>IF(N136="zákl. přenesená",J136,0)</f>
        <v>0</v>
      </c>
      <c r="BH136" s="150">
        <f>IF(N136="sníž. přenesená",J136,0)</f>
        <v>0</v>
      </c>
      <c r="BI136" s="150">
        <f>IF(N136="nulová",J136,0)</f>
        <v>0</v>
      </c>
      <c r="BJ136" s="17" t="s">
        <v>83</v>
      </c>
      <c r="BK136" s="150">
        <f>ROUND(I136*H136,2)</f>
        <v>0</v>
      </c>
      <c r="BL136" s="17" t="s">
        <v>214</v>
      </c>
      <c r="BM136" s="149" t="s">
        <v>1730</v>
      </c>
    </row>
    <row r="137" spans="2:51" s="13" customFormat="1" ht="12">
      <c r="B137" s="159"/>
      <c r="D137" s="152" t="s">
        <v>223</v>
      </c>
      <c r="E137" s="160" t="s">
        <v>1</v>
      </c>
      <c r="F137" s="161" t="s">
        <v>1731</v>
      </c>
      <c r="H137" s="160" t="s">
        <v>1</v>
      </c>
      <c r="I137" s="162"/>
      <c r="L137" s="159"/>
      <c r="M137" s="163"/>
      <c r="T137" s="164"/>
      <c r="AT137" s="160" t="s">
        <v>223</v>
      </c>
      <c r="AU137" s="160" t="s">
        <v>85</v>
      </c>
      <c r="AV137" s="13" t="s">
        <v>83</v>
      </c>
      <c r="AW137" s="13" t="s">
        <v>32</v>
      </c>
      <c r="AX137" s="13" t="s">
        <v>76</v>
      </c>
      <c r="AY137" s="160" t="s">
        <v>207</v>
      </c>
    </row>
    <row r="138" spans="2:51" s="13" customFormat="1" ht="12">
      <c r="B138" s="159"/>
      <c r="D138" s="152" t="s">
        <v>223</v>
      </c>
      <c r="E138" s="160" t="s">
        <v>1</v>
      </c>
      <c r="F138" s="161" t="s">
        <v>1732</v>
      </c>
      <c r="H138" s="160" t="s">
        <v>1</v>
      </c>
      <c r="I138" s="162"/>
      <c r="L138" s="159"/>
      <c r="M138" s="163"/>
      <c r="T138" s="164"/>
      <c r="AT138" s="160" t="s">
        <v>223</v>
      </c>
      <c r="AU138" s="160" t="s">
        <v>85</v>
      </c>
      <c r="AV138" s="13" t="s">
        <v>83</v>
      </c>
      <c r="AW138" s="13" t="s">
        <v>32</v>
      </c>
      <c r="AX138" s="13" t="s">
        <v>76</v>
      </c>
      <c r="AY138" s="160" t="s">
        <v>207</v>
      </c>
    </row>
    <row r="139" spans="2:51" s="12" customFormat="1" ht="12">
      <c r="B139" s="151"/>
      <c r="D139" s="152" t="s">
        <v>223</v>
      </c>
      <c r="E139" s="153" t="s">
        <v>1</v>
      </c>
      <c r="F139" s="154" t="s">
        <v>1733</v>
      </c>
      <c r="H139" s="155">
        <v>36</v>
      </c>
      <c r="I139" s="156"/>
      <c r="L139" s="151"/>
      <c r="M139" s="157"/>
      <c r="T139" s="158"/>
      <c r="AT139" s="153" t="s">
        <v>223</v>
      </c>
      <c r="AU139" s="153" t="s">
        <v>85</v>
      </c>
      <c r="AV139" s="12" t="s">
        <v>85</v>
      </c>
      <c r="AW139" s="12" t="s">
        <v>32</v>
      </c>
      <c r="AX139" s="12" t="s">
        <v>76</v>
      </c>
      <c r="AY139" s="153" t="s">
        <v>207</v>
      </c>
    </row>
    <row r="140" spans="2:51" s="13" customFormat="1" ht="12">
      <c r="B140" s="159"/>
      <c r="D140" s="152" t="s">
        <v>223</v>
      </c>
      <c r="E140" s="160" t="s">
        <v>1</v>
      </c>
      <c r="F140" s="161" t="s">
        <v>1734</v>
      </c>
      <c r="H140" s="160" t="s">
        <v>1</v>
      </c>
      <c r="I140" s="162"/>
      <c r="L140" s="159"/>
      <c r="M140" s="163"/>
      <c r="T140" s="164"/>
      <c r="AT140" s="160" t="s">
        <v>223</v>
      </c>
      <c r="AU140" s="160" t="s">
        <v>85</v>
      </c>
      <c r="AV140" s="13" t="s">
        <v>83</v>
      </c>
      <c r="AW140" s="13" t="s">
        <v>32</v>
      </c>
      <c r="AX140" s="13" t="s">
        <v>76</v>
      </c>
      <c r="AY140" s="160" t="s">
        <v>207</v>
      </c>
    </row>
    <row r="141" spans="2:51" s="12" customFormat="1" ht="12">
      <c r="B141" s="151"/>
      <c r="D141" s="152" t="s">
        <v>223</v>
      </c>
      <c r="E141" s="153" t="s">
        <v>1</v>
      </c>
      <c r="F141" s="154" t="s">
        <v>1735</v>
      </c>
      <c r="H141" s="155">
        <v>18</v>
      </c>
      <c r="I141" s="156"/>
      <c r="L141" s="151"/>
      <c r="M141" s="157"/>
      <c r="T141" s="158"/>
      <c r="AT141" s="153" t="s">
        <v>223</v>
      </c>
      <c r="AU141" s="153" t="s">
        <v>85</v>
      </c>
      <c r="AV141" s="12" t="s">
        <v>85</v>
      </c>
      <c r="AW141" s="12" t="s">
        <v>32</v>
      </c>
      <c r="AX141" s="12" t="s">
        <v>76</v>
      </c>
      <c r="AY141" s="153" t="s">
        <v>207</v>
      </c>
    </row>
    <row r="142" spans="2:51" s="14" customFormat="1" ht="12">
      <c r="B142" s="165"/>
      <c r="D142" s="152" t="s">
        <v>223</v>
      </c>
      <c r="E142" s="166" t="s">
        <v>147</v>
      </c>
      <c r="F142" s="167" t="s">
        <v>309</v>
      </c>
      <c r="H142" s="168">
        <v>54</v>
      </c>
      <c r="I142" s="169"/>
      <c r="L142" s="165"/>
      <c r="M142" s="170"/>
      <c r="T142" s="171"/>
      <c r="AT142" s="166" t="s">
        <v>223</v>
      </c>
      <c r="AU142" s="166" t="s">
        <v>85</v>
      </c>
      <c r="AV142" s="14" t="s">
        <v>214</v>
      </c>
      <c r="AW142" s="14" t="s">
        <v>32</v>
      </c>
      <c r="AX142" s="14" t="s">
        <v>76</v>
      </c>
      <c r="AY142" s="166" t="s">
        <v>207</v>
      </c>
    </row>
    <row r="143" spans="2:51" s="12" customFormat="1" ht="12">
      <c r="B143" s="151"/>
      <c r="D143" s="152" t="s">
        <v>223</v>
      </c>
      <c r="E143" s="153" t="s">
        <v>1</v>
      </c>
      <c r="F143" s="154" t="s">
        <v>289</v>
      </c>
      <c r="H143" s="155">
        <v>27</v>
      </c>
      <c r="I143" s="156"/>
      <c r="L143" s="151"/>
      <c r="M143" s="157"/>
      <c r="T143" s="158"/>
      <c r="AT143" s="153" t="s">
        <v>223</v>
      </c>
      <c r="AU143" s="153" t="s">
        <v>85</v>
      </c>
      <c r="AV143" s="12" t="s">
        <v>85</v>
      </c>
      <c r="AW143" s="12" t="s">
        <v>32</v>
      </c>
      <c r="AX143" s="12" t="s">
        <v>83</v>
      </c>
      <c r="AY143" s="153" t="s">
        <v>207</v>
      </c>
    </row>
    <row r="144" spans="2:65" s="1" customFormat="1" ht="33" customHeight="1">
      <c r="B144" s="137"/>
      <c r="C144" s="138" t="s">
        <v>234</v>
      </c>
      <c r="D144" s="138" t="s">
        <v>209</v>
      </c>
      <c r="E144" s="139" t="s">
        <v>1736</v>
      </c>
      <c r="F144" s="140" t="s">
        <v>1737</v>
      </c>
      <c r="G144" s="141" t="s">
        <v>286</v>
      </c>
      <c r="H144" s="142">
        <v>27</v>
      </c>
      <c r="I144" s="143"/>
      <c r="J144" s="144">
        <f>ROUND(I144*H144,2)</f>
        <v>0</v>
      </c>
      <c r="K144" s="140" t="s">
        <v>213</v>
      </c>
      <c r="L144" s="32"/>
      <c r="M144" s="145" t="s">
        <v>1</v>
      </c>
      <c r="N144" s="146" t="s">
        <v>41</v>
      </c>
      <c r="P144" s="147">
        <f>O144*H144</f>
        <v>0</v>
      </c>
      <c r="Q144" s="147">
        <v>0</v>
      </c>
      <c r="R144" s="147">
        <f>Q144*H144</f>
        <v>0</v>
      </c>
      <c r="S144" s="147">
        <v>0</v>
      </c>
      <c r="T144" s="148">
        <f>S144*H144</f>
        <v>0</v>
      </c>
      <c r="AR144" s="149" t="s">
        <v>214</v>
      </c>
      <c r="AT144" s="149" t="s">
        <v>209</v>
      </c>
      <c r="AU144" s="149" t="s">
        <v>85</v>
      </c>
      <c r="AY144" s="17" t="s">
        <v>207</v>
      </c>
      <c r="BE144" s="150">
        <f>IF(N144="základní",J144,0)</f>
        <v>0</v>
      </c>
      <c r="BF144" s="150">
        <f>IF(N144="snížená",J144,0)</f>
        <v>0</v>
      </c>
      <c r="BG144" s="150">
        <f>IF(N144="zákl. přenesená",J144,0)</f>
        <v>0</v>
      </c>
      <c r="BH144" s="150">
        <f>IF(N144="sníž. přenesená",J144,0)</f>
        <v>0</v>
      </c>
      <c r="BI144" s="150">
        <f>IF(N144="nulová",J144,0)</f>
        <v>0</v>
      </c>
      <c r="BJ144" s="17" t="s">
        <v>83</v>
      </c>
      <c r="BK144" s="150">
        <f>ROUND(I144*H144,2)</f>
        <v>0</v>
      </c>
      <c r="BL144" s="17" t="s">
        <v>214</v>
      </c>
      <c r="BM144" s="149" t="s">
        <v>1738</v>
      </c>
    </row>
    <row r="145" spans="2:51" s="12" customFormat="1" ht="12">
      <c r="B145" s="151"/>
      <c r="D145" s="152" t="s">
        <v>223</v>
      </c>
      <c r="E145" s="153" t="s">
        <v>1</v>
      </c>
      <c r="F145" s="154" t="s">
        <v>289</v>
      </c>
      <c r="H145" s="155">
        <v>27</v>
      </c>
      <c r="I145" s="156"/>
      <c r="L145" s="151"/>
      <c r="M145" s="157"/>
      <c r="T145" s="158"/>
      <c r="AT145" s="153" t="s">
        <v>223</v>
      </c>
      <c r="AU145" s="153" t="s">
        <v>85</v>
      </c>
      <c r="AV145" s="12" t="s">
        <v>85</v>
      </c>
      <c r="AW145" s="12" t="s">
        <v>32</v>
      </c>
      <c r="AX145" s="12" t="s">
        <v>83</v>
      </c>
      <c r="AY145" s="153" t="s">
        <v>207</v>
      </c>
    </row>
    <row r="146" spans="2:65" s="1" customFormat="1" ht="33" customHeight="1">
      <c r="B146" s="137"/>
      <c r="C146" s="138" t="s">
        <v>238</v>
      </c>
      <c r="D146" s="138" t="s">
        <v>209</v>
      </c>
      <c r="E146" s="139" t="s">
        <v>1739</v>
      </c>
      <c r="F146" s="140" t="s">
        <v>1740</v>
      </c>
      <c r="G146" s="141" t="s">
        <v>286</v>
      </c>
      <c r="H146" s="142">
        <v>19.758</v>
      </c>
      <c r="I146" s="143"/>
      <c r="J146" s="144">
        <f>ROUND(I146*H146,2)</f>
        <v>0</v>
      </c>
      <c r="K146" s="140" t="s">
        <v>213</v>
      </c>
      <c r="L146" s="32"/>
      <c r="M146" s="145" t="s">
        <v>1</v>
      </c>
      <c r="N146" s="146" t="s">
        <v>41</v>
      </c>
      <c r="P146" s="147">
        <f>O146*H146</f>
        <v>0</v>
      </c>
      <c r="Q146" s="147">
        <v>0</v>
      </c>
      <c r="R146" s="147">
        <f>Q146*H146</f>
        <v>0</v>
      </c>
      <c r="S146" s="147">
        <v>0</v>
      </c>
      <c r="T146" s="148">
        <f>S146*H146</f>
        <v>0</v>
      </c>
      <c r="AR146" s="149" t="s">
        <v>214</v>
      </c>
      <c r="AT146" s="149" t="s">
        <v>209</v>
      </c>
      <c r="AU146" s="149" t="s">
        <v>85</v>
      </c>
      <c r="AY146" s="17" t="s">
        <v>207</v>
      </c>
      <c r="BE146" s="150">
        <f>IF(N146="základní",J146,0)</f>
        <v>0</v>
      </c>
      <c r="BF146" s="150">
        <f>IF(N146="snížená",J146,0)</f>
        <v>0</v>
      </c>
      <c r="BG146" s="150">
        <f>IF(N146="zákl. přenesená",J146,0)</f>
        <v>0</v>
      </c>
      <c r="BH146" s="150">
        <f>IF(N146="sníž. přenesená",J146,0)</f>
        <v>0</v>
      </c>
      <c r="BI146" s="150">
        <f>IF(N146="nulová",J146,0)</f>
        <v>0</v>
      </c>
      <c r="BJ146" s="17" t="s">
        <v>83</v>
      </c>
      <c r="BK146" s="150">
        <f>ROUND(I146*H146,2)</f>
        <v>0</v>
      </c>
      <c r="BL146" s="17" t="s">
        <v>214</v>
      </c>
      <c r="BM146" s="149" t="s">
        <v>1741</v>
      </c>
    </row>
    <row r="147" spans="2:51" s="13" customFormat="1" ht="12">
      <c r="B147" s="159"/>
      <c r="D147" s="152" t="s">
        <v>223</v>
      </c>
      <c r="E147" s="160" t="s">
        <v>1</v>
      </c>
      <c r="F147" s="161" t="s">
        <v>1742</v>
      </c>
      <c r="H147" s="160" t="s">
        <v>1</v>
      </c>
      <c r="I147" s="162"/>
      <c r="L147" s="159"/>
      <c r="M147" s="163"/>
      <c r="T147" s="164"/>
      <c r="AT147" s="160" t="s">
        <v>223</v>
      </c>
      <c r="AU147" s="160" t="s">
        <v>85</v>
      </c>
      <c r="AV147" s="13" t="s">
        <v>83</v>
      </c>
      <c r="AW147" s="13" t="s">
        <v>32</v>
      </c>
      <c r="AX147" s="13" t="s">
        <v>76</v>
      </c>
      <c r="AY147" s="160" t="s">
        <v>207</v>
      </c>
    </row>
    <row r="148" spans="2:51" s="12" customFormat="1" ht="12">
      <c r="B148" s="151"/>
      <c r="D148" s="152" t="s">
        <v>223</v>
      </c>
      <c r="E148" s="153" t="s">
        <v>1</v>
      </c>
      <c r="F148" s="154" t="s">
        <v>1743</v>
      </c>
      <c r="H148" s="155">
        <v>39.516</v>
      </c>
      <c r="I148" s="156"/>
      <c r="L148" s="151"/>
      <c r="M148" s="157"/>
      <c r="T148" s="158"/>
      <c r="AT148" s="153" t="s">
        <v>223</v>
      </c>
      <c r="AU148" s="153" t="s">
        <v>85</v>
      </c>
      <c r="AV148" s="12" t="s">
        <v>85</v>
      </c>
      <c r="AW148" s="12" t="s">
        <v>32</v>
      </c>
      <c r="AX148" s="12" t="s">
        <v>76</v>
      </c>
      <c r="AY148" s="153" t="s">
        <v>207</v>
      </c>
    </row>
    <row r="149" spans="2:51" s="14" customFormat="1" ht="12">
      <c r="B149" s="165"/>
      <c r="D149" s="152" t="s">
        <v>223</v>
      </c>
      <c r="E149" s="166" t="s">
        <v>1710</v>
      </c>
      <c r="F149" s="167" t="s">
        <v>309</v>
      </c>
      <c r="H149" s="168">
        <v>39.516</v>
      </c>
      <c r="I149" s="169"/>
      <c r="L149" s="165"/>
      <c r="M149" s="170"/>
      <c r="T149" s="171"/>
      <c r="AT149" s="166" t="s">
        <v>223</v>
      </c>
      <c r="AU149" s="166" t="s">
        <v>85</v>
      </c>
      <c r="AV149" s="14" t="s">
        <v>214</v>
      </c>
      <c r="AW149" s="14" t="s">
        <v>32</v>
      </c>
      <c r="AX149" s="14" t="s">
        <v>76</v>
      </c>
      <c r="AY149" s="166" t="s">
        <v>207</v>
      </c>
    </row>
    <row r="150" spans="2:51" s="12" customFormat="1" ht="12">
      <c r="B150" s="151"/>
      <c r="D150" s="152" t="s">
        <v>223</v>
      </c>
      <c r="E150" s="153" t="s">
        <v>1</v>
      </c>
      <c r="F150" s="154" t="s">
        <v>1744</v>
      </c>
      <c r="H150" s="155">
        <v>19.758</v>
      </c>
      <c r="I150" s="156"/>
      <c r="L150" s="151"/>
      <c r="M150" s="157"/>
      <c r="T150" s="158"/>
      <c r="AT150" s="153" t="s">
        <v>223</v>
      </c>
      <c r="AU150" s="153" t="s">
        <v>85</v>
      </c>
      <c r="AV150" s="12" t="s">
        <v>85</v>
      </c>
      <c r="AW150" s="12" t="s">
        <v>32</v>
      </c>
      <c r="AX150" s="12" t="s">
        <v>83</v>
      </c>
      <c r="AY150" s="153" t="s">
        <v>207</v>
      </c>
    </row>
    <row r="151" spans="2:65" s="1" customFormat="1" ht="33" customHeight="1">
      <c r="B151" s="137"/>
      <c r="C151" s="138" t="s">
        <v>242</v>
      </c>
      <c r="D151" s="138" t="s">
        <v>209</v>
      </c>
      <c r="E151" s="139" t="s">
        <v>1745</v>
      </c>
      <c r="F151" s="140" t="s">
        <v>1746</v>
      </c>
      <c r="G151" s="141" t="s">
        <v>286</v>
      </c>
      <c r="H151" s="142">
        <v>5.378</v>
      </c>
      <c r="I151" s="143"/>
      <c r="J151" s="144">
        <f>ROUND(I151*H151,2)</f>
        <v>0</v>
      </c>
      <c r="K151" s="140" t="s">
        <v>213</v>
      </c>
      <c r="L151" s="32"/>
      <c r="M151" s="145" t="s">
        <v>1</v>
      </c>
      <c r="N151" s="146" t="s">
        <v>41</v>
      </c>
      <c r="P151" s="147">
        <f>O151*H151</f>
        <v>0</v>
      </c>
      <c r="Q151" s="147">
        <v>0</v>
      </c>
      <c r="R151" s="147">
        <f>Q151*H151</f>
        <v>0</v>
      </c>
      <c r="S151" s="147">
        <v>0</v>
      </c>
      <c r="T151" s="148">
        <f>S151*H151</f>
        <v>0</v>
      </c>
      <c r="AR151" s="149" t="s">
        <v>214</v>
      </c>
      <c r="AT151" s="149" t="s">
        <v>209</v>
      </c>
      <c r="AU151" s="149" t="s">
        <v>85</v>
      </c>
      <c r="AY151" s="17" t="s">
        <v>207</v>
      </c>
      <c r="BE151" s="150">
        <f>IF(N151="základní",J151,0)</f>
        <v>0</v>
      </c>
      <c r="BF151" s="150">
        <f>IF(N151="snížená",J151,0)</f>
        <v>0</v>
      </c>
      <c r="BG151" s="150">
        <f>IF(N151="zákl. přenesená",J151,0)</f>
        <v>0</v>
      </c>
      <c r="BH151" s="150">
        <f>IF(N151="sníž. přenesená",J151,0)</f>
        <v>0</v>
      </c>
      <c r="BI151" s="150">
        <f>IF(N151="nulová",J151,0)</f>
        <v>0</v>
      </c>
      <c r="BJ151" s="17" t="s">
        <v>83</v>
      </c>
      <c r="BK151" s="150">
        <f>ROUND(I151*H151,2)</f>
        <v>0</v>
      </c>
      <c r="BL151" s="17" t="s">
        <v>214</v>
      </c>
      <c r="BM151" s="149" t="s">
        <v>1747</v>
      </c>
    </row>
    <row r="152" spans="2:51" s="13" customFormat="1" ht="12">
      <c r="B152" s="159"/>
      <c r="D152" s="152" t="s">
        <v>223</v>
      </c>
      <c r="E152" s="160" t="s">
        <v>1</v>
      </c>
      <c r="F152" s="161" t="s">
        <v>1748</v>
      </c>
      <c r="H152" s="160" t="s">
        <v>1</v>
      </c>
      <c r="I152" s="162"/>
      <c r="L152" s="159"/>
      <c r="M152" s="163"/>
      <c r="T152" s="164"/>
      <c r="AT152" s="160" t="s">
        <v>223</v>
      </c>
      <c r="AU152" s="160" t="s">
        <v>85</v>
      </c>
      <c r="AV152" s="13" t="s">
        <v>83</v>
      </c>
      <c r="AW152" s="13" t="s">
        <v>32</v>
      </c>
      <c r="AX152" s="13" t="s">
        <v>76</v>
      </c>
      <c r="AY152" s="160" t="s">
        <v>207</v>
      </c>
    </row>
    <row r="153" spans="2:51" s="12" customFormat="1" ht="12">
      <c r="B153" s="151"/>
      <c r="D153" s="152" t="s">
        <v>223</v>
      </c>
      <c r="E153" s="153" t="s">
        <v>1</v>
      </c>
      <c r="F153" s="154" t="s">
        <v>1749</v>
      </c>
      <c r="H153" s="155">
        <v>10.755</v>
      </c>
      <c r="I153" s="156"/>
      <c r="L153" s="151"/>
      <c r="M153" s="157"/>
      <c r="T153" s="158"/>
      <c r="AT153" s="153" t="s">
        <v>223</v>
      </c>
      <c r="AU153" s="153" t="s">
        <v>85</v>
      </c>
      <c r="AV153" s="12" t="s">
        <v>85</v>
      </c>
      <c r="AW153" s="12" t="s">
        <v>32</v>
      </c>
      <c r="AX153" s="12" t="s">
        <v>76</v>
      </c>
      <c r="AY153" s="153" t="s">
        <v>207</v>
      </c>
    </row>
    <row r="154" spans="2:51" s="14" customFormat="1" ht="12">
      <c r="B154" s="165"/>
      <c r="D154" s="152" t="s">
        <v>223</v>
      </c>
      <c r="E154" s="166" t="s">
        <v>169</v>
      </c>
      <c r="F154" s="167" t="s">
        <v>309</v>
      </c>
      <c r="H154" s="168">
        <v>10.755</v>
      </c>
      <c r="I154" s="169"/>
      <c r="L154" s="165"/>
      <c r="M154" s="170"/>
      <c r="T154" s="171"/>
      <c r="AT154" s="166" t="s">
        <v>223</v>
      </c>
      <c r="AU154" s="166" t="s">
        <v>85</v>
      </c>
      <c r="AV154" s="14" t="s">
        <v>214</v>
      </c>
      <c r="AW154" s="14" t="s">
        <v>32</v>
      </c>
      <c r="AX154" s="14" t="s">
        <v>76</v>
      </c>
      <c r="AY154" s="166" t="s">
        <v>207</v>
      </c>
    </row>
    <row r="155" spans="2:51" s="12" customFormat="1" ht="12">
      <c r="B155" s="151"/>
      <c r="D155" s="152" t="s">
        <v>223</v>
      </c>
      <c r="E155" s="153" t="s">
        <v>1</v>
      </c>
      <c r="F155" s="154" t="s">
        <v>324</v>
      </c>
      <c r="H155" s="155">
        <v>5.378</v>
      </c>
      <c r="I155" s="156"/>
      <c r="L155" s="151"/>
      <c r="M155" s="157"/>
      <c r="T155" s="158"/>
      <c r="AT155" s="153" t="s">
        <v>223</v>
      </c>
      <c r="AU155" s="153" t="s">
        <v>85</v>
      </c>
      <c r="AV155" s="12" t="s">
        <v>85</v>
      </c>
      <c r="AW155" s="12" t="s">
        <v>32</v>
      </c>
      <c r="AX155" s="12" t="s">
        <v>83</v>
      </c>
      <c r="AY155" s="153" t="s">
        <v>207</v>
      </c>
    </row>
    <row r="156" spans="2:65" s="1" customFormat="1" ht="33" customHeight="1">
      <c r="B156" s="137"/>
      <c r="C156" s="138" t="s">
        <v>146</v>
      </c>
      <c r="D156" s="138" t="s">
        <v>209</v>
      </c>
      <c r="E156" s="139" t="s">
        <v>1750</v>
      </c>
      <c r="F156" s="140" t="s">
        <v>1751</v>
      </c>
      <c r="G156" s="141" t="s">
        <v>286</v>
      </c>
      <c r="H156" s="142">
        <v>427.35</v>
      </c>
      <c r="I156" s="143"/>
      <c r="J156" s="144">
        <f>ROUND(I156*H156,2)</f>
        <v>0</v>
      </c>
      <c r="K156" s="140" t="s">
        <v>213</v>
      </c>
      <c r="L156" s="32"/>
      <c r="M156" s="145" t="s">
        <v>1</v>
      </c>
      <c r="N156" s="146" t="s">
        <v>41</v>
      </c>
      <c r="P156" s="147">
        <f>O156*H156</f>
        <v>0</v>
      </c>
      <c r="Q156" s="147">
        <v>0</v>
      </c>
      <c r="R156" s="147">
        <f>Q156*H156</f>
        <v>0</v>
      </c>
      <c r="S156" s="147">
        <v>0</v>
      </c>
      <c r="T156" s="148">
        <f>S156*H156</f>
        <v>0</v>
      </c>
      <c r="AR156" s="149" t="s">
        <v>214</v>
      </c>
      <c r="AT156" s="149" t="s">
        <v>209</v>
      </c>
      <c r="AU156" s="149" t="s">
        <v>85</v>
      </c>
      <c r="AY156" s="17" t="s">
        <v>207</v>
      </c>
      <c r="BE156" s="150">
        <f>IF(N156="základní",J156,0)</f>
        <v>0</v>
      </c>
      <c r="BF156" s="150">
        <f>IF(N156="snížená",J156,0)</f>
        <v>0</v>
      </c>
      <c r="BG156" s="150">
        <f>IF(N156="zákl. přenesená",J156,0)</f>
        <v>0</v>
      </c>
      <c r="BH156" s="150">
        <f>IF(N156="sníž. přenesená",J156,0)</f>
        <v>0</v>
      </c>
      <c r="BI156" s="150">
        <f>IF(N156="nulová",J156,0)</f>
        <v>0</v>
      </c>
      <c r="BJ156" s="17" t="s">
        <v>83</v>
      </c>
      <c r="BK156" s="150">
        <f>ROUND(I156*H156,2)</f>
        <v>0</v>
      </c>
      <c r="BL156" s="17" t="s">
        <v>214</v>
      </c>
      <c r="BM156" s="149" t="s">
        <v>1752</v>
      </c>
    </row>
    <row r="157" spans="2:51" s="13" customFormat="1" ht="12">
      <c r="B157" s="159"/>
      <c r="D157" s="152" t="s">
        <v>223</v>
      </c>
      <c r="E157" s="160" t="s">
        <v>1</v>
      </c>
      <c r="F157" s="161" t="s">
        <v>1753</v>
      </c>
      <c r="H157" s="160" t="s">
        <v>1</v>
      </c>
      <c r="I157" s="162"/>
      <c r="L157" s="159"/>
      <c r="M157" s="163"/>
      <c r="T157" s="164"/>
      <c r="AT157" s="160" t="s">
        <v>223</v>
      </c>
      <c r="AU157" s="160" t="s">
        <v>85</v>
      </c>
      <c r="AV157" s="13" t="s">
        <v>83</v>
      </c>
      <c r="AW157" s="13" t="s">
        <v>32</v>
      </c>
      <c r="AX157" s="13" t="s">
        <v>76</v>
      </c>
      <c r="AY157" s="160" t="s">
        <v>207</v>
      </c>
    </row>
    <row r="158" spans="2:51" s="12" customFormat="1" ht="12">
      <c r="B158" s="151"/>
      <c r="D158" s="152" t="s">
        <v>223</v>
      </c>
      <c r="E158" s="153" t="s">
        <v>1</v>
      </c>
      <c r="F158" s="154" t="s">
        <v>1754</v>
      </c>
      <c r="H158" s="155">
        <v>854.7</v>
      </c>
      <c r="I158" s="156"/>
      <c r="L158" s="151"/>
      <c r="M158" s="157"/>
      <c r="T158" s="158"/>
      <c r="AT158" s="153" t="s">
        <v>223</v>
      </c>
      <c r="AU158" s="153" t="s">
        <v>85</v>
      </c>
      <c r="AV158" s="12" t="s">
        <v>85</v>
      </c>
      <c r="AW158" s="12" t="s">
        <v>32</v>
      </c>
      <c r="AX158" s="12" t="s">
        <v>76</v>
      </c>
      <c r="AY158" s="153" t="s">
        <v>207</v>
      </c>
    </row>
    <row r="159" spans="2:51" s="14" customFormat="1" ht="12">
      <c r="B159" s="165"/>
      <c r="D159" s="152" t="s">
        <v>223</v>
      </c>
      <c r="E159" s="166" t="s">
        <v>167</v>
      </c>
      <c r="F159" s="167" t="s">
        <v>309</v>
      </c>
      <c r="H159" s="168">
        <v>854.7</v>
      </c>
      <c r="I159" s="169"/>
      <c r="L159" s="165"/>
      <c r="M159" s="170"/>
      <c r="T159" s="171"/>
      <c r="AT159" s="166" t="s">
        <v>223</v>
      </c>
      <c r="AU159" s="166" t="s">
        <v>85</v>
      </c>
      <c r="AV159" s="14" t="s">
        <v>214</v>
      </c>
      <c r="AW159" s="14" t="s">
        <v>32</v>
      </c>
      <c r="AX159" s="14" t="s">
        <v>76</v>
      </c>
      <c r="AY159" s="166" t="s">
        <v>207</v>
      </c>
    </row>
    <row r="160" spans="2:51" s="12" customFormat="1" ht="12">
      <c r="B160" s="151"/>
      <c r="D160" s="152" t="s">
        <v>223</v>
      </c>
      <c r="E160" s="153" t="s">
        <v>1</v>
      </c>
      <c r="F160" s="154" t="s">
        <v>300</v>
      </c>
      <c r="H160" s="155">
        <v>427.35</v>
      </c>
      <c r="I160" s="156"/>
      <c r="L160" s="151"/>
      <c r="M160" s="157"/>
      <c r="T160" s="158"/>
      <c r="AT160" s="153" t="s">
        <v>223</v>
      </c>
      <c r="AU160" s="153" t="s">
        <v>85</v>
      </c>
      <c r="AV160" s="12" t="s">
        <v>85</v>
      </c>
      <c r="AW160" s="12" t="s">
        <v>32</v>
      </c>
      <c r="AX160" s="12" t="s">
        <v>83</v>
      </c>
      <c r="AY160" s="153" t="s">
        <v>207</v>
      </c>
    </row>
    <row r="161" spans="2:65" s="1" customFormat="1" ht="33" customHeight="1">
      <c r="B161" s="137"/>
      <c r="C161" s="138" t="s">
        <v>249</v>
      </c>
      <c r="D161" s="138" t="s">
        <v>209</v>
      </c>
      <c r="E161" s="139" t="s">
        <v>1755</v>
      </c>
      <c r="F161" s="140" t="s">
        <v>1756</v>
      </c>
      <c r="G161" s="141" t="s">
        <v>286</v>
      </c>
      <c r="H161" s="142">
        <v>19.758</v>
      </c>
      <c r="I161" s="143"/>
      <c r="J161" s="144">
        <f>ROUND(I161*H161,2)</f>
        <v>0</v>
      </c>
      <c r="K161" s="140" t="s">
        <v>213</v>
      </c>
      <c r="L161" s="32"/>
      <c r="M161" s="145" t="s">
        <v>1</v>
      </c>
      <c r="N161" s="146" t="s">
        <v>41</v>
      </c>
      <c r="P161" s="147">
        <f>O161*H161</f>
        <v>0</v>
      </c>
      <c r="Q161" s="147">
        <v>0</v>
      </c>
      <c r="R161" s="147">
        <f>Q161*H161</f>
        <v>0</v>
      </c>
      <c r="S161" s="147">
        <v>0</v>
      </c>
      <c r="T161" s="148">
        <f>S161*H161</f>
        <v>0</v>
      </c>
      <c r="AR161" s="149" t="s">
        <v>214</v>
      </c>
      <c r="AT161" s="149" t="s">
        <v>209</v>
      </c>
      <c r="AU161" s="149" t="s">
        <v>85</v>
      </c>
      <c r="AY161" s="17" t="s">
        <v>207</v>
      </c>
      <c r="BE161" s="150">
        <f>IF(N161="základní",J161,0)</f>
        <v>0</v>
      </c>
      <c r="BF161" s="150">
        <f>IF(N161="snížená",J161,0)</f>
        <v>0</v>
      </c>
      <c r="BG161" s="150">
        <f>IF(N161="zákl. přenesená",J161,0)</f>
        <v>0</v>
      </c>
      <c r="BH161" s="150">
        <f>IF(N161="sníž. přenesená",J161,0)</f>
        <v>0</v>
      </c>
      <c r="BI161" s="150">
        <f>IF(N161="nulová",J161,0)</f>
        <v>0</v>
      </c>
      <c r="BJ161" s="17" t="s">
        <v>83</v>
      </c>
      <c r="BK161" s="150">
        <f>ROUND(I161*H161,2)</f>
        <v>0</v>
      </c>
      <c r="BL161" s="17" t="s">
        <v>214</v>
      </c>
      <c r="BM161" s="149" t="s">
        <v>1757</v>
      </c>
    </row>
    <row r="162" spans="2:51" s="12" customFormat="1" ht="12">
      <c r="B162" s="151"/>
      <c r="D162" s="152" t="s">
        <v>223</v>
      </c>
      <c r="E162" s="153" t="s">
        <v>1</v>
      </c>
      <c r="F162" s="154" t="s">
        <v>1744</v>
      </c>
      <c r="H162" s="155">
        <v>19.758</v>
      </c>
      <c r="I162" s="156"/>
      <c r="L162" s="151"/>
      <c r="M162" s="157"/>
      <c r="T162" s="158"/>
      <c r="AT162" s="153" t="s">
        <v>223</v>
      </c>
      <c r="AU162" s="153" t="s">
        <v>85</v>
      </c>
      <c r="AV162" s="12" t="s">
        <v>85</v>
      </c>
      <c r="AW162" s="12" t="s">
        <v>32</v>
      </c>
      <c r="AX162" s="12" t="s">
        <v>83</v>
      </c>
      <c r="AY162" s="153" t="s">
        <v>207</v>
      </c>
    </row>
    <row r="163" spans="2:65" s="1" customFormat="1" ht="33" customHeight="1">
      <c r="B163" s="137"/>
      <c r="C163" s="138" t="s">
        <v>253</v>
      </c>
      <c r="D163" s="138" t="s">
        <v>209</v>
      </c>
      <c r="E163" s="139" t="s">
        <v>1758</v>
      </c>
      <c r="F163" s="140" t="s">
        <v>1759</v>
      </c>
      <c r="G163" s="141" t="s">
        <v>286</v>
      </c>
      <c r="H163" s="142">
        <v>5.378</v>
      </c>
      <c r="I163" s="143"/>
      <c r="J163" s="144">
        <f>ROUND(I163*H163,2)</f>
        <v>0</v>
      </c>
      <c r="K163" s="140" t="s">
        <v>213</v>
      </c>
      <c r="L163" s="32"/>
      <c r="M163" s="145" t="s">
        <v>1</v>
      </c>
      <c r="N163" s="146" t="s">
        <v>41</v>
      </c>
      <c r="P163" s="147">
        <f>O163*H163</f>
        <v>0</v>
      </c>
      <c r="Q163" s="147">
        <v>0</v>
      </c>
      <c r="R163" s="147">
        <f>Q163*H163</f>
        <v>0</v>
      </c>
      <c r="S163" s="147">
        <v>0</v>
      </c>
      <c r="T163" s="148">
        <f>S163*H163</f>
        <v>0</v>
      </c>
      <c r="AR163" s="149" t="s">
        <v>214</v>
      </c>
      <c r="AT163" s="149" t="s">
        <v>209</v>
      </c>
      <c r="AU163" s="149" t="s">
        <v>85</v>
      </c>
      <c r="AY163" s="17" t="s">
        <v>207</v>
      </c>
      <c r="BE163" s="150">
        <f>IF(N163="základní",J163,0)</f>
        <v>0</v>
      </c>
      <c r="BF163" s="150">
        <f>IF(N163="snížená",J163,0)</f>
        <v>0</v>
      </c>
      <c r="BG163" s="150">
        <f>IF(N163="zákl. přenesená",J163,0)</f>
        <v>0</v>
      </c>
      <c r="BH163" s="150">
        <f>IF(N163="sníž. přenesená",J163,0)</f>
        <v>0</v>
      </c>
      <c r="BI163" s="150">
        <f>IF(N163="nulová",J163,0)</f>
        <v>0</v>
      </c>
      <c r="BJ163" s="17" t="s">
        <v>83</v>
      </c>
      <c r="BK163" s="150">
        <f>ROUND(I163*H163,2)</f>
        <v>0</v>
      </c>
      <c r="BL163" s="17" t="s">
        <v>214</v>
      </c>
      <c r="BM163" s="149" t="s">
        <v>1760</v>
      </c>
    </row>
    <row r="164" spans="2:51" s="12" customFormat="1" ht="12">
      <c r="B164" s="151"/>
      <c r="D164" s="152" t="s">
        <v>223</v>
      </c>
      <c r="E164" s="153" t="s">
        <v>1</v>
      </c>
      <c r="F164" s="154" t="s">
        <v>324</v>
      </c>
      <c r="H164" s="155">
        <v>5.378</v>
      </c>
      <c r="I164" s="156"/>
      <c r="L164" s="151"/>
      <c r="M164" s="157"/>
      <c r="T164" s="158"/>
      <c r="AT164" s="153" t="s">
        <v>223</v>
      </c>
      <c r="AU164" s="153" t="s">
        <v>85</v>
      </c>
      <c r="AV164" s="12" t="s">
        <v>85</v>
      </c>
      <c r="AW164" s="12" t="s">
        <v>32</v>
      </c>
      <c r="AX164" s="12" t="s">
        <v>83</v>
      </c>
      <c r="AY164" s="153" t="s">
        <v>207</v>
      </c>
    </row>
    <row r="165" spans="2:65" s="1" customFormat="1" ht="33" customHeight="1">
      <c r="B165" s="137"/>
      <c r="C165" s="138" t="s">
        <v>255</v>
      </c>
      <c r="D165" s="138" t="s">
        <v>209</v>
      </c>
      <c r="E165" s="139" t="s">
        <v>1761</v>
      </c>
      <c r="F165" s="140" t="s">
        <v>1762</v>
      </c>
      <c r="G165" s="141" t="s">
        <v>286</v>
      </c>
      <c r="H165" s="142">
        <v>427.35</v>
      </c>
      <c r="I165" s="143"/>
      <c r="J165" s="144">
        <f>ROUND(I165*H165,2)</f>
        <v>0</v>
      </c>
      <c r="K165" s="140" t="s">
        <v>213</v>
      </c>
      <c r="L165" s="32"/>
      <c r="M165" s="145" t="s">
        <v>1</v>
      </c>
      <c r="N165" s="146" t="s">
        <v>41</v>
      </c>
      <c r="P165" s="147">
        <f>O165*H165</f>
        <v>0</v>
      </c>
      <c r="Q165" s="147">
        <v>0</v>
      </c>
      <c r="R165" s="147">
        <f>Q165*H165</f>
        <v>0</v>
      </c>
      <c r="S165" s="147">
        <v>0</v>
      </c>
      <c r="T165" s="148">
        <f>S165*H165</f>
        <v>0</v>
      </c>
      <c r="AR165" s="149" t="s">
        <v>214</v>
      </c>
      <c r="AT165" s="149" t="s">
        <v>209</v>
      </c>
      <c r="AU165" s="149" t="s">
        <v>85</v>
      </c>
      <c r="AY165" s="17" t="s">
        <v>207</v>
      </c>
      <c r="BE165" s="150">
        <f>IF(N165="základní",J165,0)</f>
        <v>0</v>
      </c>
      <c r="BF165" s="150">
        <f>IF(N165="snížená",J165,0)</f>
        <v>0</v>
      </c>
      <c r="BG165" s="150">
        <f>IF(N165="zákl. přenesená",J165,0)</f>
        <v>0</v>
      </c>
      <c r="BH165" s="150">
        <f>IF(N165="sníž. přenesená",J165,0)</f>
        <v>0</v>
      </c>
      <c r="BI165" s="150">
        <f>IF(N165="nulová",J165,0)</f>
        <v>0</v>
      </c>
      <c r="BJ165" s="17" t="s">
        <v>83</v>
      </c>
      <c r="BK165" s="150">
        <f>ROUND(I165*H165,2)</f>
        <v>0</v>
      </c>
      <c r="BL165" s="17" t="s">
        <v>214</v>
      </c>
      <c r="BM165" s="149" t="s">
        <v>1763</v>
      </c>
    </row>
    <row r="166" spans="2:51" s="12" customFormat="1" ht="12">
      <c r="B166" s="151"/>
      <c r="D166" s="152" t="s">
        <v>223</v>
      </c>
      <c r="E166" s="153" t="s">
        <v>1</v>
      </c>
      <c r="F166" s="154" t="s">
        <v>300</v>
      </c>
      <c r="H166" s="155">
        <v>427.35</v>
      </c>
      <c r="I166" s="156"/>
      <c r="L166" s="151"/>
      <c r="M166" s="157"/>
      <c r="T166" s="158"/>
      <c r="AT166" s="153" t="s">
        <v>223</v>
      </c>
      <c r="AU166" s="153" t="s">
        <v>85</v>
      </c>
      <c r="AV166" s="12" t="s">
        <v>85</v>
      </c>
      <c r="AW166" s="12" t="s">
        <v>32</v>
      </c>
      <c r="AX166" s="12" t="s">
        <v>83</v>
      </c>
      <c r="AY166" s="153" t="s">
        <v>207</v>
      </c>
    </row>
    <row r="167" spans="2:65" s="1" customFormat="1" ht="24.2" customHeight="1">
      <c r="B167" s="137"/>
      <c r="C167" s="138" t="s">
        <v>261</v>
      </c>
      <c r="D167" s="138" t="s">
        <v>209</v>
      </c>
      <c r="E167" s="139" t="s">
        <v>1764</v>
      </c>
      <c r="F167" s="140" t="s">
        <v>1765</v>
      </c>
      <c r="G167" s="141" t="s">
        <v>286</v>
      </c>
      <c r="H167" s="142">
        <v>3.888</v>
      </c>
      <c r="I167" s="143"/>
      <c r="J167" s="144">
        <f>ROUND(I167*H167,2)</f>
        <v>0</v>
      </c>
      <c r="K167" s="140" t="s">
        <v>213</v>
      </c>
      <c r="L167" s="32"/>
      <c r="M167" s="145" t="s">
        <v>1</v>
      </c>
      <c r="N167" s="146" t="s">
        <v>41</v>
      </c>
      <c r="P167" s="147">
        <f>O167*H167</f>
        <v>0</v>
      </c>
      <c r="Q167" s="147">
        <v>0</v>
      </c>
      <c r="R167" s="147">
        <f>Q167*H167</f>
        <v>0</v>
      </c>
      <c r="S167" s="147">
        <v>0</v>
      </c>
      <c r="T167" s="148">
        <f>S167*H167</f>
        <v>0</v>
      </c>
      <c r="AR167" s="149" t="s">
        <v>214</v>
      </c>
      <c r="AT167" s="149" t="s">
        <v>209</v>
      </c>
      <c r="AU167" s="149" t="s">
        <v>85</v>
      </c>
      <c r="AY167" s="17" t="s">
        <v>207</v>
      </c>
      <c r="BE167" s="150">
        <f>IF(N167="základní",J167,0)</f>
        <v>0</v>
      </c>
      <c r="BF167" s="150">
        <f>IF(N167="snížená",J167,0)</f>
        <v>0</v>
      </c>
      <c r="BG167" s="150">
        <f>IF(N167="zákl. přenesená",J167,0)</f>
        <v>0</v>
      </c>
      <c r="BH167" s="150">
        <f>IF(N167="sníž. přenesená",J167,0)</f>
        <v>0</v>
      </c>
      <c r="BI167" s="150">
        <f>IF(N167="nulová",J167,0)</f>
        <v>0</v>
      </c>
      <c r="BJ167" s="17" t="s">
        <v>83</v>
      </c>
      <c r="BK167" s="150">
        <f>ROUND(I167*H167,2)</f>
        <v>0</v>
      </c>
      <c r="BL167" s="17" t="s">
        <v>214</v>
      </c>
      <c r="BM167" s="149" t="s">
        <v>1766</v>
      </c>
    </row>
    <row r="168" spans="2:51" s="13" customFormat="1" ht="12">
      <c r="B168" s="159"/>
      <c r="D168" s="152" t="s">
        <v>223</v>
      </c>
      <c r="E168" s="160" t="s">
        <v>1</v>
      </c>
      <c r="F168" s="161" t="s">
        <v>1767</v>
      </c>
      <c r="H168" s="160" t="s">
        <v>1</v>
      </c>
      <c r="I168" s="162"/>
      <c r="L168" s="159"/>
      <c r="M168" s="163"/>
      <c r="T168" s="164"/>
      <c r="AT168" s="160" t="s">
        <v>223</v>
      </c>
      <c r="AU168" s="160" t="s">
        <v>85</v>
      </c>
      <c r="AV168" s="13" t="s">
        <v>83</v>
      </c>
      <c r="AW168" s="13" t="s">
        <v>32</v>
      </c>
      <c r="AX168" s="13" t="s">
        <v>76</v>
      </c>
      <c r="AY168" s="160" t="s">
        <v>207</v>
      </c>
    </row>
    <row r="169" spans="2:51" s="12" customFormat="1" ht="12">
      <c r="B169" s="151"/>
      <c r="D169" s="152" t="s">
        <v>223</v>
      </c>
      <c r="E169" s="153" t="s">
        <v>1714</v>
      </c>
      <c r="F169" s="154" t="s">
        <v>1768</v>
      </c>
      <c r="H169" s="155">
        <v>7.776</v>
      </c>
      <c r="I169" s="156"/>
      <c r="L169" s="151"/>
      <c r="M169" s="157"/>
      <c r="T169" s="158"/>
      <c r="AT169" s="153" t="s">
        <v>223</v>
      </c>
      <c r="AU169" s="153" t="s">
        <v>85</v>
      </c>
      <c r="AV169" s="12" t="s">
        <v>85</v>
      </c>
      <c r="AW169" s="12" t="s">
        <v>32</v>
      </c>
      <c r="AX169" s="12" t="s">
        <v>76</v>
      </c>
      <c r="AY169" s="153" t="s">
        <v>207</v>
      </c>
    </row>
    <row r="170" spans="2:51" s="12" customFormat="1" ht="12">
      <c r="B170" s="151"/>
      <c r="D170" s="152" t="s">
        <v>223</v>
      </c>
      <c r="E170" s="153" t="s">
        <v>1</v>
      </c>
      <c r="F170" s="154" t="s">
        <v>1769</v>
      </c>
      <c r="H170" s="155">
        <v>3.888</v>
      </c>
      <c r="I170" s="156"/>
      <c r="L170" s="151"/>
      <c r="M170" s="157"/>
      <c r="T170" s="158"/>
      <c r="AT170" s="153" t="s">
        <v>223</v>
      </c>
      <c r="AU170" s="153" t="s">
        <v>85</v>
      </c>
      <c r="AV170" s="12" t="s">
        <v>85</v>
      </c>
      <c r="AW170" s="12" t="s">
        <v>32</v>
      </c>
      <c r="AX170" s="12" t="s">
        <v>83</v>
      </c>
      <c r="AY170" s="153" t="s">
        <v>207</v>
      </c>
    </row>
    <row r="171" spans="2:65" s="1" customFormat="1" ht="24.2" customHeight="1">
      <c r="B171" s="137"/>
      <c r="C171" s="138" t="s">
        <v>266</v>
      </c>
      <c r="D171" s="138" t="s">
        <v>209</v>
      </c>
      <c r="E171" s="139" t="s">
        <v>330</v>
      </c>
      <c r="F171" s="140" t="s">
        <v>331</v>
      </c>
      <c r="G171" s="141" t="s">
        <v>286</v>
      </c>
      <c r="H171" s="142">
        <v>34.664</v>
      </c>
      <c r="I171" s="143"/>
      <c r="J171" s="144">
        <f>ROUND(I171*H171,2)</f>
        <v>0</v>
      </c>
      <c r="K171" s="140" t="s">
        <v>213</v>
      </c>
      <c r="L171" s="32"/>
      <c r="M171" s="145" t="s">
        <v>1</v>
      </c>
      <c r="N171" s="146" t="s">
        <v>41</v>
      </c>
      <c r="P171" s="147">
        <f>O171*H171</f>
        <v>0</v>
      </c>
      <c r="Q171" s="147">
        <v>0</v>
      </c>
      <c r="R171" s="147">
        <f>Q171*H171</f>
        <v>0</v>
      </c>
      <c r="S171" s="147">
        <v>0</v>
      </c>
      <c r="T171" s="148">
        <f>S171*H171</f>
        <v>0</v>
      </c>
      <c r="AR171" s="149" t="s">
        <v>214</v>
      </c>
      <c r="AT171" s="149" t="s">
        <v>209</v>
      </c>
      <c r="AU171" s="149" t="s">
        <v>85</v>
      </c>
      <c r="AY171" s="17" t="s">
        <v>207</v>
      </c>
      <c r="BE171" s="150">
        <f>IF(N171="základní",J171,0)</f>
        <v>0</v>
      </c>
      <c r="BF171" s="150">
        <f>IF(N171="snížená",J171,0)</f>
        <v>0</v>
      </c>
      <c r="BG171" s="150">
        <f>IF(N171="zákl. přenesená",J171,0)</f>
        <v>0</v>
      </c>
      <c r="BH171" s="150">
        <f>IF(N171="sníž. přenesená",J171,0)</f>
        <v>0</v>
      </c>
      <c r="BI171" s="150">
        <f>IF(N171="nulová",J171,0)</f>
        <v>0</v>
      </c>
      <c r="BJ171" s="17" t="s">
        <v>83</v>
      </c>
      <c r="BK171" s="150">
        <f>ROUND(I171*H171,2)</f>
        <v>0</v>
      </c>
      <c r="BL171" s="17" t="s">
        <v>214</v>
      </c>
      <c r="BM171" s="149" t="s">
        <v>1770</v>
      </c>
    </row>
    <row r="172" spans="2:51" s="13" customFormat="1" ht="12">
      <c r="B172" s="159"/>
      <c r="D172" s="152" t="s">
        <v>223</v>
      </c>
      <c r="E172" s="160" t="s">
        <v>1</v>
      </c>
      <c r="F172" s="161" t="s">
        <v>1771</v>
      </c>
      <c r="H172" s="160" t="s">
        <v>1</v>
      </c>
      <c r="I172" s="162"/>
      <c r="L172" s="159"/>
      <c r="M172" s="163"/>
      <c r="T172" s="164"/>
      <c r="AT172" s="160" t="s">
        <v>223</v>
      </c>
      <c r="AU172" s="160" t="s">
        <v>85</v>
      </c>
      <c r="AV172" s="13" t="s">
        <v>83</v>
      </c>
      <c r="AW172" s="13" t="s">
        <v>32</v>
      </c>
      <c r="AX172" s="13" t="s">
        <v>76</v>
      </c>
      <c r="AY172" s="160" t="s">
        <v>207</v>
      </c>
    </row>
    <row r="173" spans="2:51" s="12" customFormat="1" ht="12">
      <c r="B173" s="151"/>
      <c r="D173" s="152" t="s">
        <v>223</v>
      </c>
      <c r="E173" s="153" t="s">
        <v>1</v>
      </c>
      <c r="F173" s="154" t="s">
        <v>1772</v>
      </c>
      <c r="H173" s="155">
        <v>54.432</v>
      </c>
      <c r="I173" s="156"/>
      <c r="L173" s="151"/>
      <c r="M173" s="157"/>
      <c r="T173" s="158"/>
      <c r="AT173" s="153" t="s">
        <v>223</v>
      </c>
      <c r="AU173" s="153" t="s">
        <v>85</v>
      </c>
      <c r="AV173" s="12" t="s">
        <v>85</v>
      </c>
      <c r="AW173" s="12" t="s">
        <v>32</v>
      </c>
      <c r="AX173" s="12" t="s">
        <v>76</v>
      </c>
      <c r="AY173" s="153" t="s">
        <v>207</v>
      </c>
    </row>
    <row r="174" spans="2:51" s="13" customFormat="1" ht="12">
      <c r="B174" s="159"/>
      <c r="D174" s="152" t="s">
        <v>223</v>
      </c>
      <c r="E174" s="160" t="s">
        <v>1</v>
      </c>
      <c r="F174" s="161" t="s">
        <v>1773</v>
      </c>
      <c r="H174" s="160" t="s">
        <v>1</v>
      </c>
      <c r="I174" s="162"/>
      <c r="L174" s="159"/>
      <c r="M174" s="163"/>
      <c r="T174" s="164"/>
      <c r="AT174" s="160" t="s">
        <v>223</v>
      </c>
      <c r="AU174" s="160" t="s">
        <v>85</v>
      </c>
      <c r="AV174" s="13" t="s">
        <v>83</v>
      </c>
      <c r="AW174" s="13" t="s">
        <v>32</v>
      </c>
      <c r="AX174" s="13" t="s">
        <v>76</v>
      </c>
      <c r="AY174" s="160" t="s">
        <v>207</v>
      </c>
    </row>
    <row r="175" spans="2:51" s="12" customFormat="1" ht="12">
      <c r="B175" s="151"/>
      <c r="D175" s="152" t="s">
        <v>223</v>
      </c>
      <c r="E175" s="153" t="s">
        <v>1</v>
      </c>
      <c r="F175" s="154" t="s">
        <v>1774</v>
      </c>
      <c r="H175" s="155">
        <v>11.52</v>
      </c>
      <c r="I175" s="156"/>
      <c r="L175" s="151"/>
      <c r="M175" s="157"/>
      <c r="T175" s="158"/>
      <c r="AT175" s="153" t="s">
        <v>223</v>
      </c>
      <c r="AU175" s="153" t="s">
        <v>85</v>
      </c>
      <c r="AV175" s="12" t="s">
        <v>85</v>
      </c>
      <c r="AW175" s="12" t="s">
        <v>32</v>
      </c>
      <c r="AX175" s="12" t="s">
        <v>76</v>
      </c>
      <c r="AY175" s="153" t="s">
        <v>207</v>
      </c>
    </row>
    <row r="176" spans="2:51" s="13" customFormat="1" ht="12">
      <c r="B176" s="159"/>
      <c r="D176" s="152" t="s">
        <v>223</v>
      </c>
      <c r="E176" s="160" t="s">
        <v>1</v>
      </c>
      <c r="F176" s="161" t="s">
        <v>1775</v>
      </c>
      <c r="H176" s="160" t="s">
        <v>1</v>
      </c>
      <c r="I176" s="162"/>
      <c r="L176" s="159"/>
      <c r="M176" s="163"/>
      <c r="T176" s="164"/>
      <c r="AT176" s="160" t="s">
        <v>223</v>
      </c>
      <c r="AU176" s="160" t="s">
        <v>85</v>
      </c>
      <c r="AV176" s="13" t="s">
        <v>83</v>
      </c>
      <c r="AW176" s="13" t="s">
        <v>32</v>
      </c>
      <c r="AX176" s="13" t="s">
        <v>76</v>
      </c>
      <c r="AY176" s="160" t="s">
        <v>207</v>
      </c>
    </row>
    <row r="177" spans="2:51" s="12" customFormat="1" ht="12">
      <c r="B177" s="151"/>
      <c r="D177" s="152" t="s">
        <v>223</v>
      </c>
      <c r="E177" s="153" t="s">
        <v>1</v>
      </c>
      <c r="F177" s="154" t="s">
        <v>1776</v>
      </c>
      <c r="H177" s="155">
        <v>3.375</v>
      </c>
      <c r="I177" s="156"/>
      <c r="L177" s="151"/>
      <c r="M177" s="157"/>
      <c r="T177" s="158"/>
      <c r="AT177" s="153" t="s">
        <v>223</v>
      </c>
      <c r="AU177" s="153" t="s">
        <v>85</v>
      </c>
      <c r="AV177" s="12" t="s">
        <v>85</v>
      </c>
      <c r="AW177" s="12" t="s">
        <v>32</v>
      </c>
      <c r="AX177" s="12" t="s">
        <v>76</v>
      </c>
      <c r="AY177" s="153" t="s">
        <v>207</v>
      </c>
    </row>
    <row r="178" spans="2:51" s="14" customFormat="1" ht="12">
      <c r="B178" s="165"/>
      <c r="D178" s="152" t="s">
        <v>223</v>
      </c>
      <c r="E178" s="166" t="s">
        <v>171</v>
      </c>
      <c r="F178" s="167" t="s">
        <v>309</v>
      </c>
      <c r="H178" s="168">
        <v>69.327</v>
      </c>
      <c r="I178" s="169"/>
      <c r="L178" s="165"/>
      <c r="M178" s="170"/>
      <c r="T178" s="171"/>
      <c r="AT178" s="166" t="s">
        <v>223</v>
      </c>
      <c r="AU178" s="166" t="s">
        <v>85</v>
      </c>
      <c r="AV178" s="14" t="s">
        <v>214</v>
      </c>
      <c r="AW178" s="14" t="s">
        <v>32</v>
      </c>
      <c r="AX178" s="14" t="s">
        <v>76</v>
      </c>
      <c r="AY178" s="166" t="s">
        <v>207</v>
      </c>
    </row>
    <row r="179" spans="2:51" s="12" customFormat="1" ht="12">
      <c r="B179" s="151"/>
      <c r="D179" s="152" t="s">
        <v>223</v>
      </c>
      <c r="E179" s="153" t="s">
        <v>1</v>
      </c>
      <c r="F179" s="154" t="s">
        <v>335</v>
      </c>
      <c r="H179" s="155">
        <v>34.664</v>
      </c>
      <c r="I179" s="156"/>
      <c r="L179" s="151"/>
      <c r="M179" s="157"/>
      <c r="T179" s="158"/>
      <c r="AT179" s="153" t="s">
        <v>223</v>
      </c>
      <c r="AU179" s="153" t="s">
        <v>85</v>
      </c>
      <c r="AV179" s="12" t="s">
        <v>85</v>
      </c>
      <c r="AW179" s="12" t="s">
        <v>32</v>
      </c>
      <c r="AX179" s="12" t="s">
        <v>83</v>
      </c>
      <c r="AY179" s="153" t="s">
        <v>207</v>
      </c>
    </row>
    <row r="180" spans="2:65" s="1" customFormat="1" ht="24.2" customHeight="1">
      <c r="B180" s="137"/>
      <c r="C180" s="138" t="s">
        <v>8</v>
      </c>
      <c r="D180" s="138" t="s">
        <v>209</v>
      </c>
      <c r="E180" s="139" t="s">
        <v>1777</v>
      </c>
      <c r="F180" s="140" t="s">
        <v>1778</v>
      </c>
      <c r="G180" s="141" t="s">
        <v>286</v>
      </c>
      <c r="H180" s="142">
        <v>3.888</v>
      </c>
      <c r="I180" s="143"/>
      <c r="J180" s="144">
        <f>ROUND(I180*H180,2)</f>
        <v>0</v>
      </c>
      <c r="K180" s="140" t="s">
        <v>213</v>
      </c>
      <c r="L180" s="32"/>
      <c r="M180" s="145" t="s">
        <v>1</v>
      </c>
      <c r="N180" s="146" t="s">
        <v>41</v>
      </c>
      <c r="P180" s="147">
        <f>O180*H180</f>
        <v>0</v>
      </c>
      <c r="Q180" s="147">
        <v>0</v>
      </c>
      <c r="R180" s="147">
        <f>Q180*H180</f>
        <v>0</v>
      </c>
      <c r="S180" s="147">
        <v>0</v>
      </c>
      <c r="T180" s="148">
        <f>S180*H180</f>
        <v>0</v>
      </c>
      <c r="AR180" s="149" t="s">
        <v>214</v>
      </c>
      <c r="AT180" s="149" t="s">
        <v>209</v>
      </c>
      <c r="AU180" s="149" t="s">
        <v>85</v>
      </c>
      <c r="AY180" s="17" t="s">
        <v>207</v>
      </c>
      <c r="BE180" s="150">
        <f>IF(N180="základní",J180,0)</f>
        <v>0</v>
      </c>
      <c r="BF180" s="150">
        <f>IF(N180="snížená",J180,0)</f>
        <v>0</v>
      </c>
      <c r="BG180" s="150">
        <f>IF(N180="zákl. přenesená",J180,0)</f>
        <v>0</v>
      </c>
      <c r="BH180" s="150">
        <f>IF(N180="sníž. přenesená",J180,0)</f>
        <v>0</v>
      </c>
      <c r="BI180" s="150">
        <f>IF(N180="nulová",J180,0)</f>
        <v>0</v>
      </c>
      <c r="BJ180" s="17" t="s">
        <v>83</v>
      </c>
      <c r="BK180" s="150">
        <f>ROUND(I180*H180,2)</f>
        <v>0</v>
      </c>
      <c r="BL180" s="17" t="s">
        <v>214</v>
      </c>
      <c r="BM180" s="149" t="s">
        <v>1779</v>
      </c>
    </row>
    <row r="181" spans="2:51" s="12" customFormat="1" ht="12">
      <c r="B181" s="151"/>
      <c r="D181" s="152" t="s">
        <v>223</v>
      </c>
      <c r="E181" s="153" t="s">
        <v>1</v>
      </c>
      <c r="F181" s="154" t="s">
        <v>1769</v>
      </c>
      <c r="H181" s="155">
        <v>3.888</v>
      </c>
      <c r="I181" s="156"/>
      <c r="L181" s="151"/>
      <c r="M181" s="157"/>
      <c r="T181" s="158"/>
      <c r="AT181" s="153" t="s">
        <v>223</v>
      </c>
      <c r="AU181" s="153" t="s">
        <v>85</v>
      </c>
      <c r="AV181" s="12" t="s">
        <v>85</v>
      </c>
      <c r="AW181" s="12" t="s">
        <v>32</v>
      </c>
      <c r="AX181" s="12" t="s">
        <v>83</v>
      </c>
      <c r="AY181" s="153" t="s">
        <v>207</v>
      </c>
    </row>
    <row r="182" spans="2:65" s="1" customFormat="1" ht="24.2" customHeight="1">
      <c r="B182" s="137"/>
      <c r="C182" s="138" t="s">
        <v>274</v>
      </c>
      <c r="D182" s="138" t="s">
        <v>209</v>
      </c>
      <c r="E182" s="139" t="s">
        <v>337</v>
      </c>
      <c r="F182" s="140" t="s">
        <v>338</v>
      </c>
      <c r="G182" s="141" t="s">
        <v>286</v>
      </c>
      <c r="H182" s="142">
        <v>34.664</v>
      </c>
      <c r="I182" s="143"/>
      <c r="J182" s="144">
        <f>ROUND(I182*H182,2)</f>
        <v>0</v>
      </c>
      <c r="K182" s="140" t="s">
        <v>213</v>
      </c>
      <c r="L182" s="32"/>
      <c r="M182" s="145" t="s">
        <v>1</v>
      </c>
      <c r="N182" s="146" t="s">
        <v>41</v>
      </c>
      <c r="P182" s="147">
        <f>O182*H182</f>
        <v>0</v>
      </c>
      <c r="Q182" s="147">
        <v>0</v>
      </c>
      <c r="R182" s="147">
        <f>Q182*H182</f>
        <v>0</v>
      </c>
      <c r="S182" s="147">
        <v>0</v>
      </c>
      <c r="T182" s="148">
        <f>S182*H182</f>
        <v>0</v>
      </c>
      <c r="AR182" s="149" t="s">
        <v>214</v>
      </c>
      <c r="AT182" s="149" t="s">
        <v>209</v>
      </c>
      <c r="AU182" s="149" t="s">
        <v>85</v>
      </c>
      <c r="AY182" s="17" t="s">
        <v>207</v>
      </c>
      <c r="BE182" s="150">
        <f>IF(N182="základní",J182,0)</f>
        <v>0</v>
      </c>
      <c r="BF182" s="150">
        <f>IF(N182="snížená",J182,0)</f>
        <v>0</v>
      </c>
      <c r="BG182" s="150">
        <f>IF(N182="zákl. přenesená",J182,0)</f>
        <v>0</v>
      </c>
      <c r="BH182" s="150">
        <f>IF(N182="sníž. přenesená",J182,0)</f>
        <v>0</v>
      </c>
      <c r="BI182" s="150">
        <f>IF(N182="nulová",J182,0)</f>
        <v>0</v>
      </c>
      <c r="BJ182" s="17" t="s">
        <v>83</v>
      </c>
      <c r="BK182" s="150">
        <f>ROUND(I182*H182,2)</f>
        <v>0</v>
      </c>
      <c r="BL182" s="17" t="s">
        <v>214</v>
      </c>
      <c r="BM182" s="149" t="s">
        <v>1780</v>
      </c>
    </row>
    <row r="183" spans="2:51" s="12" customFormat="1" ht="12">
      <c r="B183" s="151"/>
      <c r="D183" s="152" t="s">
        <v>223</v>
      </c>
      <c r="E183" s="153" t="s">
        <v>1</v>
      </c>
      <c r="F183" s="154" t="s">
        <v>335</v>
      </c>
      <c r="H183" s="155">
        <v>34.664</v>
      </c>
      <c r="I183" s="156"/>
      <c r="L183" s="151"/>
      <c r="M183" s="157"/>
      <c r="T183" s="158"/>
      <c r="AT183" s="153" t="s">
        <v>223</v>
      </c>
      <c r="AU183" s="153" t="s">
        <v>85</v>
      </c>
      <c r="AV183" s="12" t="s">
        <v>85</v>
      </c>
      <c r="AW183" s="12" t="s">
        <v>32</v>
      </c>
      <c r="AX183" s="12" t="s">
        <v>83</v>
      </c>
      <c r="AY183" s="153" t="s">
        <v>207</v>
      </c>
    </row>
    <row r="184" spans="2:65" s="1" customFormat="1" ht="44.25" customHeight="1">
      <c r="B184" s="137"/>
      <c r="C184" s="138" t="s">
        <v>278</v>
      </c>
      <c r="D184" s="138" t="s">
        <v>209</v>
      </c>
      <c r="E184" s="139" t="s">
        <v>1781</v>
      </c>
      <c r="F184" s="140" t="s">
        <v>1782</v>
      </c>
      <c r="G184" s="141" t="s">
        <v>272</v>
      </c>
      <c r="H184" s="142">
        <v>7</v>
      </c>
      <c r="I184" s="143"/>
      <c r="J184" s="144">
        <f>ROUND(I184*H184,2)</f>
        <v>0</v>
      </c>
      <c r="K184" s="140" t="s">
        <v>213</v>
      </c>
      <c r="L184" s="32"/>
      <c r="M184" s="145" t="s">
        <v>1</v>
      </c>
      <c r="N184" s="146" t="s">
        <v>41</v>
      </c>
      <c r="P184" s="147">
        <f>O184*H184</f>
        <v>0</v>
      </c>
      <c r="Q184" s="147">
        <v>0.014</v>
      </c>
      <c r="R184" s="147">
        <f>Q184*H184</f>
        <v>0.098</v>
      </c>
      <c r="S184" s="147">
        <v>0</v>
      </c>
      <c r="T184" s="148">
        <f>S184*H184</f>
        <v>0</v>
      </c>
      <c r="AR184" s="149" t="s">
        <v>214</v>
      </c>
      <c r="AT184" s="149" t="s">
        <v>209</v>
      </c>
      <c r="AU184" s="149" t="s">
        <v>85</v>
      </c>
      <c r="AY184" s="17" t="s">
        <v>207</v>
      </c>
      <c r="BE184" s="150">
        <f>IF(N184="základní",J184,0)</f>
        <v>0</v>
      </c>
      <c r="BF184" s="150">
        <f>IF(N184="snížená",J184,0)</f>
        <v>0</v>
      </c>
      <c r="BG184" s="150">
        <f>IF(N184="zákl. přenesená",J184,0)</f>
        <v>0</v>
      </c>
      <c r="BH184" s="150">
        <f>IF(N184="sníž. přenesená",J184,0)</f>
        <v>0</v>
      </c>
      <c r="BI184" s="150">
        <f>IF(N184="nulová",J184,0)</f>
        <v>0</v>
      </c>
      <c r="BJ184" s="17" t="s">
        <v>83</v>
      </c>
      <c r="BK184" s="150">
        <f>ROUND(I184*H184,2)</f>
        <v>0</v>
      </c>
      <c r="BL184" s="17" t="s">
        <v>214</v>
      </c>
      <c r="BM184" s="149" t="s">
        <v>1783</v>
      </c>
    </row>
    <row r="185" spans="2:65" s="1" customFormat="1" ht="24.2" customHeight="1">
      <c r="B185" s="137"/>
      <c r="C185" s="172" t="s">
        <v>283</v>
      </c>
      <c r="D185" s="172" t="s">
        <v>426</v>
      </c>
      <c r="E185" s="173" t="s">
        <v>1784</v>
      </c>
      <c r="F185" s="174" t="s">
        <v>1785</v>
      </c>
      <c r="G185" s="175" t="s">
        <v>272</v>
      </c>
      <c r="H185" s="176">
        <v>7</v>
      </c>
      <c r="I185" s="177"/>
      <c r="J185" s="178">
        <f>ROUND(I185*H185,2)</f>
        <v>0</v>
      </c>
      <c r="K185" s="174" t="s">
        <v>1</v>
      </c>
      <c r="L185" s="179"/>
      <c r="M185" s="180" t="s">
        <v>1</v>
      </c>
      <c r="N185" s="181" t="s">
        <v>41</v>
      </c>
      <c r="P185" s="147">
        <f>O185*H185</f>
        <v>0</v>
      </c>
      <c r="Q185" s="147">
        <v>0.09113</v>
      </c>
      <c r="R185" s="147">
        <f>Q185*H185</f>
        <v>0.63791</v>
      </c>
      <c r="S185" s="147">
        <v>0</v>
      </c>
      <c r="T185" s="148">
        <f>S185*H185</f>
        <v>0</v>
      </c>
      <c r="AR185" s="149" t="s">
        <v>242</v>
      </c>
      <c r="AT185" s="149" t="s">
        <v>426</v>
      </c>
      <c r="AU185" s="149" t="s">
        <v>85</v>
      </c>
      <c r="AY185" s="17" t="s">
        <v>207</v>
      </c>
      <c r="BE185" s="150">
        <f>IF(N185="základní",J185,0)</f>
        <v>0</v>
      </c>
      <c r="BF185" s="150">
        <f>IF(N185="snížená",J185,0)</f>
        <v>0</v>
      </c>
      <c r="BG185" s="150">
        <f>IF(N185="zákl. přenesená",J185,0)</f>
        <v>0</v>
      </c>
      <c r="BH185" s="150">
        <f>IF(N185="sníž. přenesená",J185,0)</f>
        <v>0</v>
      </c>
      <c r="BI185" s="150">
        <f>IF(N185="nulová",J185,0)</f>
        <v>0</v>
      </c>
      <c r="BJ185" s="17" t="s">
        <v>83</v>
      </c>
      <c r="BK185" s="150">
        <f>ROUND(I185*H185,2)</f>
        <v>0</v>
      </c>
      <c r="BL185" s="17" t="s">
        <v>214</v>
      </c>
      <c r="BM185" s="149" t="s">
        <v>1786</v>
      </c>
    </row>
    <row r="186" spans="2:65" s="1" customFormat="1" ht="21.75" customHeight="1">
      <c r="B186" s="137"/>
      <c r="C186" s="138" t="s">
        <v>290</v>
      </c>
      <c r="D186" s="138" t="s">
        <v>209</v>
      </c>
      <c r="E186" s="139" t="s">
        <v>341</v>
      </c>
      <c r="F186" s="140" t="s">
        <v>342</v>
      </c>
      <c r="G186" s="141" t="s">
        <v>218</v>
      </c>
      <c r="H186" s="142">
        <v>1573.555</v>
      </c>
      <c r="I186" s="143"/>
      <c r="J186" s="144">
        <f>ROUND(I186*H186,2)</f>
        <v>0</v>
      </c>
      <c r="K186" s="140" t="s">
        <v>213</v>
      </c>
      <c r="L186" s="32"/>
      <c r="M186" s="145" t="s">
        <v>1</v>
      </c>
      <c r="N186" s="146" t="s">
        <v>41</v>
      </c>
      <c r="P186" s="147">
        <f>O186*H186</f>
        <v>0</v>
      </c>
      <c r="Q186" s="147">
        <v>0.00084</v>
      </c>
      <c r="R186" s="147">
        <f>Q186*H186</f>
        <v>1.3217862</v>
      </c>
      <c r="S186" s="147">
        <v>0</v>
      </c>
      <c r="T186" s="148">
        <f>S186*H186</f>
        <v>0</v>
      </c>
      <c r="AR186" s="149" t="s">
        <v>214</v>
      </c>
      <c r="AT186" s="149" t="s">
        <v>209</v>
      </c>
      <c r="AU186" s="149" t="s">
        <v>85</v>
      </c>
      <c r="AY186" s="17" t="s">
        <v>207</v>
      </c>
      <c r="BE186" s="150">
        <f>IF(N186="základní",J186,0)</f>
        <v>0</v>
      </c>
      <c r="BF186" s="150">
        <f>IF(N186="snížená",J186,0)</f>
        <v>0</v>
      </c>
      <c r="BG186" s="150">
        <f>IF(N186="zákl. přenesená",J186,0)</f>
        <v>0</v>
      </c>
      <c r="BH186" s="150">
        <f>IF(N186="sníž. přenesená",J186,0)</f>
        <v>0</v>
      </c>
      <c r="BI186" s="150">
        <f>IF(N186="nulová",J186,0)</f>
        <v>0</v>
      </c>
      <c r="BJ186" s="17" t="s">
        <v>83</v>
      </c>
      <c r="BK186" s="150">
        <f>ROUND(I186*H186,2)</f>
        <v>0</v>
      </c>
      <c r="BL186" s="17" t="s">
        <v>214</v>
      </c>
      <c r="BM186" s="149" t="s">
        <v>1787</v>
      </c>
    </row>
    <row r="187" spans="2:51" s="12" customFormat="1" ht="12">
      <c r="B187" s="151"/>
      <c r="D187" s="152" t="s">
        <v>223</v>
      </c>
      <c r="E187" s="153" t="s">
        <v>1</v>
      </c>
      <c r="F187" s="154" t="s">
        <v>1788</v>
      </c>
      <c r="H187" s="155">
        <v>1554</v>
      </c>
      <c r="I187" s="156"/>
      <c r="L187" s="151"/>
      <c r="M187" s="157"/>
      <c r="T187" s="158"/>
      <c r="AT187" s="153" t="s">
        <v>223</v>
      </c>
      <c r="AU187" s="153" t="s">
        <v>85</v>
      </c>
      <c r="AV187" s="12" t="s">
        <v>85</v>
      </c>
      <c r="AW187" s="12" t="s">
        <v>32</v>
      </c>
      <c r="AX187" s="12" t="s">
        <v>76</v>
      </c>
      <c r="AY187" s="153" t="s">
        <v>207</v>
      </c>
    </row>
    <row r="188" spans="2:51" s="12" customFormat="1" ht="12">
      <c r="B188" s="151"/>
      <c r="D188" s="152" t="s">
        <v>223</v>
      </c>
      <c r="E188" s="153" t="s">
        <v>1</v>
      </c>
      <c r="F188" s="154" t="s">
        <v>1789</v>
      </c>
      <c r="H188" s="155">
        <v>19.555</v>
      </c>
      <c r="I188" s="156"/>
      <c r="L188" s="151"/>
      <c r="M188" s="157"/>
      <c r="T188" s="158"/>
      <c r="AT188" s="153" t="s">
        <v>223</v>
      </c>
      <c r="AU188" s="153" t="s">
        <v>85</v>
      </c>
      <c r="AV188" s="12" t="s">
        <v>85</v>
      </c>
      <c r="AW188" s="12" t="s">
        <v>32</v>
      </c>
      <c r="AX188" s="12" t="s">
        <v>76</v>
      </c>
      <c r="AY188" s="153" t="s">
        <v>207</v>
      </c>
    </row>
    <row r="189" spans="2:51" s="14" customFormat="1" ht="12">
      <c r="B189" s="165"/>
      <c r="D189" s="152" t="s">
        <v>223</v>
      </c>
      <c r="E189" s="166" t="s">
        <v>1</v>
      </c>
      <c r="F189" s="167" t="s">
        <v>309</v>
      </c>
      <c r="H189" s="168">
        <v>1573.555</v>
      </c>
      <c r="I189" s="169"/>
      <c r="L189" s="165"/>
      <c r="M189" s="170"/>
      <c r="T189" s="171"/>
      <c r="AT189" s="166" t="s">
        <v>223</v>
      </c>
      <c r="AU189" s="166" t="s">
        <v>85</v>
      </c>
      <c r="AV189" s="14" t="s">
        <v>214</v>
      </c>
      <c r="AW189" s="14" t="s">
        <v>32</v>
      </c>
      <c r="AX189" s="14" t="s">
        <v>83</v>
      </c>
      <c r="AY189" s="166" t="s">
        <v>207</v>
      </c>
    </row>
    <row r="190" spans="2:65" s="1" customFormat="1" ht="24.2" customHeight="1">
      <c r="B190" s="137"/>
      <c r="C190" s="138" t="s">
        <v>294</v>
      </c>
      <c r="D190" s="138" t="s">
        <v>209</v>
      </c>
      <c r="E190" s="139" t="s">
        <v>346</v>
      </c>
      <c r="F190" s="140" t="s">
        <v>347</v>
      </c>
      <c r="G190" s="141" t="s">
        <v>218</v>
      </c>
      <c r="H190" s="142">
        <v>1573.555</v>
      </c>
      <c r="I190" s="143"/>
      <c r="J190" s="144">
        <f>ROUND(I190*H190,2)</f>
        <v>0</v>
      </c>
      <c r="K190" s="140" t="s">
        <v>213</v>
      </c>
      <c r="L190" s="32"/>
      <c r="M190" s="145" t="s">
        <v>1</v>
      </c>
      <c r="N190" s="146" t="s">
        <v>41</v>
      </c>
      <c r="P190" s="147">
        <f>O190*H190</f>
        <v>0</v>
      </c>
      <c r="Q190" s="147">
        <v>0</v>
      </c>
      <c r="R190" s="147">
        <f>Q190*H190</f>
        <v>0</v>
      </c>
      <c r="S190" s="147">
        <v>0</v>
      </c>
      <c r="T190" s="148">
        <f>S190*H190</f>
        <v>0</v>
      </c>
      <c r="AR190" s="149" t="s">
        <v>214</v>
      </c>
      <c r="AT190" s="149" t="s">
        <v>209</v>
      </c>
      <c r="AU190" s="149" t="s">
        <v>85</v>
      </c>
      <c r="AY190" s="17" t="s">
        <v>207</v>
      </c>
      <c r="BE190" s="150">
        <f>IF(N190="základní",J190,0)</f>
        <v>0</v>
      </c>
      <c r="BF190" s="150">
        <f>IF(N190="snížená",J190,0)</f>
        <v>0</v>
      </c>
      <c r="BG190" s="150">
        <f>IF(N190="zákl. přenesená",J190,0)</f>
        <v>0</v>
      </c>
      <c r="BH190" s="150">
        <f>IF(N190="sníž. přenesená",J190,0)</f>
        <v>0</v>
      </c>
      <c r="BI190" s="150">
        <f>IF(N190="nulová",J190,0)</f>
        <v>0</v>
      </c>
      <c r="BJ190" s="17" t="s">
        <v>83</v>
      </c>
      <c r="BK190" s="150">
        <f>ROUND(I190*H190,2)</f>
        <v>0</v>
      </c>
      <c r="BL190" s="17" t="s">
        <v>214</v>
      </c>
      <c r="BM190" s="149" t="s">
        <v>1790</v>
      </c>
    </row>
    <row r="191" spans="2:65" s="1" customFormat="1" ht="21.75" customHeight="1">
      <c r="B191" s="137"/>
      <c r="C191" s="138" t="s">
        <v>7</v>
      </c>
      <c r="D191" s="138" t="s">
        <v>209</v>
      </c>
      <c r="E191" s="139" t="s">
        <v>350</v>
      </c>
      <c r="F191" s="140" t="s">
        <v>351</v>
      </c>
      <c r="G191" s="141" t="s">
        <v>218</v>
      </c>
      <c r="H191" s="142">
        <v>295.56</v>
      </c>
      <c r="I191" s="143"/>
      <c r="J191" s="144">
        <f>ROUND(I191*H191,2)</f>
        <v>0</v>
      </c>
      <c r="K191" s="140" t="s">
        <v>213</v>
      </c>
      <c r="L191" s="32"/>
      <c r="M191" s="145" t="s">
        <v>1</v>
      </c>
      <c r="N191" s="146" t="s">
        <v>41</v>
      </c>
      <c r="P191" s="147">
        <f>O191*H191</f>
        <v>0</v>
      </c>
      <c r="Q191" s="147">
        <v>0.0007</v>
      </c>
      <c r="R191" s="147">
        <f>Q191*H191</f>
        <v>0.206892</v>
      </c>
      <c r="S191" s="147">
        <v>0</v>
      </c>
      <c r="T191" s="148">
        <f>S191*H191</f>
        <v>0</v>
      </c>
      <c r="AR191" s="149" t="s">
        <v>214</v>
      </c>
      <c r="AT191" s="149" t="s">
        <v>209</v>
      </c>
      <c r="AU191" s="149" t="s">
        <v>85</v>
      </c>
      <c r="AY191" s="17" t="s">
        <v>207</v>
      </c>
      <c r="BE191" s="150">
        <f>IF(N191="základní",J191,0)</f>
        <v>0</v>
      </c>
      <c r="BF191" s="150">
        <f>IF(N191="snížená",J191,0)</f>
        <v>0</v>
      </c>
      <c r="BG191" s="150">
        <f>IF(N191="zákl. přenesená",J191,0)</f>
        <v>0</v>
      </c>
      <c r="BH191" s="150">
        <f>IF(N191="sníž. přenesená",J191,0)</f>
        <v>0</v>
      </c>
      <c r="BI191" s="150">
        <f>IF(N191="nulová",J191,0)</f>
        <v>0</v>
      </c>
      <c r="BJ191" s="17" t="s">
        <v>83</v>
      </c>
      <c r="BK191" s="150">
        <f>ROUND(I191*H191,2)</f>
        <v>0</v>
      </c>
      <c r="BL191" s="17" t="s">
        <v>214</v>
      </c>
      <c r="BM191" s="149" t="s">
        <v>1791</v>
      </c>
    </row>
    <row r="192" spans="2:51" s="13" customFormat="1" ht="12">
      <c r="B192" s="159"/>
      <c r="D192" s="152" t="s">
        <v>223</v>
      </c>
      <c r="E192" s="160" t="s">
        <v>1</v>
      </c>
      <c r="F192" s="161" t="s">
        <v>1771</v>
      </c>
      <c r="H192" s="160" t="s">
        <v>1</v>
      </c>
      <c r="I192" s="162"/>
      <c r="L192" s="159"/>
      <c r="M192" s="163"/>
      <c r="T192" s="164"/>
      <c r="AT192" s="160" t="s">
        <v>223</v>
      </c>
      <c r="AU192" s="160" t="s">
        <v>85</v>
      </c>
      <c r="AV192" s="13" t="s">
        <v>83</v>
      </c>
      <c r="AW192" s="13" t="s">
        <v>32</v>
      </c>
      <c r="AX192" s="13" t="s">
        <v>76</v>
      </c>
      <c r="AY192" s="160" t="s">
        <v>207</v>
      </c>
    </row>
    <row r="193" spans="2:51" s="12" customFormat="1" ht="12">
      <c r="B193" s="151"/>
      <c r="D193" s="152" t="s">
        <v>223</v>
      </c>
      <c r="E193" s="153" t="s">
        <v>1</v>
      </c>
      <c r="F193" s="154" t="s">
        <v>1792</v>
      </c>
      <c r="H193" s="155">
        <v>207.36</v>
      </c>
      <c r="I193" s="156"/>
      <c r="L193" s="151"/>
      <c r="M193" s="157"/>
      <c r="T193" s="158"/>
      <c r="AT193" s="153" t="s">
        <v>223</v>
      </c>
      <c r="AU193" s="153" t="s">
        <v>85</v>
      </c>
      <c r="AV193" s="12" t="s">
        <v>85</v>
      </c>
      <c r="AW193" s="12" t="s">
        <v>32</v>
      </c>
      <c r="AX193" s="12" t="s">
        <v>76</v>
      </c>
      <c r="AY193" s="153" t="s">
        <v>207</v>
      </c>
    </row>
    <row r="194" spans="2:51" s="13" customFormat="1" ht="12">
      <c r="B194" s="159"/>
      <c r="D194" s="152" t="s">
        <v>223</v>
      </c>
      <c r="E194" s="160" t="s">
        <v>1</v>
      </c>
      <c r="F194" s="161" t="s">
        <v>1773</v>
      </c>
      <c r="H194" s="160" t="s">
        <v>1</v>
      </c>
      <c r="I194" s="162"/>
      <c r="L194" s="159"/>
      <c r="M194" s="163"/>
      <c r="T194" s="164"/>
      <c r="AT194" s="160" t="s">
        <v>223</v>
      </c>
      <c r="AU194" s="160" t="s">
        <v>85</v>
      </c>
      <c r="AV194" s="13" t="s">
        <v>83</v>
      </c>
      <c r="AW194" s="13" t="s">
        <v>32</v>
      </c>
      <c r="AX194" s="13" t="s">
        <v>76</v>
      </c>
      <c r="AY194" s="160" t="s">
        <v>207</v>
      </c>
    </row>
    <row r="195" spans="2:51" s="12" customFormat="1" ht="12">
      <c r="B195" s="151"/>
      <c r="D195" s="152" t="s">
        <v>223</v>
      </c>
      <c r="E195" s="153" t="s">
        <v>1</v>
      </c>
      <c r="F195" s="154" t="s">
        <v>1793</v>
      </c>
      <c r="H195" s="155">
        <v>19.2</v>
      </c>
      <c r="I195" s="156"/>
      <c r="L195" s="151"/>
      <c r="M195" s="157"/>
      <c r="T195" s="158"/>
      <c r="AT195" s="153" t="s">
        <v>223</v>
      </c>
      <c r="AU195" s="153" t="s">
        <v>85</v>
      </c>
      <c r="AV195" s="12" t="s">
        <v>85</v>
      </c>
      <c r="AW195" s="12" t="s">
        <v>32</v>
      </c>
      <c r="AX195" s="12" t="s">
        <v>76</v>
      </c>
      <c r="AY195" s="153" t="s">
        <v>207</v>
      </c>
    </row>
    <row r="196" spans="2:51" s="13" customFormat="1" ht="12">
      <c r="B196" s="159"/>
      <c r="D196" s="152" t="s">
        <v>223</v>
      </c>
      <c r="E196" s="160" t="s">
        <v>1</v>
      </c>
      <c r="F196" s="161" t="s">
        <v>1775</v>
      </c>
      <c r="H196" s="160" t="s">
        <v>1</v>
      </c>
      <c r="I196" s="162"/>
      <c r="L196" s="159"/>
      <c r="M196" s="163"/>
      <c r="T196" s="164"/>
      <c r="AT196" s="160" t="s">
        <v>223</v>
      </c>
      <c r="AU196" s="160" t="s">
        <v>85</v>
      </c>
      <c r="AV196" s="13" t="s">
        <v>83</v>
      </c>
      <c r="AW196" s="13" t="s">
        <v>32</v>
      </c>
      <c r="AX196" s="13" t="s">
        <v>76</v>
      </c>
      <c r="AY196" s="160" t="s">
        <v>207</v>
      </c>
    </row>
    <row r="197" spans="2:51" s="12" customFormat="1" ht="12">
      <c r="B197" s="151"/>
      <c r="D197" s="152" t="s">
        <v>223</v>
      </c>
      <c r="E197" s="153" t="s">
        <v>1</v>
      </c>
      <c r="F197" s="154" t="s">
        <v>1794</v>
      </c>
      <c r="H197" s="155">
        <v>9</v>
      </c>
      <c r="I197" s="156"/>
      <c r="L197" s="151"/>
      <c r="M197" s="157"/>
      <c r="T197" s="158"/>
      <c r="AT197" s="153" t="s">
        <v>223</v>
      </c>
      <c r="AU197" s="153" t="s">
        <v>85</v>
      </c>
      <c r="AV197" s="12" t="s">
        <v>85</v>
      </c>
      <c r="AW197" s="12" t="s">
        <v>32</v>
      </c>
      <c r="AX197" s="12" t="s">
        <v>76</v>
      </c>
      <c r="AY197" s="153" t="s">
        <v>207</v>
      </c>
    </row>
    <row r="198" spans="2:51" s="13" customFormat="1" ht="12">
      <c r="B198" s="159"/>
      <c r="D198" s="152" t="s">
        <v>223</v>
      </c>
      <c r="E198" s="160" t="s">
        <v>1</v>
      </c>
      <c r="F198" s="161" t="s">
        <v>1731</v>
      </c>
      <c r="H198" s="160" t="s">
        <v>1</v>
      </c>
      <c r="I198" s="162"/>
      <c r="L198" s="159"/>
      <c r="M198" s="163"/>
      <c r="T198" s="164"/>
      <c r="AT198" s="160" t="s">
        <v>223</v>
      </c>
      <c r="AU198" s="160" t="s">
        <v>85</v>
      </c>
      <c r="AV198" s="13" t="s">
        <v>83</v>
      </c>
      <c r="AW198" s="13" t="s">
        <v>32</v>
      </c>
      <c r="AX198" s="13" t="s">
        <v>76</v>
      </c>
      <c r="AY198" s="160" t="s">
        <v>207</v>
      </c>
    </row>
    <row r="199" spans="2:51" s="13" customFormat="1" ht="12">
      <c r="B199" s="159"/>
      <c r="D199" s="152" t="s">
        <v>223</v>
      </c>
      <c r="E199" s="160" t="s">
        <v>1</v>
      </c>
      <c r="F199" s="161" t="s">
        <v>1732</v>
      </c>
      <c r="H199" s="160" t="s">
        <v>1</v>
      </c>
      <c r="I199" s="162"/>
      <c r="L199" s="159"/>
      <c r="M199" s="163"/>
      <c r="T199" s="164"/>
      <c r="AT199" s="160" t="s">
        <v>223</v>
      </c>
      <c r="AU199" s="160" t="s">
        <v>85</v>
      </c>
      <c r="AV199" s="13" t="s">
        <v>83</v>
      </c>
      <c r="AW199" s="13" t="s">
        <v>32</v>
      </c>
      <c r="AX199" s="13" t="s">
        <v>76</v>
      </c>
      <c r="AY199" s="160" t="s">
        <v>207</v>
      </c>
    </row>
    <row r="200" spans="2:51" s="12" customFormat="1" ht="12">
      <c r="B200" s="151"/>
      <c r="D200" s="152" t="s">
        <v>223</v>
      </c>
      <c r="E200" s="153" t="s">
        <v>1</v>
      </c>
      <c r="F200" s="154" t="s">
        <v>1795</v>
      </c>
      <c r="H200" s="155">
        <v>36</v>
      </c>
      <c r="I200" s="156"/>
      <c r="L200" s="151"/>
      <c r="M200" s="157"/>
      <c r="T200" s="158"/>
      <c r="AT200" s="153" t="s">
        <v>223</v>
      </c>
      <c r="AU200" s="153" t="s">
        <v>85</v>
      </c>
      <c r="AV200" s="12" t="s">
        <v>85</v>
      </c>
      <c r="AW200" s="12" t="s">
        <v>32</v>
      </c>
      <c r="AX200" s="12" t="s">
        <v>76</v>
      </c>
      <c r="AY200" s="153" t="s">
        <v>207</v>
      </c>
    </row>
    <row r="201" spans="2:51" s="13" customFormat="1" ht="12">
      <c r="B201" s="159"/>
      <c r="D201" s="152" t="s">
        <v>223</v>
      </c>
      <c r="E201" s="160" t="s">
        <v>1</v>
      </c>
      <c r="F201" s="161" t="s">
        <v>1734</v>
      </c>
      <c r="H201" s="160" t="s">
        <v>1</v>
      </c>
      <c r="I201" s="162"/>
      <c r="L201" s="159"/>
      <c r="M201" s="163"/>
      <c r="T201" s="164"/>
      <c r="AT201" s="160" t="s">
        <v>223</v>
      </c>
      <c r="AU201" s="160" t="s">
        <v>85</v>
      </c>
      <c r="AV201" s="13" t="s">
        <v>83</v>
      </c>
      <c r="AW201" s="13" t="s">
        <v>32</v>
      </c>
      <c r="AX201" s="13" t="s">
        <v>76</v>
      </c>
      <c r="AY201" s="160" t="s">
        <v>207</v>
      </c>
    </row>
    <row r="202" spans="2:51" s="12" customFormat="1" ht="12">
      <c r="B202" s="151"/>
      <c r="D202" s="152" t="s">
        <v>223</v>
      </c>
      <c r="E202" s="153" t="s">
        <v>1</v>
      </c>
      <c r="F202" s="154" t="s">
        <v>1796</v>
      </c>
      <c r="H202" s="155">
        <v>24</v>
      </c>
      <c r="I202" s="156"/>
      <c r="L202" s="151"/>
      <c r="M202" s="157"/>
      <c r="T202" s="158"/>
      <c r="AT202" s="153" t="s">
        <v>223</v>
      </c>
      <c r="AU202" s="153" t="s">
        <v>85</v>
      </c>
      <c r="AV202" s="12" t="s">
        <v>85</v>
      </c>
      <c r="AW202" s="12" t="s">
        <v>32</v>
      </c>
      <c r="AX202" s="12" t="s">
        <v>76</v>
      </c>
      <c r="AY202" s="153" t="s">
        <v>207</v>
      </c>
    </row>
    <row r="203" spans="2:51" s="14" customFormat="1" ht="12">
      <c r="B203" s="165"/>
      <c r="D203" s="152" t="s">
        <v>223</v>
      </c>
      <c r="E203" s="166" t="s">
        <v>1</v>
      </c>
      <c r="F203" s="167" t="s">
        <v>309</v>
      </c>
      <c r="H203" s="168">
        <v>295.56</v>
      </c>
      <c r="I203" s="169"/>
      <c r="L203" s="165"/>
      <c r="M203" s="170"/>
      <c r="T203" s="171"/>
      <c r="AT203" s="166" t="s">
        <v>223</v>
      </c>
      <c r="AU203" s="166" t="s">
        <v>85</v>
      </c>
      <c r="AV203" s="14" t="s">
        <v>214</v>
      </c>
      <c r="AW203" s="14" t="s">
        <v>32</v>
      </c>
      <c r="AX203" s="14" t="s">
        <v>83</v>
      </c>
      <c r="AY203" s="166" t="s">
        <v>207</v>
      </c>
    </row>
    <row r="204" spans="2:65" s="1" customFormat="1" ht="16.5" customHeight="1">
      <c r="B204" s="137"/>
      <c r="C204" s="138" t="s">
        <v>311</v>
      </c>
      <c r="D204" s="138" t="s">
        <v>209</v>
      </c>
      <c r="E204" s="139" t="s">
        <v>355</v>
      </c>
      <c r="F204" s="140" t="s">
        <v>356</v>
      </c>
      <c r="G204" s="141" t="s">
        <v>218</v>
      </c>
      <c r="H204" s="142">
        <v>295.56</v>
      </c>
      <c r="I204" s="143"/>
      <c r="J204" s="144">
        <f>ROUND(I204*H204,2)</f>
        <v>0</v>
      </c>
      <c r="K204" s="140" t="s">
        <v>213</v>
      </c>
      <c r="L204" s="32"/>
      <c r="M204" s="145" t="s">
        <v>1</v>
      </c>
      <c r="N204" s="146" t="s">
        <v>41</v>
      </c>
      <c r="P204" s="147">
        <f>O204*H204</f>
        <v>0</v>
      </c>
      <c r="Q204" s="147">
        <v>0</v>
      </c>
      <c r="R204" s="147">
        <f>Q204*H204</f>
        <v>0</v>
      </c>
      <c r="S204" s="147">
        <v>0</v>
      </c>
      <c r="T204" s="148">
        <f>S204*H204</f>
        <v>0</v>
      </c>
      <c r="AR204" s="149" t="s">
        <v>214</v>
      </c>
      <c r="AT204" s="149" t="s">
        <v>209</v>
      </c>
      <c r="AU204" s="149" t="s">
        <v>85</v>
      </c>
      <c r="AY204" s="17" t="s">
        <v>207</v>
      </c>
      <c r="BE204" s="150">
        <f>IF(N204="základní",J204,0)</f>
        <v>0</v>
      </c>
      <c r="BF204" s="150">
        <f>IF(N204="snížená",J204,0)</f>
        <v>0</v>
      </c>
      <c r="BG204" s="150">
        <f>IF(N204="zákl. přenesená",J204,0)</f>
        <v>0</v>
      </c>
      <c r="BH204" s="150">
        <f>IF(N204="sníž. přenesená",J204,0)</f>
        <v>0</v>
      </c>
      <c r="BI204" s="150">
        <f>IF(N204="nulová",J204,0)</f>
        <v>0</v>
      </c>
      <c r="BJ204" s="17" t="s">
        <v>83</v>
      </c>
      <c r="BK204" s="150">
        <f>ROUND(I204*H204,2)</f>
        <v>0</v>
      </c>
      <c r="BL204" s="17" t="s">
        <v>214</v>
      </c>
      <c r="BM204" s="149" t="s">
        <v>1797</v>
      </c>
    </row>
    <row r="205" spans="2:65" s="1" customFormat="1" ht="37.9" customHeight="1">
      <c r="B205" s="137"/>
      <c r="C205" s="138" t="s">
        <v>315</v>
      </c>
      <c r="D205" s="138" t="s">
        <v>209</v>
      </c>
      <c r="E205" s="139" t="s">
        <v>386</v>
      </c>
      <c r="F205" s="140" t="s">
        <v>387</v>
      </c>
      <c r="G205" s="141" t="s">
        <v>286</v>
      </c>
      <c r="H205" s="142">
        <v>517.624</v>
      </c>
      <c r="I205" s="143"/>
      <c r="J205" s="144">
        <f>ROUND(I205*H205,2)</f>
        <v>0</v>
      </c>
      <c r="K205" s="140" t="s">
        <v>213</v>
      </c>
      <c r="L205" s="32"/>
      <c r="M205" s="145" t="s">
        <v>1</v>
      </c>
      <c r="N205" s="146" t="s">
        <v>41</v>
      </c>
      <c r="P205" s="147">
        <f>O205*H205</f>
        <v>0</v>
      </c>
      <c r="Q205" s="147">
        <v>0</v>
      </c>
      <c r="R205" s="147">
        <f>Q205*H205</f>
        <v>0</v>
      </c>
      <c r="S205" s="147">
        <v>0</v>
      </c>
      <c r="T205" s="148">
        <f>S205*H205</f>
        <v>0</v>
      </c>
      <c r="AR205" s="149" t="s">
        <v>214</v>
      </c>
      <c r="AT205" s="149" t="s">
        <v>209</v>
      </c>
      <c r="AU205" s="149" t="s">
        <v>85</v>
      </c>
      <c r="AY205" s="17" t="s">
        <v>207</v>
      </c>
      <c r="BE205" s="150">
        <f>IF(N205="základní",J205,0)</f>
        <v>0</v>
      </c>
      <c r="BF205" s="150">
        <f>IF(N205="snížená",J205,0)</f>
        <v>0</v>
      </c>
      <c r="BG205" s="150">
        <f>IF(N205="zákl. přenesená",J205,0)</f>
        <v>0</v>
      </c>
      <c r="BH205" s="150">
        <f>IF(N205="sníž. přenesená",J205,0)</f>
        <v>0</v>
      </c>
      <c r="BI205" s="150">
        <f>IF(N205="nulová",J205,0)</f>
        <v>0</v>
      </c>
      <c r="BJ205" s="17" t="s">
        <v>83</v>
      </c>
      <c r="BK205" s="150">
        <f>ROUND(I205*H205,2)</f>
        <v>0</v>
      </c>
      <c r="BL205" s="17" t="s">
        <v>214</v>
      </c>
      <c r="BM205" s="149" t="s">
        <v>1798</v>
      </c>
    </row>
    <row r="206" spans="2:51" s="12" customFormat="1" ht="12">
      <c r="B206" s="151"/>
      <c r="D206" s="152" t="s">
        <v>223</v>
      </c>
      <c r="E206" s="153" t="s">
        <v>1</v>
      </c>
      <c r="F206" s="154" t="s">
        <v>1799</v>
      </c>
      <c r="H206" s="155">
        <v>1036.074</v>
      </c>
      <c r="I206" s="156"/>
      <c r="L206" s="151"/>
      <c r="M206" s="157"/>
      <c r="T206" s="158"/>
      <c r="AT206" s="153" t="s">
        <v>223</v>
      </c>
      <c r="AU206" s="153" t="s">
        <v>85</v>
      </c>
      <c r="AV206" s="12" t="s">
        <v>85</v>
      </c>
      <c r="AW206" s="12" t="s">
        <v>32</v>
      </c>
      <c r="AX206" s="12" t="s">
        <v>76</v>
      </c>
      <c r="AY206" s="153" t="s">
        <v>207</v>
      </c>
    </row>
    <row r="207" spans="2:51" s="12" customFormat="1" ht="12">
      <c r="B207" s="151"/>
      <c r="D207" s="152" t="s">
        <v>223</v>
      </c>
      <c r="E207" s="153" t="s">
        <v>1</v>
      </c>
      <c r="F207" s="154" t="s">
        <v>1800</v>
      </c>
      <c r="H207" s="155">
        <v>-2.201</v>
      </c>
      <c r="I207" s="156"/>
      <c r="L207" s="151"/>
      <c r="M207" s="157"/>
      <c r="T207" s="158"/>
      <c r="AT207" s="153" t="s">
        <v>223</v>
      </c>
      <c r="AU207" s="153" t="s">
        <v>85</v>
      </c>
      <c r="AV207" s="12" t="s">
        <v>85</v>
      </c>
      <c r="AW207" s="12" t="s">
        <v>32</v>
      </c>
      <c r="AX207" s="12" t="s">
        <v>76</v>
      </c>
      <c r="AY207" s="153" t="s">
        <v>207</v>
      </c>
    </row>
    <row r="208" spans="2:51" s="12" customFormat="1" ht="12">
      <c r="B208" s="151"/>
      <c r="D208" s="152" t="s">
        <v>223</v>
      </c>
      <c r="E208" s="153" t="s">
        <v>1</v>
      </c>
      <c r="F208" s="154" t="s">
        <v>1801</v>
      </c>
      <c r="H208" s="155">
        <v>1.374</v>
      </c>
      <c r="I208" s="156"/>
      <c r="L208" s="151"/>
      <c r="M208" s="157"/>
      <c r="T208" s="158"/>
      <c r="AT208" s="153" t="s">
        <v>223</v>
      </c>
      <c r="AU208" s="153" t="s">
        <v>85</v>
      </c>
      <c r="AV208" s="12" t="s">
        <v>85</v>
      </c>
      <c r="AW208" s="12" t="s">
        <v>32</v>
      </c>
      <c r="AX208" s="12" t="s">
        <v>76</v>
      </c>
      <c r="AY208" s="153" t="s">
        <v>207</v>
      </c>
    </row>
    <row r="209" spans="2:51" s="14" customFormat="1" ht="12">
      <c r="B209" s="165"/>
      <c r="D209" s="152" t="s">
        <v>223</v>
      </c>
      <c r="E209" s="166" t="s">
        <v>151</v>
      </c>
      <c r="F209" s="167" t="s">
        <v>309</v>
      </c>
      <c r="H209" s="168">
        <v>1035.247</v>
      </c>
      <c r="I209" s="169"/>
      <c r="L209" s="165"/>
      <c r="M209" s="170"/>
      <c r="T209" s="171"/>
      <c r="AT209" s="166" t="s">
        <v>223</v>
      </c>
      <c r="AU209" s="166" t="s">
        <v>85</v>
      </c>
      <c r="AV209" s="14" t="s">
        <v>214</v>
      </c>
      <c r="AW209" s="14" t="s">
        <v>32</v>
      </c>
      <c r="AX209" s="14" t="s">
        <v>76</v>
      </c>
      <c r="AY209" s="166" t="s">
        <v>207</v>
      </c>
    </row>
    <row r="210" spans="2:51" s="12" customFormat="1" ht="12">
      <c r="B210" s="151"/>
      <c r="D210" s="152" t="s">
        <v>223</v>
      </c>
      <c r="E210" s="153" t="s">
        <v>1</v>
      </c>
      <c r="F210" s="154" t="s">
        <v>396</v>
      </c>
      <c r="H210" s="155">
        <v>517.624</v>
      </c>
      <c r="I210" s="156"/>
      <c r="L210" s="151"/>
      <c r="M210" s="157"/>
      <c r="T210" s="158"/>
      <c r="AT210" s="153" t="s">
        <v>223</v>
      </c>
      <c r="AU210" s="153" t="s">
        <v>85</v>
      </c>
      <c r="AV210" s="12" t="s">
        <v>85</v>
      </c>
      <c r="AW210" s="12" t="s">
        <v>32</v>
      </c>
      <c r="AX210" s="12" t="s">
        <v>83</v>
      </c>
      <c r="AY210" s="153" t="s">
        <v>207</v>
      </c>
    </row>
    <row r="211" spans="2:65" s="1" customFormat="1" ht="37.9" customHeight="1">
      <c r="B211" s="137"/>
      <c r="C211" s="138" t="s">
        <v>260</v>
      </c>
      <c r="D211" s="138" t="s">
        <v>209</v>
      </c>
      <c r="E211" s="139" t="s">
        <v>398</v>
      </c>
      <c r="F211" s="140" t="s">
        <v>399</v>
      </c>
      <c r="G211" s="141" t="s">
        <v>286</v>
      </c>
      <c r="H211" s="142">
        <v>5176.235</v>
      </c>
      <c r="I211" s="143"/>
      <c r="J211" s="144">
        <f>ROUND(I211*H211,2)</f>
        <v>0</v>
      </c>
      <c r="K211" s="140" t="s">
        <v>213</v>
      </c>
      <c r="L211" s="32"/>
      <c r="M211" s="145" t="s">
        <v>1</v>
      </c>
      <c r="N211" s="146" t="s">
        <v>41</v>
      </c>
      <c r="P211" s="147">
        <f>O211*H211</f>
        <v>0</v>
      </c>
      <c r="Q211" s="147">
        <v>0</v>
      </c>
      <c r="R211" s="147">
        <f>Q211*H211</f>
        <v>0</v>
      </c>
      <c r="S211" s="147">
        <v>0</v>
      </c>
      <c r="T211" s="148">
        <f>S211*H211</f>
        <v>0</v>
      </c>
      <c r="AR211" s="149" t="s">
        <v>214</v>
      </c>
      <c r="AT211" s="149" t="s">
        <v>209</v>
      </c>
      <c r="AU211" s="149" t="s">
        <v>85</v>
      </c>
      <c r="AY211" s="17" t="s">
        <v>207</v>
      </c>
      <c r="BE211" s="150">
        <f>IF(N211="základní",J211,0)</f>
        <v>0</v>
      </c>
      <c r="BF211" s="150">
        <f>IF(N211="snížená",J211,0)</f>
        <v>0</v>
      </c>
      <c r="BG211" s="150">
        <f>IF(N211="zákl. přenesená",J211,0)</f>
        <v>0</v>
      </c>
      <c r="BH211" s="150">
        <f>IF(N211="sníž. přenesená",J211,0)</f>
        <v>0</v>
      </c>
      <c r="BI211" s="150">
        <f>IF(N211="nulová",J211,0)</f>
        <v>0</v>
      </c>
      <c r="BJ211" s="17" t="s">
        <v>83</v>
      </c>
      <c r="BK211" s="150">
        <f>ROUND(I211*H211,2)</f>
        <v>0</v>
      </c>
      <c r="BL211" s="17" t="s">
        <v>214</v>
      </c>
      <c r="BM211" s="149" t="s">
        <v>1802</v>
      </c>
    </row>
    <row r="212" spans="2:51" s="12" customFormat="1" ht="12">
      <c r="B212" s="151"/>
      <c r="D212" s="152" t="s">
        <v>223</v>
      </c>
      <c r="E212" s="153" t="s">
        <v>1</v>
      </c>
      <c r="F212" s="154" t="s">
        <v>404</v>
      </c>
      <c r="H212" s="155">
        <v>5176.235</v>
      </c>
      <c r="I212" s="156"/>
      <c r="L212" s="151"/>
      <c r="M212" s="157"/>
      <c r="T212" s="158"/>
      <c r="AT212" s="153" t="s">
        <v>223</v>
      </c>
      <c r="AU212" s="153" t="s">
        <v>85</v>
      </c>
      <c r="AV212" s="12" t="s">
        <v>85</v>
      </c>
      <c r="AW212" s="12" t="s">
        <v>32</v>
      </c>
      <c r="AX212" s="12" t="s">
        <v>83</v>
      </c>
      <c r="AY212" s="153" t="s">
        <v>207</v>
      </c>
    </row>
    <row r="213" spans="2:65" s="1" customFormat="1" ht="37.9" customHeight="1">
      <c r="B213" s="137"/>
      <c r="C213" s="138" t="s">
        <v>325</v>
      </c>
      <c r="D213" s="138" t="s">
        <v>209</v>
      </c>
      <c r="E213" s="139" t="s">
        <v>406</v>
      </c>
      <c r="F213" s="140" t="s">
        <v>407</v>
      </c>
      <c r="G213" s="141" t="s">
        <v>286</v>
      </c>
      <c r="H213" s="142">
        <v>517.624</v>
      </c>
      <c r="I213" s="143"/>
      <c r="J213" s="144">
        <f>ROUND(I213*H213,2)</f>
        <v>0</v>
      </c>
      <c r="K213" s="140" t="s">
        <v>213</v>
      </c>
      <c r="L213" s="32"/>
      <c r="M213" s="145" t="s">
        <v>1</v>
      </c>
      <c r="N213" s="146" t="s">
        <v>41</v>
      </c>
      <c r="P213" s="147">
        <f>O213*H213</f>
        <v>0</v>
      </c>
      <c r="Q213" s="147">
        <v>0</v>
      </c>
      <c r="R213" s="147">
        <f>Q213*H213</f>
        <v>0</v>
      </c>
      <c r="S213" s="147">
        <v>0</v>
      </c>
      <c r="T213" s="148">
        <f>S213*H213</f>
        <v>0</v>
      </c>
      <c r="AR213" s="149" t="s">
        <v>214</v>
      </c>
      <c r="AT213" s="149" t="s">
        <v>209</v>
      </c>
      <c r="AU213" s="149" t="s">
        <v>85</v>
      </c>
      <c r="AY213" s="17" t="s">
        <v>207</v>
      </c>
      <c r="BE213" s="150">
        <f>IF(N213="základní",J213,0)</f>
        <v>0</v>
      </c>
      <c r="BF213" s="150">
        <f>IF(N213="snížená",J213,0)</f>
        <v>0</v>
      </c>
      <c r="BG213" s="150">
        <f>IF(N213="zákl. přenesená",J213,0)</f>
        <v>0</v>
      </c>
      <c r="BH213" s="150">
        <f>IF(N213="sníž. přenesená",J213,0)</f>
        <v>0</v>
      </c>
      <c r="BI213" s="150">
        <f>IF(N213="nulová",J213,0)</f>
        <v>0</v>
      </c>
      <c r="BJ213" s="17" t="s">
        <v>83</v>
      </c>
      <c r="BK213" s="150">
        <f>ROUND(I213*H213,2)</f>
        <v>0</v>
      </c>
      <c r="BL213" s="17" t="s">
        <v>214</v>
      </c>
      <c r="BM213" s="149" t="s">
        <v>1803</v>
      </c>
    </row>
    <row r="214" spans="2:51" s="12" customFormat="1" ht="12">
      <c r="B214" s="151"/>
      <c r="D214" s="152" t="s">
        <v>223</v>
      </c>
      <c r="E214" s="153" t="s">
        <v>1</v>
      </c>
      <c r="F214" s="154" t="s">
        <v>396</v>
      </c>
      <c r="H214" s="155">
        <v>517.624</v>
      </c>
      <c r="I214" s="156"/>
      <c r="L214" s="151"/>
      <c r="M214" s="157"/>
      <c r="T214" s="158"/>
      <c r="AT214" s="153" t="s">
        <v>223</v>
      </c>
      <c r="AU214" s="153" t="s">
        <v>85</v>
      </c>
      <c r="AV214" s="12" t="s">
        <v>85</v>
      </c>
      <c r="AW214" s="12" t="s">
        <v>32</v>
      </c>
      <c r="AX214" s="12" t="s">
        <v>83</v>
      </c>
      <c r="AY214" s="153" t="s">
        <v>207</v>
      </c>
    </row>
    <row r="215" spans="2:65" s="1" customFormat="1" ht="37.9" customHeight="1">
      <c r="B215" s="137"/>
      <c r="C215" s="138" t="s">
        <v>329</v>
      </c>
      <c r="D215" s="138" t="s">
        <v>209</v>
      </c>
      <c r="E215" s="139" t="s">
        <v>410</v>
      </c>
      <c r="F215" s="140" t="s">
        <v>411</v>
      </c>
      <c r="G215" s="141" t="s">
        <v>286</v>
      </c>
      <c r="H215" s="142">
        <v>5176.235</v>
      </c>
      <c r="I215" s="143"/>
      <c r="J215" s="144">
        <f>ROUND(I215*H215,2)</f>
        <v>0</v>
      </c>
      <c r="K215" s="140" t="s">
        <v>213</v>
      </c>
      <c r="L215" s="32"/>
      <c r="M215" s="145" t="s">
        <v>1</v>
      </c>
      <c r="N215" s="146" t="s">
        <v>41</v>
      </c>
      <c r="P215" s="147">
        <f>O215*H215</f>
        <v>0</v>
      </c>
      <c r="Q215" s="147">
        <v>0</v>
      </c>
      <c r="R215" s="147">
        <f>Q215*H215</f>
        <v>0</v>
      </c>
      <c r="S215" s="147">
        <v>0</v>
      </c>
      <c r="T215" s="148">
        <f>S215*H215</f>
        <v>0</v>
      </c>
      <c r="AR215" s="149" t="s">
        <v>214</v>
      </c>
      <c r="AT215" s="149" t="s">
        <v>209</v>
      </c>
      <c r="AU215" s="149" t="s">
        <v>85</v>
      </c>
      <c r="AY215" s="17" t="s">
        <v>207</v>
      </c>
      <c r="BE215" s="150">
        <f>IF(N215="základní",J215,0)</f>
        <v>0</v>
      </c>
      <c r="BF215" s="150">
        <f>IF(N215="snížená",J215,0)</f>
        <v>0</v>
      </c>
      <c r="BG215" s="150">
        <f>IF(N215="zákl. přenesená",J215,0)</f>
        <v>0</v>
      </c>
      <c r="BH215" s="150">
        <f>IF(N215="sníž. přenesená",J215,0)</f>
        <v>0</v>
      </c>
      <c r="BI215" s="150">
        <f>IF(N215="nulová",J215,0)</f>
        <v>0</v>
      </c>
      <c r="BJ215" s="17" t="s">
        <v>83</v>
      </c>
      <c r="BK215" s="150">
        <f>ROUND(I215*H215,2)</f>
        <v>0</v>
      </c>
      <c r="BL215" s="17" t="s">
        <v>214</v>
      </c>
      <c r="BM215" s="149" t="s">
        <v>1804</v>
      </c>
    </row>
    <row r="216" spans="2:51" s="12" customFormat="1" ht="12">
      <c r="B216" s="151"/>
      <c r="D216" s="152" t="s">
        <v>223</v>
      </c>
      <c r="E216" s="153" t="s">
        <v>1</v>
      </c>
      <c r="F216" s="154" t="s">
        <v>404</v>
      </c>
      <c r="H216" s="155">
        <v>5176.235</v>
      </c>
      <c r="I216" s="156"/>
      <c r="L216" s="151"/>
      <c r="M216" s="157"/>
      <c r="T216" s="158"/>
      <c r="AT216" s="153" t="s">
        <v>223</v>
      </c>
      <c r="AU216" s="153" t="s">
        <v>85</v>
      </c>
      <c r="AV216" s="12" t="s">
        <v>85</v>
      </c>
      <c r="AW216" s="12" t="s">
        <v>32</v>
      </c>
      <c r="AX216" s="12" t="s">
        <v>83</v>
      </c>
      <c r="AY216" s="153" t="s">
        <v>207</v>
      </c>
    </row>
    <row r="217" spans="2:65" s="1" customFormat="1" ht="33" customHeight="1">
      <c r="B217" s="137"/>
      <c r="C217" s="138" t="s">
        <v>336</v>
      </c>
      <c r="D217" s="138" t="s">
        <v>209</v>
      </c>
      <c r="E217" s="139" t="s">
        <v>433</v>
      </c>
      <c r="F217" s="140" t="s">
        <v>434</v>
      </c>
      <c r="G217" s="141" t="s">
        <v>429</v>
      </c>
      <c r="H217" s="142">
        <v>2070.494</v>
      </c>
      <c r="I217" s="143"/>
      <c r="J217" s="144">
        <f>ROUND(I217*H217,2)</f>
        <v>0</v>
      </c>
      <c r="K217" s="140" t="s">
        <v>213</v>
      </c>
      <c r="L217" s="32"/>
      <c r="M217" s="145" t="s">
        <v>1</v>
      </c>
      <c r="N217" s="146" t="s">
        <v>41</v>
      </c>
      <c r="P217" s="147">
        <f>O217*H217</f>
        <v>0</v>
      </c>
      <c r="Q217" s="147">
        <v>0</v>
      </c>
      <c r="R217" s="147">
        <f>Q217*H217</f>
        <v>0</v>
      </c>
      <c r="S217" s="147">
        <v>0</v>
      </c>
      <c r="T217" s="148">
        <f>S217*H217</f>
        <v>0</v>
      </c>
      <c r="AR217" s="149" t="s">
        <v>214</v>
      </c>
      <c r="AT217" s="149" t="s">
        <v>209</v>
      </c>
      <c r="AU217" s="149" t="s">
        <v>85</v>
      </c>
      <c r="AY217" s="17" t="s">
        <v>207</v>
      </c>
      <c r="BE217" s="150">
        <f>IF(N217="základní",J217,0)</f>
        <v>0</v>
      </c>
      <c r="BF217" s="150">
        <f>IF(N217="snížená",J217,0)</f>
        <v>0</v>
      </c>
      <c r="BG217" s="150">
        <f>IF(N217="zákl. přenesená",J217,0)</f>
        <v>0</v>
      </c>
      <c r="BH217" s="150">
        <f>IF(N217="sníž. přenesená",J217,0)</f>
        <v>0</v>
      </c>
      <c r="BI217" s="150">
        <f>IF(N217="nulová",J217,0)</f>
        <v>0</v>
      </c>
      <c r="BJ217" s="17" t="s">
        <v>83</v>
      </c>
      <c r="BK217" s="150">
        <f>ROUND(I217*H217,2)</f>
        <v>0</v>
      </c>
      <c r="BL217" s="17" t="s">
        <v>214</v>
      </c>
      <c r="BM217" s="149" t="s">
        <v>1805</v>
      </c>
    </row>
    <row r="218" spans="2:51" s="12" customFormat="1" ht="12">
      <c r="B218" s="151"/>
      <c r="D218" s="152" t="s">
        <v>223</v>
      </c>
      <c r="E218" s="153" t="s">
        <v>1</v>
      </c>
      <c r="F218" s="154" t="s">
        <v>436</v>
      </c>
      <c r="H218" s="155">
        <v>2070.494</v>
      </c>
      <c r="I218" s="156"/>
      <c r="L218" s="151"/>
      <c r="M218" s="157"/>
      <c r="T218" s="158"/>
      <c r="AT218" s="153" t="s">
        <v>223</v>
      </c>
      <c r="AU218" s="153" t="s">
        <v>85</v>
      </c>
      <c r="AV218" s="12" t="s">
        <v>85</v>
      </c>
      <c r="AW218" s="12" t="s">
        <v>32</v>
      </c>
      <c r="AX218" s="12" t="s">
        <v>83</v>
      </c>
      <c r="AY218" s="153" t="s">
        <v>207</v>
      </c>
    </row>
    <row r="219" spans="2:65" s="1" customFormat="1" ht="16.5" customHeight="1">
      <c r="B219" s="137"/>
      <c r="C219" s="138" t="s">
        <v>340</v>
      </c>
      <c r="D219" s="138" t="s">
        <v>209</v>
      </c>
      <c r="E219" s="139" t="s">
        <v>438</v>
      </c>
      <c r="F219" s="140" t="s">
        <v>439</v>
      </c>
      <c r="G219" s="141" t="s">
        <v>286</v>
      </c>
      <c r="H219" s="142">
        <v>1035.247</v>
      </c>
      <c r="I219" s="143"/>
      <c r="J219" s="144">
        <f>ROUND(I219*H219,2)</f>
        <v>0</v>
      </c>
      <c r="K219" s="140" t="s">
        <v>213</v>
      </c>
      <c r="L219" s="32"/>
      <c r="M219" s="145" t="s">
        <v>1</v>
      </c>
      <c r="N219" s="146" t="s">
        <v>41</v>
      </c>
      <c r="P219" s="147">
        <f>O219*H219</f>
        <v>0</v>
      </c>
      <c r="Q219" s="147">
        <v>0</v>
      </c>
      <c r="R219" s="147">
        <f>Q219*H219</f>
        <v>0</v>
      </c>
      <c r="S219" s="147">
        <v>0</v>
      </c>
      <c r="T219" s="148">
        <f>S219*H219</f>
        <v>0</v>
      </c>
      <c r="AR219" s="149" t="s">
        <v>214</v>
      </c>
      <c r="AT219" s="149" t="s">
        <v>209</v>
      </c>
      <c r="AU219" s="149" t="s">
        <v>85</v>
      </c>
      <c r="AY219" s="17" t="s">
        <v>207</v>
      </c>
      <c r="BE219" s="150">
        <f>IF(N219="základní",J219,0)</f>
        <v>0</v>
      </c>
      <c r="BF219" s="150">
        <f>IF(N219="snížená",J219,0)</f>
        <v>0</v>
      </c>
      <c r="BG219" s="150">
        <f>IF(N219="zákl. přenesená",J219,0)</f>
        <v>0</v>
      </c>
      <c r="BH219" s="150">
        <f>IF(N219="sníž. přenesená",J219,0)</f>
        <v>0</v>
      </c>
      <c r="BI219" s="150">
        <f>IF(N219="nulová",J219,0)</f>
        <v>0</v>
      </c>
      <c r="BJ219" s="17" t="s">
        <v>83</v>
      </c>
      <c r="BK219" s="150">
        <f>ROUND(I219*H219,2)</f>
        <v>0</v>
      </c>
      <c r="BL219" s="17" t="s">
        <v>214</v>
      </c>
      <c r="BM219" s="149" t="s">
        <v>1806</v>
      </c>
    </row>
    <row r="220" spans="2:51" s="12" customFormat="1" ht="12">
      <c r="B220" s="151"/>
      <c r="D220" s="152" t="s">
        <v>223</v>
      </c>
      <c r="E220" s="153" t="s">
        <v>1</v>
      </c>
      <c r="F220" s="154" t="s">
        <v>151</v>
      </c>
      <c r="H220" s="155">
        <v>1035.247</v>
      </c>
      <c r="I220" s="156"/>
      <c r="L220" s="151"/>
      <c r="M220" s="157"/>
      <c r="T220" s="158"/>
      <c r="AT220" s="153" t="s">
        <v>223</v>
      </c>
      <c r="AU220" s="153" t="s">
        <v>85</v>
      </c>
      <c r="AV220" s="12" t="s">
        <v>85</v>
      </c>
      <c r="AW220" s="12" t="s">
        <v>32</v>
      </c>
      <c r="AX220" s="12" t="s">
        <v>83</v>
      </c>
      <c r="AY220" s="153" t="s">
        <v>207</v>
      </c>
    </row>
    <row r="221" spans="2:65" s="1" customFormat="1" ht="24.2" customHeight="1">
      <c r="B221" s="137"/>
      <c r="C221" s="138" t="s">
        <v>345</v>
      </c>
      <c r="D221" s="138" t="s">
        <v>209</v>
      </c>
      <c r="E221" s="139" t="s">
        <v>453</v>
      </c>
      <c r="F221" s="140" t="s">
        <v>454</v>
      </c>
      <c r="G221" s="141" t="s">
        <v>286</v>
      </c>
      <c r="H221" s="142">
        <v>566.635</v>
      </c>
      <c r="I221" s="143"/>
      <c r="J221" s="144">
        <f>ROUND(I221*H221,2)</f>
        <v>0</v>
      </c>
      <c r="K221" s="140" t="s">
        <v>213</v>
      </c>
      <c r="L221" s="32"/>
      <c r="M221" s="145" t="s">
        <v>1</v>
      </c>
      <c r="N221" s="146" t="s">
        <v>41</v>
      </c>
      <c r="P221" s="147">
        <f>O221*H221</f>
        <v>0</v>
      </c>
      <c r="Q221" s="147">
        <v>0</v>
      </c>
      <c r="R221" s="147">
        <f>Q221*H221</f>
        <v>0</v>
      </c>
      <c r="S221" s="147">
        <v>0</v>
      </c>
      <c r="T221" s="148">
        <f>S221*H221</f>
        <v>0</v>
      </c>
      <c r="AR221" s="149" t="s">
        <v>214</v>
      </c>
      <c r="AT221" s="149" t="s">
        <v>209</v>
      </c>
      <c r="AU221" s="149" t="s">
        <v>85</v>
      </c>
      <c r="AY221" s="17" t="s">
        <v>207</v>
      </c>
      <c r="BE221" s="150">
        <f>IF(N221="základní",J221,0)</f>
        <v>0</v>
      </c>
      <c r="BF221" s="150">
        <f>IF(N221="snížená",J221,0)</f>
        <v>0</v>
      </c>
      <c r="BG221" s="150">
        <f>IF(N221="zákl. přenesená",J221,0)</f>
        <v>0</v>
      </c>
      <c r="BH221" s="150">
        <f>IF(N221="sníž. přenesená",J221,0)</f>
        <v>0</v>
      </c>
      <c r="BI221" s="150">
        <f>IF(N221="nulová",J221,0)</f>
        <v>0</v>
      </c>
      <c r="BJ221" s="17" t="s">
        <v>83</v>
      </c>
      <c r="BK221" s="150">
        <f>ROUND(I221*H221,2)</f>
        <v>0</v>
      </c>
      <c r="BL221" s="17" t="s">
        <v>214</v>
      </c>
      <c r="BM221" s="149" t="s">
        <v>1807</v>
      </c>
    </row>
    <row r="222" spans="2:51" s="12" customFormat="1" ht="12">
      <c r="B222" s="151"/>
      <c r="D222" s="152" t="s">
        <v>223</v>
      </c>
      <c r="E222" s="153" t="s">
        <v>1</v>
      </c>
      <c r="F222" s="154" t="s">
        <v>1808</v>
      </c>
      <c r="H222" s="155">
        <v>1033.873</v>
      </c>
      <c r="I222" s="156"/>
      <c r="L222" s="151"/>
      <c r="M222" s="157"/>
      <c r="T222" s="158"/>
      <c r="AT222" s="153" t="s">
        <v>223</v>
      </c>
      <c r="AU222" s="153" t="s">
        <v>85</v>
      </c>
      <c r="AV222" s="12" t="s">
        <v>85</v>
      </c>
      <c r="AW222" s="12" t="s">
        <v>32</v>
      </c>
      <c r="AX222" s="12" t="s">
        <v>76</v>
      </c>
      <c r="AY222" s="153" t="s">
        <v>207</v>
      </c>
    </row>
    <row r="223" spans="2:51" s="13" customFormat="1" ht="12">
      <c r="B223" s="159"/>
      <c r="D223" s="152" t="s">
        <v>223</v>
      </c>
      <c r="E223" s="160" t="s">
        <v>1</v>
      </c>
      <c r="F223" s="161" t="s">
        <v>1775</v>
      </c>
      <c r="H223" s="160" t="s">
        <v>1</v>
      </c>
      <c r="I223" s="162"/>
      <c r="L223" s="159"/>
      <c r="M223" s="163"/>
      <c r="T223" s="164"/>
      <c r="AT223" s="160" t="s">
        <v>223</v>
      </c>
      <c r="AU223" s="160" t="s">
        <v>85</v>
      </c>
      <c r="AV223" s="13" t="s">
        <v>83</v>
      </c>
      <c r="AW223" s="13" t="s">
        <v>32</v>
      </c>
      <c r="AX223" s="13" t="s">
        <v>76</v>
      </c>
      <c r="AY223" s="160" t="s">
        <v>207</v>
      </c>
    </row>
    <row r="224" spans="2:51" s="12" customFormat="1" ht="12">
      <c r="B224" s="151"/>
      <c r="D224" s="152" t="s">
        <v>223</v>
      </c>
      <c r="E224" s="153" t="s">
        <v>1</v>
      </c>
      <c r="F224" s="154" t="s">
        <v>1809</v>
      </c>
      <c r="H224" s="155">
        <v>-3.375</v>
      </c>
      <c r="I224" s="156"/>
      <c r="L224" s="151"/>
      <c r="M224" s="157"/>
      <c r="T224" s="158"/>
      <c r="AT224" s="153" t="s">
        <v>223</v>
      </c>
      <c r="AU224" s="153" t="s">
        <v>85</v>
      </c>
      <c r="AV224" s="12" t="s">
        <v>85</v>
      </c>
      <c r="AW224" s="12" t="s">
        <v>32</v>
      </c>
      <c r="AX224" s="12" t="s">
        <v>76</v>
      </c>
      <c r="AY224" s="153" t="s">
        <v>207</v>
      </c>
    </row>
    <row r="225" spans="2:51" s="12" customFormat="1" ht="12">
      <c r="B225" s="151"/>
      <c r="D225" s="152" t="s">
        <v>223</v>
      </c>
      <c r="E225" s="153" t="s">
        <v>1</v>
      </c>
      <c r="F225" s="154" t="s">
        <v>458</v>
      </c>
      <c r="H225" s="155">
        <v>-444.783</v>
      </c>
      <c r="I225" s="156"/>
      <c r="L225" s="151"/>
      <c r="M225" s="157"/>
      <c r="T225" s="158"/>
      <c r="AT225" s="153" t="s">
        <v>223</v>
      </c>
      <c r="AU225" s="153" t="s">
        <v>85</v>
      </c>
      <c r="AV225" s="12" t="s">
        <v>85</v>
      </c>
      <c r="AW225" s="12" t="s">
        <v>32</v>
      </c>
      <c r="AX225" s="12" t="s">
        <v>76</v>
      </c>
      <c r="AY225" s="153" t="s">
        <v>207</v>
      </c>
    </row>
    <row r="226" spans="2:51" s="12" customFormat="1" ht="12">
      <c r="B226" s="151"/>
      <c r="D226" s="152" t="s">
        <v>223</v>
      </c>
      <c r="E226" s="153" t="s">
        <v>1</v>
      </c>
      <c r="F226" s="154" t="s">
        <v>1810</v>
      </c>
      <c r="H226" s="155">
        <v>-15.552</v>
      </c>
      <c r="I226" s="156"/>
      <c r="L226" s="151"/>
      <c r="M226" s="157"/>
      <c r="T226" s="158"/>
      <c r="AT226" s="153" t="s">
        <v>223</v>
      </c>
      <c r="AU226" s="153" t="s">
        <v>85</v>
      </c>
      <c r="AV226" s="12" t="s">
        <v>85</v>
      </c>
      <c r="AW226" s="12" t="s">
        <v>32</v>
      </c>
      <c r="AX226" s="12" t="s">
        <v>76</v>
      </c>
      <c r="AY226" s="153" t="s">
        <v>207</v>
      </c>
    </row>
    <row r="227" spans="2:51" s="12" customFormat="1" ht="12">
      <c r="B227" s="151"/>
      <c r="D227" s="152" t="s">
        <v>223</v>
      </c>
      <c r="E227" s="153" t="s">
        <v>1</v>
      </c>
      <c r="F227" s="154" t="s">
        <v>1811</v>
      </c>
      <c r="H227" s="155">
        <v>-3.528</v>
      </c>
      <c r="I227" s="156"/>
      <c r="L227" s="151"/>
      <c r="M227" s="157"/>
      <c r="T227" s="158"/>
      <c r="AT227" s="153" t="s">
        <v>223</v>
      </c>
      <c r="AU227" s="153" t="s">
        <v>85</v>
      </c>
      <c r="AV227" s="12" t="s">
        <v>85</v>
      </c>
      <c r="AW227" s="12" t="s">
        <v>32</v>
      </c>
      <c r="AX227" s="12" t="s">
        <v>76</v>
      </c>
      <c r="AY227" s="153" t="s">
        <v>207</v>
      </c>
    </row>
    <row r="228" spans="2:51" s="14" customFormat="1" ht="12">
      <c r="B228" s="165"/>
      <c r="D228" s="152" t="s">
        <v>223</v>
      </c>
      <c r="E228" s="166" t="s">
        <v>1</v>
      </c>
      <c r="F228" s="167" t="s">
        <v>309</v>
      </c>
      <c r="H228" s="168">
        <v>566.635</v>
      </c>
      <c r="I228" s="169"/>
      <c r="L228" s="165"/>
      <c r="M228" s="170"/>
      <c r="T228" s="171"/>
      <c r="AT228" s="166" t="s">
        <v>223</v>
      </c>
      <c r="AU228" s="166" t="s">
        <v>85</v>
      </c>
      <c r="AV228" s="14" t="s">
        <v>214</v>
      </c>
      <c r="AW228" s="14" t="s">
        <v>32</v>
      </c>
      <c r="AX228" s="14" t="s">
        <v>83</v>
      </c>
      <c r="AY228" s="166" t="s">
        <v>207</v>
      </c>
    </row>
    <row r="229" spans="2:65" s="1" customFormat="1" ht="16.5" customHeight="1">
      <c r="B229" s="137"/>
      <c r="C229" s="172" t="s">
        <v>349</v>
      </c>
      <c r="D229" s="172" t="s">
        <v>426</v>
      </c>
      <c r="E229" s="173" t="s">
        <v>448</v>
      </c>
      <c r="F229" s="174" t="s">
        <v>449</v>
      </c>
      <c r="G229" s="175" t="s">
        <v>429</v>
      </c>
      <c r="H229" s="176">
        <v>1133.27</v>
      </c>
      <c r="I229" s="177"/>
      <c r="J229" s="178">
        <f>ROUND(I229*H229,2)</f>
        <v>0</v>
      </c>
      <c r="K229" s="174" t="s">
        <v>213</v>
      </c>
      <c r="L229" s="179"/>
      <c r="M229" s="180" t="s">
        <v>1</v>
      </c>
      <c r="N229" s="181" t="s">
        <v>41</v>
      </c>
      <c r="P229" s="147">
        <f>O229*H229</f>
        <v>0</v>
      </c>
      <c r="Q229" s="147">
        <v>1</v>
      </c>
      <c r="R229" s="147">
        <f>Q229*H229</f>
        <v>1133.27</v>
      </c>
      <c r="S229" s="147">
        <v>0</v>
      </c>
      <c r="T229" s="148">
        <f>S229*H229</f>
        <v>0</v>
      </c>
      <c r="AR229" s="149" t="s">
        <v>242</v>
      </c>
      <c r="AT229" s="149" t="s">
        <v>426</v>
      </c>
      <c r="AU229" s="149" t="s">
        <v>85</v>
      </c>
      <c r="AY229" s="17" t="s">
        <v>207</v>
      </c>
      <c r="BE229" s="150">
        <f>IF(N229="základní",J229,0)</f>
        <v>0</v>
      </c>
      <c r="BF229" s="150">
        <f>IF(N229="snížená",J229,0)</f>
        <v>0</v>
      </c>
      <c r="BG229" s="150">
        <f>IF(N229="zákl. přenesená",J229,0)</f>
        <v>0</v>
      </c>
      <c r="BH229" s="150">
        <f>IF(N229="sníž. přenesená",J229,0)</f>
        <v>0</v>
      </c>
      <c r="BI229" s="150">
        <f>IF(N229="nulová",J229,0)</f>
        <v>0</v>
      </c>
      <c r="BJ229" s="17" t="s">
        <v>83</v>
      </c>
      <c r="BK229" s="150">
        <f>ROUND(I229*H229,2)</f>
        <v>0</v>
      </c>
      <c r="BL229" s="17" t="s">
        <v>214</v>
      </c>
      <c r="BM229" s="149" t="s">
        <v>1812</v>
      </c>
    </row>
    <row r="230" spans="2:51" s="12" customFormat="1" ht="12">
      <c r="B230" s="151"/>
      <c r="D230" s="152" t="s">
        <v>223</v>
      </c>
      <c r="F230" s="154" t="s">
        <v>1813</v>
      </c>
      <c r="H230" s="155">
        <v>1133.27</v>
      </c>
      <c r="I230" s="156"/>
      <c r="L230" s="151"/>
      <c r="M230" s="157"/>
      <c r="T230" s="158"/>
      <c r="AT230" s="153" t="s">
        <v>223</v>
      </c>
      <c r="AU230" s="153" t="s">
        <v>85</v>
      </c>
      <c r="AV230" s="12" t="s">
        <v>85</v>
      </c>
      <c r="AW230" s="12" t="s">
        <v>3</v>
      </c>
      <c r="AX230" s="12" t="s">
        <v>83</v>
      </c>
      <c r="AY230" s="153" t="s">
        <v>207</v>
      </c>
    </row>
    <row r="231" spans="2:65" s="1" customFormat="1" ht="24.2" customHeight="1">
      <c r="B231" s="137"/>
      <c r="C231" s="138" t="s">
        <v>354</v>
      </c>
      <c r="D231" s="138" t="s">
        <v>209</v>
      </c>
      <c r="E231" s="139" t="s">
        <v>453</v>
      </c>
      <c r="F231" s="140" t="s">
        <v>454</v>
      </c>
      <c r="G231" s="141" t="s">
        <v>286</v>
      </c>
      <c r="H231" s="142">
        <v>2.201</v>
      </c>
      <c r="I231" s="143"/>
      <c r="J231" s="144">
        <f>ROUND(I231*H231,2)</f>
        <v>0</v>
      </c>
      <c r="K231" s="140" t="s">
        <v>213</v>
      </c>
      <c r="L231" s="32"/>
      <c r="M231" s="145" t="s">
        <v>1</v>
      </c>
      <c r="N231" s="146" t="s">
        <v>41</v>
      </c>
      <c r="P231" s="147">
        <f>O231*H231</f>
        <v>0</v>
      </c>
      <c r="Q231" s="147">
        <v>0</v>
      </c>
      <c r="R231" s="147">
        <f>Q231*H231</f>
        <v>0</v>
      </c>
      <c r="S231" s="147">
        <v>0</v>
      </c>
      <c r="T231" s="148">
        <f>S231*H231</f>
        <v>0</v>
      </c>
      <c r="AR231" s="149" t="s">
        <v>214</v>
      </c>
      <c r="AT231" s="149" t="s">
        <v>209</v>
      </c>
      <c r="AU231" s="149" t="s">
        <v>85</v>
      </c>
      <c r="AY231" s="17" t="s">
        <v>207</v>
      </c>
      <c r="BE231" s="150">
        <f>IF(N231="základní",J231,0)</f>
        <v>0</v>
      </c>
      <c r="BF231" s="150">
        <f>IF(N231="snížená",J231,0)</f>
        <v>0</v>
      </c>
      <c r="BG231" s="150">
        <f>IF(N231="zákl. přenesená",J231,0)</f>
        <v>0</v>
      </c>
      <c r="BH231" s="150">
        <f>IF(N231="sníž. přenesená",J231,0)</f>
        <v>0</v>
      </c>
      <c r="BI231" s="150">
        <f>IF(N231="nulová",J231,0)</f>
        <v>0</v>
      </c>
      <c r="BJ231" s="17" t="s">
        <v>83</v>
      </c>
      <c r="BK231" s="150">
        <f>ROUND(I231*H231,2)</f>
        <v>0</v>
      </c>
      <c r="BL231" s="17" t="s">
        <v>214</v>
      </c>
      <c r="BM231" s="149" t="s">
        <v>1814</v>
      </c>
    </row>
    <row r="232" spans="2:51" s="13" customFormat="1" ht="12">
      <c r="B232" s="159"/>
      <c r="D232" s="152" t="s">
        <v>223</v>
      </c>
      <c r="E232" s="160" t="s">
        <v>1</v>
      </c>
      <c r="F232" s="161" t="s">
        <v>1775</v>
      </c>
      <c r="H232" s="160" t="s">
        <v>1</v>
      </c>
      <c r="I232" s="162"/>
      <c r="L232" s="159"/>
      <c r="M232" s="163"/>
      <c r="T232" s="164"/>
      <c r="AT232" s="160" t="s">
        <v>223</v>
      </c>
      <c r="AU232" s="160" t="s">
        <v>85</v>
      </c>
      <c r="AV232" s="13" t="s">
        <v>83</v>
      </c>
      <c r="AW232" s="13" t="s">
        <v>32</v>
      </c>
      <c r="AX232" s="13" t="s">
        <v>76</v>
      </c>
      <c r="AY232" s="160" t="s">
        <v>207</v>
      </c>
    </row>
    <row r="233" spans="2:51" s="12" customFormat="1" ht="12">
      <c r="B233" s="151"/>
      <c r="D233" s="152" t="s">
        <v>223</v>
      </c>
      <c r="E233" s="153" t="s">
        <v>1</v>
      </c>
      <c r="F233" s="154" t="s">
        <v>1776</v>
      </c>
      <c r="H233" s="155">
        <v>3.375</v>
      </c>
      <c r="I233" s="156"/>
      <c r="L233" s="151"/>
      <c r="M233" s="157"/>
      <c r="T233" s="158"/>
      <c r="AT233" s="153" t="s">
        <v>223</v>
      </c>
      <c r="AU233" s="153" t="s">
        <v>85</v>
      </c>
      <c r="AV233" s="12" t="s">
        <v>85</v>
      </c>
      <c r="AW233" s="12" t="s">
        <v>32</v>
      </c>
      <c r="AX233" s="12" t="s">
        <v>76</v>
      </c>
      <c r="AY233" s="153" t="s">
        <v>207</v>
      </c>
    </row>
    <row r="234" spans="2:51" s="12" customFormat="1" ht="12">
      <c r="B234" s="151"/>
      <c r="D234" s="152" t="s">
        <v>223</v>
      </c>
      <c r="E234" s="153" t="s">
        <v>1</v>
      </c>
      <c r="F234" s="154" t="s">
        <v>1815</v>
      </c>
      <c r="H234" s="155">
        <v>-1.053</v>
      </c>
      <c r="I234" s="156"/>
      <c r="L234" s="151"/>
      <c r="M234" s="157"/>
      <c r="T234" s="158"/>
      <c r="AT234" s="153" t="s">
        <v>223</v>
      </c>
      <c r="AU234" s="153" t="s">
        <v>85</v>
      </c>
      <c r="AV234" s="12" t="s">
        <v>85</v>
      </c>
      <c r="AW234" s="12" t="s">
        <v>32</v>
      </c>
      <c r="AX234" s="12" t="s">
        <v>76</v>
      </c>
      <c r="AY234" s="153" t="s">
        <v>207</v>
      </c>
    </row>
    <row r="235" spans="2:51" s="12" customFormat="1" ht="12">
      <c r="B235" s="151"/>
      <c r="D235" s="152" t="s">
        <v>223</v>
      </c>
      <c r="E235" s="153" t="s">
        <v>1</v>
      </c>
      <c r="F235" s="154" t="s">
        <v>1816</v>
      </c>
      <c r="H235" s="155">
        <v>-0.121</v>
      </c>
      <c r="I235" s="156"/>
      <c r="L235" s="151"/>
      <c r="M235" s="157"/>
      <c r="T235" s="158"/>
      <c r="AT235" s="153" t="s">
        <v>223</v>
      </c>
      <c r="AU235" s="153" t="s">
        <v>85</v>
      </c>
      <c r="AV235" s="12" t="s">
        <v>85</v>
      </c>
      <c r="AW235" s="12" t="s">
        <v>32</v>
      </c>
      <c r="AX235" s="12" t="s">
        <v>76</v>
      </c>
      <c r="AY235" s="153" t="s">
        <v>207</v>
      </c>
    </row>
    <row r="236" spans="2:51" s="14" customFormat="1" ht="12">
      <c r="B236" s="165"/>
      <c r="D236" s="152" t="s">
        <v>223</v>
      </c>
      <c r="E236" s="166" t="s">
        <v>831</v>
      </c>
      <c r="F236" s="167" t="s">
        <v>309</v>
      </c>
      <c r="H236" s="168">
        <v>2.201</v>
      </c>
      <c r="I236" s="169"/>
      <c r="L236" s="165"/>
      <c r="M236" s="170"/>
      <c r="T236" s="171"/>
      <c r="AT236" s="166" t="s">
        <v>223</v>
      </c>
      <c r="AU236" s="166" t="s">
        <v>85</v>
      </c>
      <c r="AV236" s="14" t="s">
        <v>214</v>
      </c>
      <c r="AW236" s="14" t="s">
        <v>32</v>
      </c>
      <c r="AX236" s="14" t="s">
        <v>83</v>
      </c>
      <c r="AY236" s="166" t="s">
        <v>207</v>
      </c>
    </row>
    <row r="237" spans="2:65" s="1" customFormat="1" ht="24.2" customHeight="1">
      <c r="B237" s="137"/>
      <c r="C237" s="138" t="s">
        <v>233</v>
      </c>
      <c r="D237" s="138" t="s">
        <v>209</v>
      </c>
      <c r="E237" s="139" t="s">
        <v>464</v>
      </c>
      <c r="F237" s="140" t="s">
        <v>465</v>
      </c>
      <c r="G237" s="141" t="s">
        <v>286</v>
      </c>
      <c r="H237" s="142">
        <v>351.85</v>
      </c>
      <c r="I237" s="143"/>
      <c r="J237" s="144">
        <f>ROUND(I237*H237,2)</f>
        <v>0</v>
      </c>
      <c r="K237" s="140" t="s">
        <v>213</v>
      </c>
      <c r="L237" s="32"/>
      <c r="M237" s="145" t="s">
        <v>1</v>
      </c>
      <c r="N237" s="146" t="s">
        <v>41</v>
      </c>
      <c r="P237" s="147">
        <f>O237*H237</f>
        <v>0</v>
      </c>
      <c r="Q237" s="147">
        <v>0</v>
      </c>
      <c r="R237" s="147">
        <f>Q237*H237</f>
        <v>0</v>
      </c>
      <c r="S237" s="147">
        <v>0</v>
      </c>
      <c r="T237" s="148">
        <f>S237*H237</f>
        <v>0</v>
      </c>
      <c r="AR237" s="149" t="s">
        <v>214</v>
      </c>
      <c r="AT237" s="149" t="s">
        <v>209</v>
      </c>
      <c r="AU237" s="149" t="s">
        <v>85</v>
      </c>
      <c r="AY237" s="17" t="s">
        <v>207</v>
      </c>
      <c r="BE237" s="150">
        <f>IF(N237="základní",J237,0)</f>
        <v>0</v>
      </c>
      <c r="BF237" s="150">
        <f>IF(N237="snížená",J237,0)</f>
        <v>0</v>
      </c>
      <c r="BG237" s="150">
        <f>IF(N237="zákl. přenesená",J237,0)</f>
        <v>0</v>
      </c>
      <c r="BH237" s="150">
        <f>IF(N237="sníž. přenesená",J237,0)</f>
        <v>0</v>
      </c>
      <c r="BI237" s="150">
        <f>IF(N237="nulová",J237,0)</f>
        <v>0</v>
      </c>
      <c r="BJ237" s="17" t="s">
        <v>83</v>
      </c>
      <c r="BK237" s="150">
        <f>ROUND(I237*H237,2)</f>
        <v>0</v>
      </c>
      <c r="BL237" s="17" t="s">
        <v>214</v>
      </c>
      <c r="BM237" s="149" t="s">
        <v>1817</v>
      </c>
    </row>
    <row r="238" spans="2:51" s="12" customFormat="1" ht="12">
      <c r="B238" s="151"/>
      <c r="D238" s="152" t="s">
        <v>223</v>
      </c>
      <c r="E238" s="153" t="s">
        <v>1</v>
      </c>
      <c r="F238" s="154" t="s">
        <v>1818</v>
      </c>
      <c r="H238" s="155">
        <v>323.59</v>
      </c>
      <c r="I238" s="156"/>
      <c r="L238" s="151"/>
      <c r="M238" s="157"/>
      <c r="T238" s="158"/>
      <c r="AT238" s="153" t="s">
        <v>223</v>
      </c>
      <c r="AU238" s="153" t="s">
        <v>85</v>
      </c>
      <c r="AV238" s="12" t="s">
        <v>85</v>
      </c>
      <c r="AW238" s="12" t="s">
        <v>32</v>
      </c>
      <c r="AX238" s="12" t="s">
        <v>76</v>
      </c>
      <c r="AY238" s="153" t="s">
        <v>207</v>
      </c>
    </row>
    <row r="239" spans="2:51" s="12" customFormat="1" ht="12">
      <c r="B239" s="151"/>
      <c r="D239" s="152" t="s">
        <v>223</v>
      </c>
      <c r="E239" s="153" t="s">
        <v>1</v>
      </c>
      <c r="F239" s="154" t="s">
        <v>1819</v>
      </c>
      <c r="H239" s="155">
        <v>28.26</v>
      </c>
      <c r="I239" s="156"/>
      <c r="L239" s="151"/>
      <c r="M239" s="157"/>
      <c r="T239" s="158"/>
      <c r="AT239" s="153" t="s">
        <v>223</v>
      </c>
      <c r="AU239" s="153" t="s">
        <v>85</v>
      </c>
      <c r="AV239" s="12" t="s">
        <v>85</v>
      </c>
      <c r="AW239" s="12" t="s">
        <v>32</v>
      </c>
      <c r="AX239" s="12" t="s">
        <v>76</v>
      </c>
      <c r="AY239" s="153" t="s">
        <v>207</v>
      </c>
    </row>
    <row r="240" spans="2:51" s="14" customFormat="1" ht="12">
      <c r="B240" s="165"/>
      <c r="D240" s="152" t="s">
        <v>223</v>
      </c>
      <c r="E240" s="166" t="s">
        <v>160</v>
      </c>
      <c r="F240" s="167" t="s">
        <v>309</v>
      </c>
      <c r="H240" s="168">
        <v>351.85</v>
      </c>
      <c r="I240" s="169"/>
      <c r="L240" s="165"/>
      <c r="M240" s="170"/>
      <c r="T240" s="171"/>
      <c r="AT240" s="166" t="s">
        <v>223</v>
      </c>
      <c r="AU240" s="166" t="s">
        <v>85</v>
      </c>
      <c r="AV240" s="14" t="s">
        <v>214</v>
      </c>
      <c r="AW240" s="14" t="s">
        <v>32</v>
      </c>
      <c r="AX240" s="14" t="s">
        <v>83</v>
      </c>
      <c r="AY240" s="166" t="s">
        <v>207</v>
      </c>
    </row>
    <row r="241" spans="2:65" s="1" customFormat="1" ht="16.5" customHeight="1">
      <c r="B241" s="137"/>
      <c r="C241" s="172" t="s">
        <v>361</v>
      </c>
      <c r="D241" s="172" t="s">
        <v>426</v>
      </c>
      <c r="E241" s="173" t="s">
        <v>1820</v>
      </c>
      <c r="F241" s="174" t="s">
        <v>1821</v>
      </c>
      <c r="G241" s="175" t="s">
        <v>429</v>
      </c>
      <c r="H241" s="176">
        <v>703.7</v>
      </c>
      <c r="I241" s="177"/>
      <c r="J241" s="178">
        <f>ROUND(I241*H241,2)</f>
        <v>0</v>
      </c>
      <c r="K241" s="174" t="s">
        <v>213</v>
      </c>
      <c r="L241" s="179"/>
      <c r="M241" s="180" t="s">
        <v>1</v>
      </c>
      <c r="N241" s="181" t="s">
        <v>41</v>
      </c>
      <c r="P241" s="147">
        <f>O241*H241</f>
        <v>0</v>
      </c>
      <c r="Q241" s="147">
        <v>1</v>
      </c>
      <c r="R241" s="147">
        <f>Q241*H241</f>
        <v>703.7</v>
      </c>
      <c r="S241" s="147">
        <v>0</v>
      </c>
      <c r="T241" s="148">
        <f>S241*H241</f>
        <v>0</v>
      </c>
      <c r="AR241" s="149" t="s">
        <v>242</v>
      </c>
      <c r="AT241" s="149" t="s">
        <v>426</v>
      </c>
      <c r="AU241" s="149" t="s">
        <v>85</v>
      </c>
      <c r="AY241" s="17" t="s">
        <v>207</v>
      </c>
      <c r="BE241" s="150">
        <f>IF(N241="základní",J241,0)</f>
        <v>0</v>
      </c>
      <c r="BF241" s="150">
        <f>IF(N241="snížená",J241,0)</f>
        <v>0</v>
      </c>
      <c r="BG241" s="150">
        <f>IF(N241="zákl. přenesená",J241,0)</f>
        <v>0</v>
      </c>
      <c r="BH241" s="150">
        <f>IF(N241="sníž. přenesená",J241,0)</f>
        <v>0</v>
      </c>
      <c r="BI241" s="150">
        <f>IF(N241="nulová",J241,0)</f>
        <v>0</v>
      </c>
      <c r="BJ241" s="17" t="s">
        <v>83</v>
      </c>
      <c r="BK241" s="150">
        <f>ROUND(I241*H241,2)</f>
        <v>0</v>
      </c>
      <c r="BL241" s="17" t="s">
        <v>214</v>
      </c>
      <c r="BM241" s="149" t="s">
        <v>1822</v>
      </c>
    </row>
    <row r="242" spans="2:51" s="12" customFormat="1" ht="12">
      <c r="B242" s="151"/>
      <c r="D242" s="152" t="s">
        <v>223</v>
      </c>
      <c r="F242" s="154" t="s">
        <v>1823</v>
      </c>
      <c r="H242" s="155">
        <v>703.7</v>
      </c>
      <c r="I242" s="156"/>
      <c r="L242" s="151"/>
      <c r="M242" s="157"/>
      <c r="T242" s="158"/>
      <c r="AT242" s="153" t="s">
        <v>223</v>
      </c>
      <c r="AU242" s="153" t="s">
        <v>85</v>
      </c>
      <c r="AV242" s="12" t="s">
        <v>85</v>
      </c>
      <c r="AW242" s="12" t="s">
        <v>3</v>
      </c>
      <c r="AX242" s="12" t="s">
        <v>83</v>
      </c>
      <c r="AY242" s="153" t="s">
        <v>207</v>
      </c>
    </row>
    <row r="243" spans="2:63" s="11" customFormat="1" ht="22.9" customHeight="1">
      <c r="B243" s="125"/>
      <c r="D243" s="126" t="s">
        <v>75</v>
      </c>
      <c r="E243" s="135" t="s">
        <v>99</v>
      </c>
      <c r="F243" s="135" t="s">
        <v>543</v>
      </c>
      <c r="I243" s="128"/>
      <c r="J243" s="136">
        <f>BK243</f>
        <v>0</v>
      </c>
      <c r="L243" s="125"/>
      <c r="M243" s="130"/>
      <c r="P243" s="131">
        <f>SUM(P244:P245)</f>
        <v>0</v>
      </c>
      <c r="R243" s="131">
        <f>SUM(R244:R245)</f>
        <v>0</v>
      </c>
      <c r="T243" s="132">
        <f>SUM(T244:T245)</f>
        <v>0</v>
      </c>
      <c r="AR243" s="126" t="s">
        <v>83</v>
      </c>
      <c r="AT243" s="133" t="s">
        <v>75</v>
      </c>
      <c r="AU243" s="133" t="s">
        <v>83</v>
      </c>
      <c r="AY243" s="126" t="s">
        <v>207</v>
      </c>
      <c r="BK243" s="134">
        <f>SUM(BK244:BK245)</f>
        <v>0</v>
      </c>
    </row>
    <row r="244" spans="2:65" s="1" customFormat="1" ht="21.75" customHeight="1">
      <c r="B244" s="137"/>
      <c r="C244" s="138" t="s">
        <v>365</v>
      </c>
      <c r="D244" s="138" t="s">
        <v>209</v>
      </c>
      <c r="E244" s="139" t="s">
        <v>545</v>
      </c>
      <c r="F244" s="140" t="s">
        <v>546</v>
      </c>
      <c r="G244" s="141" t="s">
        <v>272</v>
      </c>
      <c r="H244" s="142">
        <v>577</v>
      </c>
      <c r="I244" s="143"/>
      <c r="J244" s="144">
        <f>ROUND(I244*H244,2)</f>
        <v>0</v>
      </c>
      <c r="K244" s="140" t="s">
        <v>213</v>
      </c>
      <c r="L244" s="32"/>
      <c r="M244" s="145" t="s">
        <v>1</v>
      </c>
      <c r="N244" s="146" t="s">
        <v>41</v>
      </c>
      <c r="P244" s="147">
        <f>O244*H244</f>
        <v>0</v>
      </c>
      <c r="Q244" s="147">
        <v>0</v>
      </c>
      <c r="R244" s="147">
        <f>Q244*H244</f>
        <v>0</v>
      </c>
      <c r="S244" s="147">
        <v>0</v>
      </c>
      <c r="T244" s="148">
        <f>S244*H244</f>
        <v>0</v>
      </c>
      <c r="AR244" s="149" t="s">
        <v>214</v>
      </c>
      <c r="AT244" s="149" t="s">
        <v>209</v>
      </c>
      <c r="AU244" s="149" t="s">
        <v>85</v>
      </c>
      <c r="AY244" s="17" t="s">
        <v>207</v>
      </c>
      <c r="BE244" s="150">
        <f>IF(N244="základní",J244,0)</f>
        <v>0</v>
      </c>
      <c r="BF244" s="150">
        <f>IF(N244="snížená",J244,0)</f>
        <v>0</v>
      </c>
      <c r="BG244" s="150">
        <f>IF(N244="zákl. přenesená",J244,0)</f>
        <v>0</v>
      </c>
      <c r="BH244" s="150">
        <f>IF(N244="sníž. přenesená",J244,0)</f>
        <v>0</v>
      </c>
      <c r="BI244" s="150">
        <f>IF(N244="nulová",J244,0)</f>
        <v>0</v>
      </c>
      <c r="BJ244" s="17" t="s">
        <v>83</v>
      </c>
      <c r="BK244" s="150">
        <f>ROUND(I244*H244,2)</f>
        <v>0</v>
      </c>
      <c r="BL244" s="17" t="s">
        <v>214</v>
      </c>
      <c r="BM244" s="149" t="s">
        <v>1824</v>
      </c>
    </row>
    <row r="245" spans="2:51" s="12" customFormat="1" ht="12">
      <c r="B245" s="151"/>
      <c r="D245" s="152" t="s">
        <v>223</v>
      </c>
      <c r="E245" s="153" t="s">
        <v>1</v>
      </c>
      <c r="F245" s="154" t="s">
        <v>1825</v>
      </c>
      <c r="H245" s="155">
        <v>577</v>
      </c>
      <c r="I245" s="156"/>
      <c r="L245" s="151"/>
      <c r="M245" s="157"/>
      <c r="T245" s="158"/>
      <c r="AT245" s="153" t="s">
        <v>223</v>
      </c>
      <c r="AU245" s="153" t="s">
        <v>85</v>
      </c>
      <c r="AV245" s="12" t="s">
        <v>85</v>
      </c>
      <c r="AW245" s="12" t="s">
        <v>32</v>
      </c>
      <c r="AX245" s="12" t="s">
        <v>83</v>
      </c>
      <c r="AY245" s="153" t="s">
        <v>207</v>
      </c>
    </row>
    <row r="246" spans="2:63" s="11" customFormat="1" ht="22.9" customHeight="1">
      <c r="B246" s="125"/>
      <c r="D246" s="126" t="s">
        <v>75</v>
      </c>
      <c r="E246" s="135" t="s">
        <v>214</v>
      </c>
      <c r="F246" s="135" t="s">
        <v>548</v>
      </c>
      <c r="I246" s="128"/>
      <c r="J246" s="136">
        <f>BK246</f>
        <v>0</v>
      </c>
      <c r="L246" s="125"/>
      <c r="M246" s="130"/>
      <c r="P246" s="131">
        <f>SUM(P247:P267)</f>
        <v>0</v>
      </c>
      <c r="R246" s="131">
        <f>SUM(R247:R267)</f>
        <v>214.54439453000003</v>
      </c>
      <c r="T246" s="132">
        <f>SUM(T247:T267)</f>
        <v>0</v>
      </c>
      <c r="AR246" s="126" t="s">
        <v>83</v>
      </c>
      <c r="AT246" s="133" t="s">
        <v>75</v>
      </c>
      <c r="AU246" s="133" t="s">
        <v>83</v>
      </c>
      <c r="AY246" s="126" t="s">
        <v>207</v>
      </c>
      <c r="BK246" s="134">
        <f>SUM(BK247:BK267)</f>
        <v>0</v>
      </c>
    </row>
    <row r="247" spans="2:65" s="1" customFormat="1" ht="24.2" customHeight="1">
      <c r="B247" s="137"/>
      <c r="C247" s="138" t="s">
        <v>369</v>
      </c>
      <c r="D247" s="138" t="s">
        <v>209</v>
      </c>
      <c r="E247" s="139" t="s">
        <v>1826</v>
      </c>
      <c r="F247" s="140" t="s">
        <v>1827</v>
      </c>
      <c r="G247" s="141" t="s">
        <v>218</v>
      </c>
      <c r="H247" s="142">
        <v>26.19</v>
      </c>
      <c r="I247" s="143"/>
      <c r="J247" s="144">
        <f>ROUND(I247*H247,2)</f>
        <v>0</v>
      </c>
      <c r="K247" s="140" t="s">
        <v>213</v>
      </c>
      <c r="L247" s="32"/>
      <c r="M247" s="145" t="s">
        <v>1</v>
      </c>
      <c r="N247" s="146" t="s">
        <v>41</v>
      </c>
      <c r="P247" s="147">
        <f>O247*H247</f>
        <v>0</v>
      </c>
      <c r="Q247" s="147">
        <v>0.2429</v>
      </c>
      <c r="R247" s="147">
        <f>Q247*H247</f>
        <v>6.361551</v>
      </c>
      <c r="S247" s="147">
        <v>0</v>
      </c>
      <c r="T247" s="148">
        <f>S247*H247</f>
        <v>0</v>
      </c>
      <c r="AR247" s="149" t="s">
        <v>214</v>
      </c>
      <c r="AT247" s="149" t="s">
        <v>209</v>
      </c>
      <c r="AU247" s="149" t="s">
        <v>85</v>
      </c>
      <c r="AY247" s="17" t="s">
        <v>207</v>
      </c>
      <c r="BE247" s="150">
        <f>IF(N247="základní",J247,0)</f>
        <v>0</v>
      </c>
      <c r="BF247" s="150">
        <f>IF(N247="snížená",J247,0)</f>
        <v>0</v>
      </c>
      <c r="BG247" s="150">
        <f>IF(N247="zákl. přenesená",J247,0)</f>
        <v>0</v>
      </c>
      <c r="BH247" s="150">
        <f>IF(N247="sníž. přenesená",J247,0)</f>
        <v>0</v>
      </c>
      <c r="BI247" s="150">
        <f>IF(N247="nulová",J247,0)</f>
        <v>0</v>
      </c>
      <c r="BJ247" s="17" t="s">
        <v>83</v>
      </c>
      <c r="BK247" s="150">
        <f>ROUND(I247*H247,2)</f>
        <v>0</v>
      </c>
      <c r="BL247" s="17" t="s">
        <v>214</v>
      </c>
      <c r="BM247" s="149" t="s">
        <v>1828</v>
      </c>
    </row>
    <row r="248" spans="2:65" s="1" customFormat="1" ht="16.5" customHeight="1">
      <c r="B248" s="137"/>
      <c r="C248" s="138" t="s">
        <v>374</v>
      </c>
      <c r="D248" s="138" t="s">
        <v>209</v>
      </c>
      <c r="E248" s="139" t="s">
        <v>1829</v>
      </c>
      <c r="F248" s="140" t="s">
        <v>1830</v>
      </c>
      <c r="G248" s="141" t="s">
        <v>286</v>
      </c>
      <c r="H248" s="142">
        <v>92.933</v>
      </c>
      <c r="I248" s="143"/>
      <c r="J248" s="144">
        <f>ROUND(I248*H248,2)</f>
        <v>0</v>
      </c>
      <c r="K248" s="140" t="s">
        <v>213</v>
      </c>
      <c r="L248" s="32"/>
      <c r="M248" s="145" t="s">
        <v>1</v>
      </c>
      <c r="N248" s="146" t="s">
        <v>41</v>
      </c>
      <c r="P248" s="147">
        <f>O248*H248</f>
        <v>0</v>
      </c>
      <c r="Q248" s="147">
        <v>1.89077</v>
      </c>
      <c r="R248" s="147">
        <f>Q248*H248</f>
        <v>175.71492841000003</v>
      </c>
      <c r="S248" s="147">
        <v>0</v>
      </c>
      <c r="T248" s="148">
        <f>S248*H248</f>
        <v>0</v>
      </c>
      <c r="AR248" s="149" t="s">
        <v>214</v>
      </c>
      <c r="AT248" s="149" t="s">
        <v>209</v>
      </c>
      <c r="AU248" s="149" t="s">
        <v>85</v>
      </c>
      <c r="AY248" s="17" t="s">
        <v>207</v>
      </c>
      <c r="BE248" s="150">
        <f>IF(N248="základní",J248,0)</f>
        <v>0</v>
      </c>
      <c r="BF248" s="150">
        <f>IF(N248="snížená",J248,0)</f>
        <v>0</v>
      </c>
      <c r="BG248" s="150">
        <f>IF(N248="zákl. přenesená",J248,0)</f>
        <v>0</v>
      </c>
      <c r="BH248" s="150">
        <f>IF(N248="sníž. přenesená",J248,0)</f>
        <v>0</v>
      </c>
      <c r="BI248" s="150">
        <f>IF(N248="nulová",J248,0)</f>
        <v>0</v>
      </c>
      <c r="BJ248" s="17" t="s">
        <v>83</v>
      </c>
      <c r="BK248" s="150">
        <f>ROUND(I248*H248,2)</f>
        <v>0</v>
      </c>
      <c r="BL248" s="17" t="s">
        <v>214</v>
      </c>
      <c r="BM248" s="149" t="s">
        <v>1831</v>
      </c>
    </row>
    <row r="249" spans="2:51" s="12" customFormat="1" ht="12">
      <c r="B249" s="151"/>
      <c r="D249" s="152" t="s">
        <v>223</v>
      </c>
      <c r="E249" s="153" t="s">
        <v>1</v>
      </c>
      <c r="F249" s="154" t="s">
        <v>1832</v>
      </c>
      <c r="H249" s="155">
        <v>82.896</v>
      </c>
      <c r="I249" s="156"/>
      <c r="L249" s="151"/>
      <c r="M249" s="157"/>
      <c r="T249" s="158"/>
      <c r="AT249" s="153" t="s">
        <v>223</v>
      </c>
      <c r="AU249" s="153" t="s">
        <v>85</v>
      </c>
      <c r="AV249" s="12" t="s">
        <v>85</v>
      </c>
      <c r="AW249" s="12" t="s">
        <v>32</v>
      </c>
      <c r="AX249" s="12" t="s">
        <v>76</v>
      </c>
      <c r="AY249" s="153" t="s">
        <v>207</v>
      </c>
    </row>
    <row r="250" spans="2:51" s="12" customFormat="1" ht="12">
      <c r="B250" s="151"/>
      <c r="D250" s="152" t="s">
        <v>223</v>
      </c>
      <c r="E250" s="153" t="s">
        <v>1</v>
      </c>
      <c r="F250" s="154" t="s">
        <v>1833</v>
      </c>
      <c r="H250" s="155">
        <v>9</v>
      </c>
      <c r="I250" s="156"/>
      <c r="L250" s="151"/>
      <c r="M250" s="157"/>
      <c r="T250" s="158"/>
      <c r="AT250" s="153" t="s">
        <v>223</v>
      </c>
      <c r="AU250" s="153" t="s">
        <v>85</v>
      </c>
      <c r="AV250" s="12" t="s">
        <v>85</v>
      </c>
      <c r="AW250" s="12" t="s">
        <v>32</v>
      </c>
      <c r="AX250" s="12" t="s">
        <v>76</v>
      </c>
      <c r="AY250" s="153" t="s">
        <v>207</v>
      </c>
    </row>
    <row r="251" spans="2:51" s="12" customFormat="1" ht="12">
      <c r="B251" s="151"/>
      <c r="D251" s="152" t="s">
        <v>223</v>
      </c>
      <c r="E251" s="153" t="s">
        <v>1</v>
      </c>
      <c r="F251" s="154" t="s">
        <v>1834</v>
      </c>
      <c r="H251" s="155">
        <v>1.037</v>
      </c>
      <c r="I251" s="156"/>
      <c r="L251" s="151"/>
      <c r="M251" s="157"/>
      <c r="T251" s="158"/>
      <c r="AT251" s="153" t="s">
        <v>223</v>
      </c>
      <c r="AU251" s="153" t="s">
        <v>85</v>
      </c>
      <c r="AV251" s="12" t="s">
        <v>85</v>
      </c>
      <c r="AW251" s="12" t="s">
        <v>32</v>
      </c>
      <c r="AX251" s="12" t="s">
        <v>76</v>
      </c>
      <c r="AY251" s="153" t="s">
        <v>207</v>
      </c>
    </row>
    <row r="252" spans="2:51" s="14" customFormat="1" ht="12">
      <c r="B252" s="165"/>
      <c r="D252" s="152" t="s">
        <v>223</v>
      </c>
      <c r="E252" s="166" t="s">
        <v>163</v>
      </c>
      <c r="F252" s="167" t="s">
        <v>309</v>
      </c>
      <c r="H252" s="168">
        <v>92.933</v>
      </c>
      <c r="I252" s="169"/>
      <c r="L252" s="165"/>
      <c r="M252" s="170"/>
      <c r="T252" s="171"/>
      <c r="AT252" s="166" t="s">
        <v>223</v>
      </c>
      <c r="AU252" s="166" t="s">
        <v>85</v>
      </c>
      <c r="AV252" s="14" t="s">
        <v>214</v>
      </c>
      <c r="AW252" s="14" t="s">
        <v>32</v>
      </c>
      <c r="AX252" s="14" t="s">
        <v>83</v>
      </c>
      <c r="AY252" s="166" t="s">
        <v>207</v>
      </c>
    </row>
    <row r="253" spans="2:65" s="1" customFormat="1" ht="21.75" customHeight="1">
      <c r="B253" s="137"/>
      <c r="C253" s="138" t="s">
        <v>379</v>
      </c>
      <c r="D253" s="138" t="s">
        <v>209</v>
      </c>
      <c r="E253" s="139" t="s">
        <v>1835</v>
      </c>
      <c r="F253" s="140" t="s">
        <v>1836</v>
      </c>
      <c r="G253" s="141" t="s">
        <v>212</v>
      </c>
      <c r="H253" s="142">
        <v>1</v>
      </c>
      <c r="I253" s="143"/>
      <c r="J253" s="144">
        <f>ROUND(I253*H253,2)</f>
        <v>0</v>
      </c>
      <c r="K253" s="140" t="s">
        <v>213</v>
      </c>
      <c r="L253" s="32"/>
      <c r="M253" s="145" t="s">
        <v>1</v>
      </c>
      <c r="N253" s="146" t="s">
        <v>41</v>
      </c>
      <c r="P253" s="147">
        <f>O253*H253</f>
        <v>0</v>
      </c>
      <c r="Q253" s="147">
        <v>0.22394</v>
      </c>
      <c r="R253" s="147">
        <f>Q253*H253</f>
        <v>0.22394</v>
      </c>
      <c r="S253" s="147">
        <v>0</v>
      </c>
      <c r="T253" s="148">
        <f>S253*H253</f>
        <v>0</v>
      </c>
      <c r="AR253" s="149" t="s">
        <v>214</v>
      </c>
      <c r="AT253" s="149" t="s">
        <v>209</v>
      </c>
      <c r="AU253" s="149" t="s">
        <v>85</v>
      </c>
      <c r="AY253" s="17" t="s">
        <v>207</v>
      </c>
      <c r="BE253" s="150">
        <f>IF(N253="základní",J253,0)</f>
        <v>0</v>
      </c>
      <c r="BF253" s="150">
        <f>IF(N253="snížená",J253,0)</f>
        <v>0</v>
      </c>
      <c r="BG253" s="150">
        <f>IF(N253="zákl. přenesená",J253,0)</f>
        <v>0</v>
      </c>
      <c r="BH253" s="150">
        <f>IF(N253="sníž. přenesená",J253,0)</f>
        <v>0</v>
      </c>
      <c r="BI253" s="150">
        <f>IF(N253="nulová",J253,0)</f>
        <v>0</v>
      </c>
      <c r="BJ253" s="17" t="s">
        <v>83</v>
      </c>
      <c r="BK253" s="150">
        <f>ROUND(I253*H253,2)</f>
        <v>0</v>
      </c>
      <c r="BL253" s="17" t="s">
        <v>214</v>
      </c>
      <c r="BM253" s="149" t="s">
        <v>1837</v>
      </c>
    </row>
    <row r="254" spans="2:65" s="1" customFormat="1" ht="24.2" customHeight="1">
      <c r="B254" s="137"/>
      <c r="C254" s="172" t="s">
        <v>385</v>
      </c>
      <c r="D254" s="172" t="s">
        <v>426</v>
      </c>
      <c r="E254" s="173" t="s">
        <v>1838</v>
      </c>
      <c r="F254" s="174" t="s">
        <v>1839</v>
      </c>
      <c r="G254" s="175" t="s">
        <v>212</v>
      </c>
      <c r="H254" s="176">
        <v>1</v>
      </c>
      <c r="I254" s="177"/>
      <c r="J254" s="178">
        <f>ROUND(I254*H254,2)</f>
        <v>0</v>
      </c>
      <c r="K254" s="174" t="s">
        <v>213</v>
      </c>
      <c r="L254" s="179"/>
      <c r="M254" s="180" t="s">
        <v>1</v>
      </c>
      <c r="N254" s="181" t="s">
        <v>41</v>
      </c>
      <c r="P254" s="147">
        <f>O254*H254</f>
        <v>0</v>
      </c>
      <c r="Q254" s="147">
        <v>0.032</v>
      </c>
      <c r="R254" s="147">
        <f>Q254*H254</f>
        <v>0.032</v>
      </c>
      <c r="S254" s="147">
        <v>0</v>
      </c>
      <c r="T254" s="148">
        <f>S254*H254</f>
        <v>0</v>
      </c>
      <c r="AR254" s="149" t="s">
        <v>242</v>
      </c>
      <c r="AT254" s="149" t="s">
        <v>426</v>
      </c>
      <c r="AU254" s="149" t="s">
        <v>85</v>
      </c>
      <c r="AY254" s="17" t="s">
        <v>207</v>
      </c>
      <c r="BE254" s="150">
        <f>IF(N254="základní",J254,0)</f>
        <v>0</v>
      </c>
      <c r="BF254" s="150">
        <f>IF(N254="snížená",J254,0)</f>
        <v>0</v>
      </c>
      <c r="BG254" s="150">
        <f>IF(N254="zákl. přenesená",J254,0)</f>
        <v>0</v>
      </c>
      <c r="BH254" s="150">
        <f>IF(N254="sníž. přenesená",J254,0)</f>
        <v>0</v>
      </c>
      <c r="BI254" s="150">
        <f>IF(N254="nulová",J254,0)</f>
        <v>0</v>
      </c>
      <c r="BJ254" s="17" t="s">
        <v>83</v>
      </c>
      <c r="BK254" s="150">
        <f>ROUND(I254*H254,2)</f>
        <v>0</v>
      </c>
      <c r="BL254" s="17" t="s">
        <v>214</v>
      </c>
      <c r="BM254" s="149" t="s">
        <v>1840</v>
      </c>
    </row>
    <row r="255" spans="2:65" s="1" customFormat="1" ht="24.2" customHeight="1">
      <c r="B255" s="137"/>
      <c r="C255" s="138" t="s">
        <v>392</v>
      </c>
      <c r="D255" s="138" t="s">
        <v>209</v>
      </c>
      <c r="E255" s="139" t="s">
        <v>1841</v>
      </c>
      <c r="F255" s="140" t="s">
        <v>1842</v>
      </c>
      <c r="G255" s="141" t="s">
        <v>286</v>
      </c>
      <c r="H255" s="142">
        <v>0.121</v>
      </c>
      <c r="I255" s="143"/>
      <c r="J255" s="144">
        <f>ROUND(I255*H255,2)</f>
        <v>0</v>
      </c>
      <c r="K255" s="140" t="s">
        <v>213</v>
      </c>
      <c r="L255" s="32"/>
      <c r="M255" s="145" t="s">
        <v>1</v>
      </c>
      <c r="N255" s="146" t="s">
        <v>41</v>
      </c>
      <c r="P255" s="147">
        <f>O255*H255</f>
        <v>0</v>
      </c>
      <c r="Q255" s="147">
        <v>2.30102</v>
      </c>
      <c r="R255" s="147">
        <f>Q255*H255</f>
        <v>0.27842342</v>
      </c>
      <c r="S255" s="147">
        <v>0</v>
      </c>
      <c r="T255" s="148">
        <f>S255*H255</f>
        <v>0</v>
      </c>
      <c r="AR255" s="149" t="s">
        <v>214</v>
      </c>
      <c r="AT255" s="149" t="s">
        <v>209</v>
      </c>
      <c r="AU255" s="149" t="s">
        <v>85</v>
      </c>
      <c r="AY255" s="17" t="s">
        <v>207</v>
      </c>
      <c r="BE255" s="150">
        <f>IF(N255="základní",J255,0)</f>
        <v>0</v>
      </c>
      <c r="BF255" s="150">
        <f>IF(N255="snížená",J255,0)</f>
        <v>0</v>
      </c>
      <c r="BG255" s="150">
        <f>IF(N255="zákl. přenesená",J255,0)</f>
        <v>0</v>
      </c>
      <c r="BH255" s="150">
        <f>IF(N255="sníž. přenesená",J255,0)</f>
        <v>0</v>
      </c>
      <c r="BI255" s="150">
        <f>IF(N255="nulová",J255,0)</f>
        <v>0</v>
      </c>
      <c r="BJ255" s="17" t="s">
        <v>83</v>
      </c>
      <c r="BK255" s="150">
        <f>ROUND(I255*H255,2)</f>
        <v>0</v>
      </c>
      <c r="BL255" s="17" t="s">
        <v>214</v>
      </c>
      <c r="BM255" s="149" t="s">
        <v>1843</v>
      </c>
    </row>
    <row r="256" spans="2:51" s="13" customFormat="1" ht="12">
      <c r="B256" s="159"/>
      <c r="D256" s="152" t="s">
        <v>223</v>
      </c>
      <c r="E256" s="160" t="s">
        <v>1</v>
      </c>
      <c r="F256" s="161" t="s">
        <v>1775</v>
      </c>
      <c r="H256" s="160" t="s">
        <v>1</v>
      </c>
      <c r="I256" s="162"/>
      <c r="L256" s="159"/>
      <c r="M256" s="163"/>
      <c r="T256" s="164"/>
      <c r="AT256" s="160" t="s">
        <v>223</v>
      </c>
      <c r="AU256" s="160" t="s">
        <v>85</v>
      </c>
      <c r="AV256" s="13" t="s">
        <v>83</v>
      </c>
      <c r="AW256" s="13" t="s">
        <v>32</v>
      </c>
      <c r="AX256" s="13" t="s">
        <v>76</v>
      </c>
      <c r="AY256" s="160" t="s">
        <v>207</v>
      </c>
    </row>
    <row r="257" spans="2:51" s="12" customFormat="1" ht="12">
      <c r="B257" s="151"/>
      <c r="D257" s="152" t="s">
        <v>223</v>
      </c>
      <c r="E257" s="153" t="s">
        <v>1</v>
      </c>
      <c r="F257" s="154" t="s">
        <v>1844</v>
      </c>
      <c r="H257" s="155">
        <v>0.121</v>
      </c>
      <c r="I257" s="156"/>
      <c r="L257" s="151"/>
      <c r="M257" s="157"/>
      <c r="T257" s="158"/>
      <c r="AT257" s="153" t="s">
        <v>223</v>
      </c>
      <c r="AU257" s="153" t="s">
        <v>85</v>
      </c>
      <c r="AV257" s="12" t="s">
        <v>85</v>
      </c>
      <c r="AW257" s="12" t="s">
        <v>32</v>
      </c>
      <c r="AX257" s="12" t="s">
        <v>83</v>
      </c>
      <c r="AY257" s="153" t="s">
        <v>207</v>
      </c>
    </row>
    <row r="258" spans="2:65" s="1" customFormat="1" ht="24.2" customHeight="1">
      <c r="B258" s="137"/>
      <c r="C258" s="138" t="s">
        <v>397</v>
      </c>
      <c r="D258" s="138" t="s">
        <v>209</v>
      </c>
      <c r="E258" s="139" t="s">
        <v>1845</v>
      </c>
      <c r="F258" s="140" t="s">
        <v>1846</v>
      </c>
      <c r="G258" s="141" t="s">
        <v>218</v>
      </c>
      <c r="H258" s="142">
        <v>0.44</v>
      </c>
      <c r="I258" s="143"/>
      <c r="J258" s="144">
        <f>ROUND(I258*H258,2)</f>
        <v>0</v>
      </c>
      <c r="K258" s="140" t="s">
        <v>213</v>
      </c>
      <c r="L258" s="32"/>
      <c r="M258" s="145" t="s">
        <v>1</v>
      </c>
      <c r="N258" s="146" t="s">
        <v>41</v>
      </c>
      <c r="P258" s="147">
        <f>O258*H258</f>
        <v>0</v>
      </c>
      <c r="Q258" s="147">
        <v>0.00632</v>
      </c>
      <c r="R258" s="147">
        <f>Q258*H258</f>
        <v>0.0027808</v>
      </c>
      <c r="S258" s="147">
        <v>0</v>
      </c>
      <c r="T258" s="148">
        <f>S258*H258</f>
        <v>0</v>
      </c>
      <c r="AR258" s="149" t="s">
        <v>214</v>
      </c>
      <c r="AT258" s="149" t="s">
        <v>209</v>
      </c>
      <c r="AU258" s="149" t="s">
        <v>85</v>
      </c>
      <c r="AY258" s="17" t="s">
        <v>207</v>
      </c>
      <c r="BE258" s="150">
        <f>IF(N258="základní",J258,0)</f>
        <v>0</v>
      </c>
      <c r="BF258" s="150">
        <f>IF(N258="snížená",J258,0)</f>
        <v>0</v>
      </c>
      <c r="BG258" s="150">
        <f>IF(N258="zákl. přenesená",J258,0)</f>
        <v>0</v>
      </c>
      <c r="BH258" s="150">
        <f>IF(N258="sníž. přenesená",J258,0)</f>
        <v>0</v>
      </c>
      <c r="BI258" s="150">
        <f>IF(N258="nulová",J258,0)</f>
        <v>0</v>
      </c>
      <c r="BJ258" s="17" t="s">
        <v>83</v>
      </c>
      <c r="BK258" s="150">
        <f>ROUND(I258*H258,2)</f>
        <v>0</v>
      </c>
      <c r="BL258" s="17" t="s">
        <v>214</v>
      </c>
      <c r="BM258" s="149" t="s">
        <v>1847</v>
      </c>
    </row>
    <row r="259" spans="2:51" s="12" customFormat="1" ht="12">
      <c r="B259" s="151"/>
      <c r="D259" s="152" t="s">
        <v>223</v>
      </c>
      <c r="E259" s="153" t="s">
        <v>1</v>
      </c>
      <c r="F259" s="154" t="s">
        <v>1848</v>
      </c>
      <c r="H259" s="155">
        <v>0.44</v>
      </c>
      <c r="I259" s="156"/>
      <c r="L259" s="151"/>
      <c r="M259" s="157"/>
      <c r="T259" s="158"/>
      <c r="AT259" s="153" t="s">
        <v>223</v>
      </c>
      <c r="AU259" s="153" t="s">
        <v>85</v>
      </c>
      <c r="AV259" s="12" t="s">
        <v>85</v>
      </c>
      <c r="AW259" s="12" t="s">
        <v>32</v>
      </c>
      <c r="AX259" s="12" t="s">
        <v>83</v>
      </c>
      <c r="AY259" s="153" t="s">
        <v>207</v>
      </c>
    </row>
    <row r="260" spans="2:65" s="1" customFormat="1" ht="16.5" customHeight="1">
      <c r="B260" s="137"/>
      <c r="C260" s="138" t="s">
        <v>402</v>
      </c>
      <c r="D260" s="138" t="s">
        <v>209</v>
      </c>
      <c r="E260" s="139" t="s">
        <v>1849</v>
      </c>
      <c r="F260" s="140" t="s">
        <v>1850</v>
      </c>
      <c r="G260" s="141" t="s">
        <v>286</v>
      </c>
      <c r="H260" s="142">
        <v>2.94</v>
      </c>
      <c r="I260" s="143"/>
      <c r="J260" s="144">
        <f>ROUND(I260*H260,2)</f>
        <v>0</v>
      </c>
      <c r="K260" s="140" t="s">
        <v>213</v>
      </c>
      <c r="L260" s="32"/>
      <c r="M260" s="145" t="s">
        <v>1</v>
      </c>
      <c r="N260" s="146" t="s">
        <v>41</v>
      </c>
      <c r="P260" s="147">
        <f>O260*H260</f>
        <v>0</v>
      </c>
      <c r="Q260" s="147">
        <v>2.50682</v>
      </c>
      <c r="R260" s="147">
        <f>Q260*H260</f>
        <v>7.3700508</v>
      </c>
      <c r="S260" s="147">
        <v>0</v>
      </c>
      <c r="T260" s="148">
        <f>S260*H260</f>
        <v>0</v>
      </c>
      <c r="AR260" s="149" t="s">
        <v>214</v>
      </c>
      <c r="AT260" s="149" t="s">
        <v>209</v>
      </c>
      <c r="AU260" s="149" t="s">
        <v>85</v>
      </c>
      <c r="AY260" s="17" t="s">
        <v>207</v>
      </c>
      <c r="BE260" s="150">
        <f>IF(N260="základní",J260,0)</f>
        <v>0</v>
      </c>
      <c r="BF260" s="150">
        <f>IF(N260="snížená",J260,0)</f>
        <v>0</v>
      </c>
      <c r="BG260" s="150">
        <f>IF(N260="zákl. přenesená",J260,0)</f>
        <v>0</v>
      </c>
      <c r="BH260" s="150">
        <f>IF(N260="sníž. přenesená",J260,0)</f>
        <v>0</v>
      </c>
      <c r="BI260" s="150">
        <f>IF(N260="nulová",J260,0)</f>
        <v>0</v>
      </c>
      <c r="BJ260" s="17" t="s">
        <v>83</v>
      </c>
      <c r="BK260" s="150">
        <f>ROUND(I260*H260,2)</f>
        <v>0</v>
      </c>
      <c r="BL260" s="17" t="s">
        <v>214</v>
      </c>
      <c r="BM260" s="149" t="s">
        <v>1851</v>
      </c>
    </row>
    <row r="261" spans="2:51" s="12" customFormat="1" ht="12">
      <c r="B261" s="151"/>
      <c r="D261" s="152" t="s">
        <v>223</v>
      </c>
      <c r="E261" s="153" t="s">
        <v>1</v>
      </c>
      <c r="F261" s="154" t="s">
        <v>1852</v>
      </c>
      <c r="H261" s="155">
        <v>2.94</v>
      </c>
      <c r="I261" s="156"/>
      <c r="L261" s="151"/>
      <c r="M261" s="157"/>
      <c r="T261" s="158"/>
      <c r="AT261" s="153" t="s">
        <v>223</v>
      </c>
      <c r="AU261" s="153" t="s">
        <v>85</v>
      </c>
      <c r="AV261" s="12" t="s">
        <v>85</v>
      </c>
      <c r="AW261" s="12" t="s">
        <v>32</v>
      </c>
      <c r="AX261" s="12" t="s">
        <v>83</v>
      </c>
      <c r="AY261" s="153" t="s">
        <v>207</v>
      </c>
    </row>
    <row r="262" spans="2:65" s="1" customFormat="1" ht="24.2" customHeight="1">
      <c r="B262" s="137"/>
      <c r="C262" s="138" t="s">
        <v>405</v>
      </c>
      <c r="D262" s="138" t="s">
        <v>209</v>
      </c>
      <c r="E262" s="139" t="s">
        <v>996</v>
      </c>
      <c r="F262" s="140" t="s">
        <v>997</v>
      </c>
      <c r="G262" s="141" t="s">
        <v>218</v>
      </c>
      <c r="H262" s="142">
        <v>26.19</v>
      </c>
      <c r="I262" s="143"/>
      <c r="J262" s="144">
        <f>ROUND(I262*H262,2)</f>
        <v>0</v>
      </c>
      <c r="K262" s="140" t="s">
        <v>213</v>
      </c>
      <c r="L262" s="32"/>
      <c r="M262" s="145" t="s">
        <v>1</v>
      </c>
      <c r="N262" s="146" t="s">
        <v>41</v>
      </c>
      <c r="P262" s="147">
        <f>O262*H262</f>
        <v>0</v>
      </c>
      <c r="Q262" s="147">
        <v>0.93779</v>
      </c>
      <c r="R262" s="147">
        <f>Q262*H262</f>
        <v>24.5607201</v>
      </c>
      <c r="S262" s="147">
        <v>0</v>
      </c>
      <c r="T262" s="148">
        <f>S262*H262</f>
        <v>0</v>
      </c>
      <c r="AR262" s="149" t="s">
        <v>214</v>
      </c>
      <c r="AT262" s="149" t="s">
        <v>209</v>
      </c>
      <c r="AU262" s="149" t="s">
        <v>85</v>
      </c>
      <c r="AY262" s="17" t="s">
        <v>207</v>
      </c>
      <c r="BE262" s="150">
        <f>IF(N262="základní",J262,0)</f>
        <v>0</v>
      </c>
      <c r="BF262" s="150">
        <f>IF(N262="snížená",J262,0)</f>
        <v>0</v>
      </c>
      <c r="BG262" s="150">
        <f>IF(N262="zákl. přenesená",J262,0)</f>
        <v>0</v>
      </c>
      <c r="BH262" s="150">
        <f>IF(N262="sníž. přenesená",J262,0)</f>
        <v>0</v>
      </c>
      <c r="BI262" s="150">
        <f>IF(N262="nulová",J262,0)</f>
        <v>0</v>
      </c>
      <c r="BJ262" s="17" t="s">
        <v>83</v>
      </c>
      <c r="BK262" s="150">
        <f>ROUND(I262*H262,2)</f>
        <v>0</v>
      </c>
      <c r="BL262" s="17" t="s">
        <v>214</v>
      </c>
      <c r="BM262" s="149" t="s">
        <v>1853</v>
      </c>
    </row>
    <row r="263" spans="2:51" s="13" customFormat="1" ht="12">
      <c r="B263" s="159"/>
      <c r="D263" s="152" t="s">
        <v>223</v>
      </c>
      <c r="E263" s="160" t="s">
        <v>1</v>
      </c>
      <c r="F263" s="161" t="s">
        <v>1775</v>
      </c>
      <c r="H263" s="160" t="s">
        <v>1</v>
      </c>
      <c r="I263" s="162"/>
      <c r="L263" s="159"/>
      <c r="M263" s="163"/>
      <c r="T263" s="164"/>
      <c r="AT263" s="160" t="s">
        <v>223</v>
      </c>
      <c r="AU263" s="160" t="s">
        <v>85</v>
      </c>
      <c r="AV263" s="13" t="s">
        <v>83</v>
      </c>
      <c r="AW263" s="13" t="s">
        <v>32</v>
      </c>
      <c r="AX263" s="13" t="s">
        <v>76</v>
      </c>
      <c r="AY263" s="160" t="s">
        <v>207</v>
      </c>
    </row>
    <row r="264" spans="2:51" s="12" customFormat="1" ht="12">
      <c r="B264" s="151"/>
      <c r="D264" s="152" t="s">
        <v>223</v>
      </c>
      <c r="E264" s="153" t="s">
        <v>1</v>
      </c>
      <c r="F264" s="154" t="s">
        <v>1854</v>
      </c>
      <c r="H264" s="155">
        <v>8.19</v>
      </c>
      <c r="I264" s="156"/>
      <c r="L264" s="151"/>
      <c r="M264" s="157"/>
      <c r="T264" s="158"/>
      <c r="AT264" s="153" t="s">
        <v>223</v>
      </c>
      <c r="AU264" s="153" t="s">
        <v>85</v>
      </c>
      <c r="AV264" s="12" t="s">
        <v>85</v>
      </c>
      <c r="AW264" s="12" t="s">
        <v>32</v>
      </c>
      <c r="AX264" s="12" t="s">
        <v>76</v>
      </c>
      <c r="AY264" s="153" t="s">
        <v>207</v>
      </c>
    </row>
    <row r="265" spans="2:51" s="13" customFormat="1" ht="12">
      <c r="B265" s="159"/>
      <c r="D265" s="152" t="s">
        <v>223</v>
      </c>
      <c r="E265" s="160" t="s">
        <v>1</v>
      </c>
      <c r="F265" s="161" t="s">
        <v>1855</v>
      </c>
      <c r="H265" s="160" t="s">
        <v>1</v>
      </c>
      <c r="I265" s="162"/>
      <c r="L265" s="159"/>
      <c r="M265" s="163"/>
      <c r="T265" s="164"/>
      <c r="AT265" s="160" t="s">
        <v>223</v>
      </c>
      <c r="AU265" s="160" t="s">
        <v>85</v>
      </c>
      <c r="AV265" s="13" t="s">
        <v>83</v>
      </c>
      <c r="AW265" s="13" t="s">
        <v>32</v>
      </c>
      <c r="AX265" s="13" t="s">
        <v>76</v>
      </c>
      <c r="AY265" s="160" t="s">
        <v>207</v>
      </c>
    </row>
    <row r="266" spans="2:51" s="12" customFormat="1" ht="12">
      <c r="B266" s="151"/>
      <c r="D266" s="152" t="s">
        <v>223</v>
      </c>
      <c r="E266" s="153" t="s">
        <v>1</v>
      </c>
      <c r="F266" s="154" t="s">
        <v>1856</v>
      </c>
      <c r="H266" s="155">
        <v>18</v>
      </c>
      <c r="I266" s="156"/>
      <c r="L266" s="151"/>
      <c r="M266" s="157"/>
      <c r="T266" s="158"/>
      <c r="AT266" s="153" t="s">
        <v>223</v>
      </c>
      <c r="AU266" s="153" t="s">
        <v>85</v>
      </c>
      <c r="AV266" s="12" t="s">
        <v>85</v>
      </c>
      <c r="AW266" s="12" t="s">
        <v>32</v>
      </c>
      <c r="AX266" s="12" t="s">
        <v>76</v>
      </c>
      <c r="AY266" s="153" t="s">
        <v>207</v>
      </c>
    </row>
    <row r="267" spans="2:51" s="14" customFormat="1" ht="12">
      <c r="B267" s="165"/>
      <c r="D267" s="152" t="s">
        <v>223</v>
      </c>
      <c r="E267" s="166" t="s">
        <v>1</v>
      </c>
      <c r="F267" s="167" t="s">
        <v>309</v>
      </c>
      <c r="H267" s="168">
        <v>26.19</v>
      </c>
      <c r="I267" s="169"/>
      <c r="L267" s="165"/>
      <c r="M267" s="170"/>
      <c r="T267" s="171"/>
      <c r="AT267" s="166" t="s">
        <v>223</v>
      </c>
      <c r="AU267" s="166" t="s">
        <v>85</v>
      </c>
      <c r="AV267" s="14" t="s">
        <v>214</v>
      </c>
      <c r="AW267" s="14" t="s">
        <v>32</v>
      </c>
      <c r="AX267" s="14" t="s">
        <v>83</v>
      </c>
      <c r="AY267" s="166" t="s">
        <v>207</v>
      </c>
    </row>
    <row r="268" spans="2:63" s="11" customFormat="1" ht="22.9" customHeight="1">
      <c r="B268" s="125"/>
      <c r="D268" s="126" t="s">
        <v>75</v>
      </c>
      <c r="E268" s="135" t="s">
        <v>242</v>
      </c>
      <c r="F268" s="135" t="s">
        <v>665</v>
      </c>
      <c r="I268" s="128"/>
      <c r="J268" s="136">
        <f>BK268</f>
        <v>0</v>
      </c>
      <c r="L268" s="125"/>
      <c r="M268" s="130"/>
      <c r="P268" s="131">
        <f>SUM(P269:P318)</f>
        <v>0</v>
      </c>
      <c r="R268" s="131">
        <f>SUM(R269:R318)</f>
        <v>28.3108121</v>
      </c>
      <c r="T268" s="132">
        <f>SUM(T269:T318)</f>
        <v>263.77599999999995</v>
      </c>
      <c r="AR268" s="126" t="s">
        <v>83</v>
      </c>
      <c r="AT268" s="133" t="s">
        <v>75</v>
      </c>
      <c r="AU268" s="133" t="s">
        <v>83</v>
      </c>
      <c r="AY268" s="126" t="s">
        <v>207</v>
      </c>
      <c r="BK268" s="134">
        <f>SUM(BK269:BK318)</f>
        <v>0</v>
      </c>
    </row>
    <row r="269" spans="2:65" s="1" customFormat="1" ht="24.2" customHeight="1">
      <c r="B269" s="137"/>
      <c r="C269" s="138" t="s">
        <v>409</v>
      </c>
      <c r="D269" s="138" t="s">
        <v>209</v>
      </c>
      <c r="E269" s="139" t="s">
        <v>1857</v>
      </c>
      <c r="F269" s="140" t="s">
        <v>1858</v>
      </c>
      <c r="G269" s="141" t="s">
        <v>272</v>
      </c>
      <c r="H269" s="142">
        <v>459</v>
      </c>
      <c r="I269" s="143"/>
      <c r="J269" s="144">
        <f>ROUND(I269*H269,2)</f>
        <v>0</v>
      </c>
      <c r="K269" s="140" t="s">
        <v>213</v>
      </c>
      <c r="L269" s="32"/>
      <c r="M269" s="145" t="s">
        <v>1</v>
      </c>
      <c r="N269" s="146" t="s">
        <v>41</v>
      </c>
      <c r="P269" s="147">
        <f>O269*H269</f>
        <v>0</v>
      </c>
      <c r="Q269" s="147">
        <v>0</v>
      </c>
      <c r="R269" s="147">
        <f>Q269*H269</f>
        <v>0</v>
      </c>
      <c r="S269" s="147">
        <v>0.32</v>
      </c>
      <c r="T269" s="148">
        <f>S269*H269</f>
        <v>146.88</v>
      </c>
      <c r="AR269" s="149" t="s">
        <v>214</v>
      </c>
      <c r="AT269" s="149" t="s">
        <v>209</v>
      </c>
      <c r="AU269" s="149" t="s">
        <v>85</v>
      </c>
      <c r="AY269" s="17" t="s">
        <v>207</v>
      </c>
      <c r="BE269" s="150">
        <f>IF(N269="základní",J269,0)</f>
        <v>0</v>
      </c>
      <c r="BF269" s="150">
        <f>IF(N269="snížená",J269,0)</f>
        <v>0</v>
      </c>
      <c r="BG269" s="150">
        <f>IF(N269="zákl. přenesená",J269,0)</f>
        <v>0</v>
      </c>
      <c r="BH269" s="150">
        <f>IF(N269="sníž. přenesená",J269,0)</f>
        <v>0</v>
      </c>
      <c r="BI269" s="150">
        <f>IF(N269="nulová",J269,0)</f>
        <v>0</v>
      </c>
      <c r="BJ269" s="17" t="s">
        <v>83</v>
      </c>
      <c r="BK269" s="150">
        <f>ROUND(I269*H269,2)</f>
        <v>0</v>
      </c>
      <c r="BL269" s="17" t="s">
        <v>214</v>
      </c>
      <c r="BM269" s="149" t="s">
        <v>1859</v>
      </c>
    </row>
    <row r="270" spans="2:65" s="1" customFormat="1" ht="24.2" customHeight="1">
      <c r="B270" s="137"/>
      <c r="C270" s="138" t="s">
        <v>413</v>
      </c>
      <c r="D270" s="138" t="s">
        <v>209</v>
      </c>
      <c r="E270" s="139" t="s">
        <v>1860</v>
      </c>
      <c r="F270" s="140" t="s">
        <v>1861</v>
      </c>
      <c r="G270" s="141" t="s">
        <v>272</v>
      </c>
      <c r="H270" s="142">
        <v>60</v>
      </c>
      <c r="I270" s="143"/>
      <c r="J270" s="144">
        <f>ROUND(I270*H270,2)</f>
        <v>0</v>
      </c>
      <c r="K270" s="140" t="s">
        <v>1</v>
      </c>
      <c r="L270" s="32"/>
      <c r="M270" s="145" t="s">
        <v>1</v>
      </c>
      <c r="N270" s="146" t="s">
        <v>41</v>
      </c>
      <c r="P270" s="147">
        <f>O270*H270</f>
        <v>0</v>
      </c>
      <c r="Q270" s="147">
        <v>0.01969</v>
      </c>
      <c r="R270" s="147">
        <f>Q270*H270</f>
        <v>1.1814</v>
      </c>
      <c r="S270" s="147">
        <v>0</v>
      </c>
      <c r="T270" s="148">
        <f>S270*H270</f>
        <v>0</v>
      </c>
      <c r="AR270" s="149" t="s">
        <v>214</v>
      </c>
      <c r="AT270" s="149" t="s">
        <v>209</v>
      </c>
      <c r="AU270" s="149" t="s">
        <v>85</v>
      </c>
      <c r="AY270" s="17" t="s">
        <v>207</v>
      </c>
      <c r="BE270" s="150">
        <f>IF(N270="základní",J270,0)</f>
        <v>0</v>
      </c>
      <c r="BF270" s="150">
        <f>IF(N270="snížená",J270,0)</f>
        <v>0</v>
      </c>
      <c r="BG270" s="150">
        <f>IF(N270="zákl. přenesená",J270,0)</f>
        <v>0</v>
      </c>
      <c r="BH270" s="150">
        <f>IF(N270="sníž. přenesená",J270,0)</f>
        <v>0</v>
      </c>
      <c r="BI270" s="150">
        <f>IF(N270="nulová",J270,0)</f>
        <v>0</v>
      </c>
      <c r="BJ270" s="17" t="s">
        <v>83</v>
      </c>
      <c r="BK270" s="150">
        <f>ROUND(I270*H270,2)</f>
        <v>0</v>
      </c>
      <c r="BL270" s="17" t="s">
        <v>214</v>
      </c>
      <c r="BM270" s="149" t="s">
        <v>1862</v>
      </c>
    </row>
    <row r="271" spans="2:51" s="13" customFormat="1" ht="12">
      <c r="B271" s="159"/>
      <c r="D271" s="152" t="s">
        <v>223</v>
      </c>
      <c r="E271" s="160" t="s">
        <v>1</v>
      </c>
      <c r="F271" s="161" t="s">
        <v>1863</v>
      </c>
      <c r="H271" s="160" t="s">
        <v>1</v>
      </c>
      <c r="I271" s="162"/>
      <c r="L271" s="159"/>
      <c r="M271" s="163"/>
      <c r="T271" s="164"/>
      <c r="AT271" s="160" t="s">
        <v>223</v>
      </c>
      <c r="AU271" s="160" t="s">
        <v>85</v>
      </c>
      <c r="AV271" s="13" t="s">
        <v>83</v>
      </c>
      <c r="AW271" s="13" t="s">
        <v>32</v>
      </c>
      <c r="AX271" s="13" t="s">
        <v>76</v>
      </c>
      <c r="AY271" s="160" t="s">
        <v>207</v>
      </c>
    </row>
    <row r="272" spans="2:51" s="12" customFormat="1" ht="12">
      <c r="B272" s="151"/>
      <c r="D272" s="152" t="s">
        <v>223</v>
      </c>
      <c r="E272" s="153" t="s">
        <v>1</v>
      </c>
      <c r="F272" s="154" t="s">
        <v>1864</v>
      </c>
      <c r="H272" s="155">
        <v>60</v>
      </c>
      <c r="I272" s="156"/>
      <c r="L272" s="151"/>
      <c r="M272" s="157"/>
      <c r="T272" s="158"/>
      <c r="AT272" s="153" t="s">
        <v>223</v>
      </c>
      <c r="AU272" s="153" t="s">
        <v>85</v>
      </c>
      <c r="AV272" s="12" t="s">
        <v>85</v>
      </c>
      <c r="AW272" s="12" t="s">
        <v>32</v>
      </c>
      <c r="AX272" s="12" t="s">
        <v>83</v>
      </c>
      <c r="AY272" s="153" t="s">
        <v>207</v>
      </c>
    </row>
    <row r="273" spans="2:65" s="1" customFormat="1" ht="33" customHeight="1">
      <c r="B273" s="137"/>
      <c r="C273" s="138" t="s">
        <v>419</v>
      </c>
      <c r="D273" s="138" t="s">
        <v>209</v>
      </c>
      <c r="E273" s="139" t="s">
        <v>1865</v>
      </c>
      <c r="F273" s="140" t="s">
        <v>1866</v>
      </c>
      <c r="G273" s="141" t="s">
        <v>272</v>
      </c>
      <c r="H273" s="142">
        <v>517</v>
      </c>
      <c r="I273" s="143"/>
      <c r="J273" s="144">
        <f>ROUND(I273*H273,2)</f>
        <v>0</v>
      </c>
      <c r="K273" s="140" t="s">
        <v>213</v>
      </c>
      <c r="L273" s="32"/>
      <c r="M273" s="145" t="s">
        <v>1</v>
      </c>
      <c r="N273" s="146" t="s">
        <v>41</v>
      </c>
      <c r="P273" s="147">
        <f>O273*H273</f>
        <v>0</v>
      </c>
      <c r="Q273" s="147">
        <v>2E-05</v>
      </c>
      <c r="R273" s="147">
        <f>Q273*H273</f>
        <v>0.01034</v>
      </c>
      <c r="S273" s="147">
        <v>0</v>
      </c>
      <c r="T273" s="148">
        <f>S273*H273</f>
        <v>0</v>
      </c>
      <c r="AR273" s="149" t="s">
        <v>214</v>
      </c>
      <c r="AT273" s="149" t="s">
        <v>209</v>
      </c>
      <c r="AU273" s="149" t="s">
        <v>85</v>
      </c>
      <c r="AY273" s="17" t="s">
        <v>207</v>
      </c>
      <c r="BE273" s="150">
        <f>IF(N273="základní",J273,0)</f>
        <v>0</v>
      </c>
      <c r="BF273" s="150">
        <f>IF(N273="snížená",J273,0)</f>
        <v>0</v>
      </c>
      <c r="BG273" s="150">
        <f>IF(N273="zákl. přenesená",J273,0)</f>
        <v>0</v>
      </c>
      <c r="BH273" s="150">
        <f>IF(N273="sníž. přenesená",J273,0)</f>
        <v>0</v>
      </c>
      <c r="BI273" s="150">
        <f>IF(N273="nulová",J273,0)</f>
        <v>0</v>
      </c>
      <c r="BJ273" s="17" t="s">
        <v>83</v>
      </c>
      <c r="BK273" s="150">
        <f>ROUND(I273*H273,2)</f>
        <v>0</v>
      </c>
      <c r="BL273" s="17" t="s">
        <v>214</v>
      </c>
      <c r="BM273" s="149" t="s">
        <v>1867</v>
      </c>
    </row>
    <row r="274" spans="2:51" s="12" customFormat="1" ht="12">
      <c r="B274" s="151"/>
      <c r="D274" s="152" t="s">
        <v>223</v>
      </c>
      <c r="E274" s="153" t="s">
        <v>1</v>
      </c>
      <c r="F274" s="154" t="s">
        <v>1868</v>
      </c>
      <c r="H274" s="155">
        <v>517</v>
      </c>
      <c r="I274" s="156"/>
      <c r="L274" s="151"/>
      <c r="M274" s="157"/>
      <c r="T274" s="158"/>
      <c r="AT274" s="153" t="s">
        <v>223</v>
      </c>
      <c r="AU274" s="153" t="s">
        <v>85</v>
      </c>
      <c r="AV274" s="12" t="s">
        <v>85</v>
      </c>
      <c r="AW274" s="12" t="s">
        <v>32</v>
      </c>
      <c r="AX274" s="12" t="s">
        <v>83</v>
      </c>
      <c r="AY274" s="153" t="s">
        <v>207</v>
      </c>
    </row>
    <row r="275" spans="2:65" s="1" customFormat="1" ht="24.2" customHeight="1">
      <c r="B275" s="137"/>
      <c r="C275" s="172" t="s">
        <v>425</v>
      </c>
      <c r="D275" s="172" t="s">
        <v>426</v>
      </c>
      <c r="E275" s="173" t="s">
        <v>1869</v>
      </c>
      <c r="F275" s="174" t="s">
        <v>1870</v>
      </c>
      <c r="G275" s="175" t="s">
        <v>272</v>
      </c>
      <c r="H275" s="176">
        <v>524.755</v>
      </c>
      <c r="I275" s="177"/>
      <c r="J275" s="178">
        <f>ROUND(I275*H275,2)</f>
        <v>0</v>
      </c>
      <c r="K275" s="174" t="s">
        <v>213</v>
      </c>
      <c r="L275" s="179"/>
      <c r="M275" s="180" t="s">
        <v>1</v>
      </c>
      <c r="N275" s="181" t="s">
        <v>41</v>
      </c>
      <c r="P275" s="147">
        <f>O275*H275</f>
        <v>0</v>
      </c>
      <c r="Q275" s="147">
        <v>0.01142</v>
      </c>
      <c r="R275" s="147">
        <f>Q275*H275</f>
        <v>5.9927021</v>
      </c>
      <c r="S275" s="147">
        <v>0</v>
      </c>
      <c r="T275" s="148">
        <f>S275*H275</f>
        <v>0</v>
      </c>
      <c r="AR275" s="149" t="s">
        <v>242</v>
      </c>
      <c r="AT275" s="149" t="s">
        <v>426</v>
      </c>
      <c r="AU275" s="149" t="s">
        <v>85</v>
      </c>
      <c r="AY275" s="17" t="s">
        <v>207</v>
      </c>
      <c r="BE275" s="150">
        <f>IF(N275="základní",J275,0)</f>
        <v>0</v>
      </c>
      <c r="BF275" s="150">
        <f>IF(N275="snížená",J275,0)</f>
        <v>0</v>
      </c>
      <c r="BG275" s="150">
        <f>IF(N275="zákl. přenesená",J275,0)</f>
        <v>0</v>
      </c>
      <c r="BH275" s="150">
        <f>IF(N275="sníž. přenesená",J275,0)</f>
        <v>0</v>
      </c>
      <c r="BI275" s="150">
        <f>IF(N275="nulová",J275,0)</f>
        <v>0</v>
      </c>
      <c r="BJ275" s="17" t="s">
        <v>83</v>
      </c>
      <c r="BK275" s="150">
        <f>ROUND(I275*H275,2)</f>
        <v>0</v>
      </c>
      <c r="BL275" s="17" t="s">
        <v>214</v>
      </c>
      <c r="BM275" s="149" t="s">
        <v>1871</v>
      </c>
    </row>
    <row r="276" spans="2:51" s="12" customFormat="1" ht="12">
      <c r="B276" s="151"/>
      <c r="D276" s="152" t="s">
        <v>223</v>
      </c>
      <c r="F276" s="154" t="s">
        <v>1872</v>
      </c>
      <c r="H276" s="155">
        <v>524.755</v>
      </c>
      <c r="I276" s="156"/>
      <c r="L276" s="151"/>
      <c r="M276" s="157"/>
      <c r="T276" s="158"/>
      <c r="AT276" s="153" t="s">
        <v>223</v>
      </c>
      <c r="AU276" s="153" t="s">
        <v>85</v>
      </c>
      <c r="AV276" s="12" t="s">
        <v>85</v>
      </c>
      <c r="AW276" s="12" t="s">
        <v>3</v>
      </c>
      <c r="AX276" s="12" t="s">
        <v>83</v>
      </c>
      <c r="AY276" s="153" t="s">
        <v>207</v>
      </c>
    </row>
    <row r="277" spans="2:65" s="1" customFormat="1" ht="24.2" customHeight="1">
      <c r="B277" s="137"/>
      <c r="C277" s="138" t="s">
        <v>432</v>
      </c>
      <c r="D277" s="138" t="s">
        <v>209</v>
      </c>
      <c r="E277" s="139" t="s">
        <v>1873</v>
      </c>
      <c r="F277" s="140" t="s">
        <v>1874</v>
      </c>
      <c r="G277" s="141" t="s">
        <v>212</v>
      </c>
      <c r="H277" s="142">
        <v>9</v>
      </c>
      <c r="I277" s="143"/>
      <c r="J277" s="144">
        <f>ROUND(I277*H277,2)</f>
        <v>0</v>
      </c>
      <c r="K277" s="140" t="s">
        <v>213</v>
      </c>
      <c r="L277" s="32"/>
      <c r="M277" s="145" t="s">
        <v>1</v>
      </c>
      <c r="N277" s="146" t="s">
        <v>41</v>
      </c>
      <c r="P277" s="147">
        <f>O277*H277</f>
        <v>0</v>
      </c>
      <c r="Q277" s="147">
        <v>0</v>
      </c>
      <c r="R277" s="147">
        <f>Q277*H277</f>
        <v>0</v>
      </c>
      <c r="S277" s="147">
        <v>0</v>
      </c>
      <c r="T277" s="148">
        <f>S277*H277</f>
        <v>0</v>
      </c>
      <c r="AR277" s="149" t="s">
        <v>214</v>
      </c>
      <c r="AT277" s="149" t="s">
        <v>209</v>
      </c>
      <c r="AU277" s="149" t="s">
        <v>85</v>
      </c>
      <c r="AY277" s="17" t="s">
        <v>207</v>
      </c>
      <c r="BE277" s="150">
        <f>IF(N277="základní",J277,0)</f>
        <v>0</v>
      </c>
      <c r="BF277" s="150">
        <f>IF(N277="snížená",J277,0)</f>
        <v>0</v>
      </c>
      <c r="BG277" s="150">
        <f>IF(N277="zákl. přenesená",J277,0)</f>
        <v>0</v>
      </c>
      <c r="BH277" s="150">
        <f>IF(N277="sníž. přenesená",J277,0)</f>
        <v>0</v>
      </c>
      <c r="BI277" s="150">
        <f>IF(N277="nulová",J277,0)</f>
        <v>0</v>
      </c>
      <c r="BJ277" s="17" t="s">
        <v>83</v>
      </c>
      <c r="BK277" s="150">
        <f>ROUND(I277*H277,2)</f>
        <v>0</v>
      </c>
      <c r="BL277" s="17" t="s">
        <v>214</v>
      </c>
      <c r="BM277" s="149" t="s">
        <v>1875</v>
      </c>
    </row>
    <row r="278" spans="2:65" s="1" customFormat="1" ht="16.5" customHeight="1">
      <c r="B278" s="137"/>
      <c r="C278" s="172" t="s">
        <v>437</v>
      </c>
      <c r="D278" s="172" t="s">
        <v>426</v>
      </c>
      <c r="E278" s="173" t="s">
        <v>1876</v>
      </c>
      <c r="F278" s="174" t="s">
        <v>1877</v>
      </c>
      <c r="G278" s="175" t="s">
        <v>212</v>
      </c>
      <c r="H278" s="176">
        <v>9</v>
      </c>
      <c r="I278" s="177"/>
      <c r="J278" s="178">
        <f>ROUND(I278*H278,2)</f>
        <v>0</v>
      </c>
      <c r="K278" s="174" t="s">
        <v>213</v>
      </c>
      <c r="L278" s="179"/>
      <c r="M278" s="180" t="s">
        <v>1</v>
      </c>
      <c r="N278" s="181" t="s">
        <v>41</v>
      </c>
      <c r="P278" s="147">
        <f>O278*H278</f>
        <v>0</v>
      </c>
      <c r="Q278" s="147">
        <v>0.0088</v>
      </c>
      <c r="R278" s="147">
        <f>Q278*H278</f>
        <v>0.0792</v>
      </c>
      <c r="S278" s="147">
        <v>0</v>
      </c>
      <c r="T278" s="148">
        <f>S278*H278</f>
        <v>0</v>
      </c>
      <c r="AR278" s="149" t="s">
        <v>242</v>
      </c>
      <c r="AT278" s="149" t="s">
        <v>426</v>
      </c>
      <c r="AU278" s="149" t="s">
        <v>85</v>
      </c>
      <c r="AY278" s="17" t="s">
        <v>207</v>
      </c>
      <c r="BE278" s="150">
        <f>IF(N278="základní",J278,0)</f>
        <v>0</v>
      </c>
      <c r="BF278" s="150">
        <f>IF(N278="snížená",J278,0)</f>
        <v>0</v>
      </c>
      <c r="BG278" s="150">
        <f>IF(N278="zákl. přenesená",J278,0)</f>
        <v>0</v>
      </c>
      <c r="BH278" s="150">
        <f>IF(N278="sníž. přenesená",J278,0)</f>
        <v>0</v>
      </c>
      <c r="BI278" s="150">
        <f>IF(N278="nulová",J278,0)</f>
        <v>0</v>
      </c>
      <c r="BJ278" s="17" t="s">
        <v>83</v>
      </c>
      <c r="BK278" s="150">
        <f>ROUND(I278*H278,2)</f>
        <v>0</v>
      </c>
      <c r="BL278" s="17" t="s">
        <v>214</v>
      </c>
      <c r="BM278" s="149" t="s">
        <v>1878</v>
      </c>
    </row>
    <row r="279" spans="2:65" s="1" customFormat="1" ht="24.2" customHeight="1">
      <c r="B279" s="137"/>
      <c r="C279" s="138" t="s">
        <v>441</v>
      </c>
      <c r="D279" s="138" t="s">
        <v>209</v>
      </c>
      <c r="E279" s="139" t="s">
        <v>1873</v>
      </c>
      <c r="F279" s="140" t="s">
        <v>1874</v>
      </c>
      <c r="G279" s="141" t="s">
        <v>212</v>
      </c>
      <c r="H279" s="142">
        <v>15</v>
      </c>
      <c r="I279" s="143"/>
      <c r="J279" s="144">
        <f>ROUND(I279*H279,2)</f>
        <v>0</v>
      </c>
      <c r="K279" s="140" t="s">
        <v>213</v>
      </c>
      <c r="L279" s="32"/>
      <c r="M279" s="145" t="s">
        <v>1</v>
      </c>
      <c r="N279" s="146" t="s">
        <v>41</v>
      </c>
      <c r="P279" s="147">
        <f>O279*H279</f>
        <v>0</v>
      </c>
      <c r="Q279" s="147">
        <v>0</v>
      </c>
      <c r="R279" s="147">
        <f>Q279*H279</f>
        <v>0</v>
      </c>
      <c r="S279" s="147">
        <v>0</v>
      </c>
      <c r="T279" s="148">
        <f>S279*H279</f>
        <v>0</v>
      </c>
      <c r="AR279" s="149" t="s">
        <v>214</v>
      </c>
      <c r="AT279" s="149" t="s">
        <v>209</v>
      </c>
      <c r="AU279" s="149" t="s">
        <v>85</v>
      </c>
      <c r="AY279" s="17" t="s">
        <v>207</v>
      </c>
      <c r="BE279" s="150">
        <f>IF(N279="základní",J279,0)</f>
        <v>0</v>
      </c>
      <c r="BF279" s="150">
        <f>IF(N279="snížená",J279,0)</f>
        <v>0</v>
      </c>
      <c r="BG279" s="150">
        <f>IF(N279="zákl. přenesená",J279,0)</f>
        <v>0</v>
      </c>
      <c r="BH279" s="150">
        <f>IF(N279="sníž. přenesená",J279,0)</f>
        <v>0</v>
      </c>
      <c r="BI279" s="150">
        <f>IF(N279="nulová",J279,0)</f>
        <v>0</v>
      </c>
      <c r="BJ279" s="17" t="s">
        <v>83</v>
      </c>
      <c r="BK279" s="150">
        <f>ROUND(I279*H279,2)</f>
        <v>0</v>
      </c>
      <c r="BL279" s="17" t="s">
        <v>214</v>
      </c>
      <c r="BM279" s="149" t="s">
        <v>1879</v>
      </c>
    </row>
    <row r="280" spans="2:51" s="12" customFormat="1" ht="12">
      <c r="B280" s="151"/>
      <c r="D280" s="152" t="s">
        <v>223</v>
      </c>
      <c r="E280" s="153" t="s">
        <v>1</v>
      </c>
      <c r="F280" s="154" t="s">
        <v>1880</v>
      </c>
      <c r="H280" s="155">
        <v>15</v>
      </c>
      <c r="I280" s="156"/>
      <c r="L280" s="151"/>
      <c r="M280" s="157"/>
      <c r="T280" s="158"/>
      <c r="AT280" s="153" t="s">
        <v>223</v>
      </c>
      <c r="AU280" s="153" t="s">
        <v>85</v>
      </c>
      <c r="AV280" s="12" t="s">
        <v>85</v>
      </c>
      <c r="AW280" s="12" t="s">
        <v>32</v>
      </c>
      <c r="AX280" s="12" t="s">
        <v>83</v>
      </c>
      <c r="AY280" s="153" t="s">
        <v>207</v>
      </c>
    </row>
    <row r="281" spans="2:65" s="1" customFormat="1" ht="16.5" customHeight="1">
      <c r="B281" s="137"/>
      <c r="C281" s="172" t="s">
        <v>443</v>
      </c>
      <c r="D281" s="172" t="s">
        <v>426</v>
      </c>
      <c r="E281" s="173" t="s">
        <v>1881</v>
      </c>
      <c r="F281" s="174" t="s">
        <v>1882</v>
      </c>
      <c r="G281" s="175" t="s">
        <v>212</v>
      </c>
      <c r="H281" s="176">
        <v>15</v>
      </c>
      <c r="I281" s="177"/>
      <c r="J281" s="178">
        <f>ROUND(I281*H281,2)</f>
        <v>0</v>
      </c>
      <c r="K281" s="174" t="s">
        <v>213</v>
      </c>
      <c r="L281" s="179"/>
      <c r="M281" s="180" t="s">
        <v>1</v>
      </c>
      <c r="N281" s="181" t="s">
        <v>41</v>
      </c>
      <c r="P281" s="147">
        <f>O281*H281</f>
        <v>0</v>
      </c>
      <c r="Q281" s="147">
        <v>0.0092</v>
      </c>
      <c r="R281" s="147">
        <f>Q281*H281</f>
        <v>0.138</v>
      </c>
      <c r="S281" s="147">
        <v>0</v>
      </c>
      <c r="T281" s="148">
        <f>S281*H281</f>
        <v>0</v>
      </c>
      <c r="AR281" s="149" t="s">
        <v>242</v>
      </c>
      <c r="AT281" s="149" t="s">
        <v>426</v>
      </c>
      <c r="AU281" s="149" t="s">
        <v>85</v>
      </c>
      <c r="AY281" s="17" t="s">
        <v>207</v>
      </c>
      <c r="BE281" s="150">
        <f>IF(N281="základní",J281,0)</f>
        <v>0</v>
      </c>
      <c r="BF281" s="150">
        <f>IF(N281="snížená",J281,0)</f>
        <v>0</v>
      </c>
      <c r="BG281" s="150">
        <f>IF(N281="zákl. přenesená",J281,0)</f>
        <v>0</v>
      </c>
      <c r="BH281" s="150">
        <f>IF(N281="sníž. přenesená",J281,0)</f>
        <v>0</v>
      </c>
      <c r="BI281" s="150">
        <f>IF(N281="nulová",J281,0)</f>
        <v>0</v>
      </c>
      <c r="BJ281" s="17" t="s">
        <v>83</v>
      </c>
      <c r="BK281" s="150">
        <f>ROUND(I281*H281,2)</f>
        <v>0</v>
      </c>
      <c r="BL281" s="17" t="s">
        <v>214</v>
      </c>
      <c r="BM281" s="149" t="s">
        <v>1883</v>
      </c>
    </row>
    <row r="282" spans="2:65" s="1" customFormat="1" ht="16.5" customHeight="1">
      <c r="B282" s="137"/>
      <c r="C282" s="138" t="s">
        <v>447</v>
      </c>
      <c r="D282" s="138" t="s">
        <v>209</v>
      </c>
      <c r="E282" s="139" t="s">
        <v>1884</v>
      </c>
      <c r="F282" s="140" t="s">
        <v>1885</v>
      </c>
      <c r="G282" s="141" t="s">
        <v>212</v>
      </c>
      <c r="H282" s="142">
        <v>1</v>
      </c>
      <c r="I282" s="143"/>
      <c r="J282" s="144">
        <f>ROUND(I282*H282,2)</f>
        <v>0</v>
      </c>
      <c r="K282" s="140" t="s">
        <v>213</v>
      </c>
      <c r="L282" s="32"/>
      <c r="M282" s="145" t="s">
        <v>1</v>
      </c>
      <c r="N282" s="146" t="s">
        <v>41</v>
      </c>
      <c r="P282" s="147">
        <f>O282*H282</f>
        <v>0</v>
      </c>
      <c r="Q282" s="147">
        <v>1E-05</v>
      </c>
      <c r="R282" s="147">
        <f>Q282*H282</f>
        <v>1E-05</v>
      </c>
      <c r="S282" s="147">
        <v>0</v>
      </c>
      <c r="T282" s="148">
        <f>S282*H282</f>
        <v>0</v>
      </c>
      <c r="AR282" s="149" t="s">
        <v>214</v>
      </c>
      <c r="AT282" s="149" t="s">
        <v>209</v>
      </c>
      <c r="AU282" s="149" t="s">
        <v>85</v>
      </c>
      <c r="AY282" s="17" t="s">
        <v>207</v>
      </c>
      <c r="BE282" s="150">
        <f>IF(N282="základní",J282,0)</f>
        <v>0</v>
      </c>
      <c r="BF282" s="150">
        <f>IF(N282="snížená",J282,0)</f>
        <v>0</v>
      </c>
      <c r="BG282" s="150">
        <f>IF(N282="zákl. přenesená",J282,0)</f>
        <v>0</v>
      </c>
      <c r="BH282" s="150">
        <f>IF(N282="sníž. přenesená",J282,0)</f>
        <v>0</v>
      </c>
      <c r="BI282" s="150">
        <f>IF(N282="nulová",J282,0)</f>
        <v>0</v>
      </c>
      <c r="BJ282" s="17" t="s">
        <v>83</v>
      </c>
      <c r="BK282" s="150">
        <f>ROUND(I282*H282,2)</f>
        <v>0</v>
      </c>
      <c r="BL282" s="17" t="s">
        <v>214</v>
      </c>
      <c r="BM282" s="149" t="s">
        <v>1886</v>
      </c>
    </row>
    <row r="283" spans="2:65" s="1" customFormat="1" ht="16.5" customHeight="1">
      <c r="B283" s="137"/>
      <c r="C283" s="172" t="s">
        <v>452</v>
      </c>
      <c r="D283" s="172" t="s">
        <v>426</v>
      </c>
      <c r="E283" s="173" t="s">
        <v>1887</v>
      </c>
      <c r="F283" s="174" t="s">
        <v>1888</v>
      </c>
      <c r="G283" s="175" t="s">
        <v>212</v>
      </c>
      <c r="H283" s="176">
        <v>1</v>
      </c>
      <c r="I283" s="177"/>
      <c r="J283" s="178">
        <f>ROUND(I283*H283,2)</f>
        <v>0</v>
      </c>
      <c r="K283" s="174" t="s">
        <v>213</v>
      </c>
      <c r="L283" s="179"/>
      <c r="M283" s="180" t="s">
        <v>1</v>
      </c>
      <c r="N283" s="181" t="s">
        <v>41</v>
      </c>
      <c r="P283" s="147">
        <f>O283*H283</f>
        <v>0</v>
      </c>
      <c r="Q283" s="147">
        <v>0.00203</v>
      </c>
      <c r="R283" s="147">
        <f>Q283*H283</f>
        <v>0.00203</v>
      </c>
      <c r="S283" s="147">
        <v>0</v>
      </c>
      <c r="T283" s="148">
        <f>S283*H283</f>
        <v>0</v>
      </c>
      <c r="AR283" s="149" t="s">
        <v>242</v>
      </c>
      <c r="AT283" s="149" t="s">
        <v>426</v>
      </c>
      <c r="AU283" s="149" t="s">
        <v>85</v>
      </c>
      <c r="AY283" s="17" t="s">
        <v>207</v>
      </c>
      <c r="BE283" s="150">
        <f>IF(N283="základní",J283,0)</f>
        <v>0</v>
      </c>
      <c r="BF283" s="150">
        <f>IF(N283="snížená",J283,0)</f>
        <v>0</v>
      </c>
      <c r="BG283" s="150">
        <f>IF(N283="zákl. přenesená",J283,0)</f>
        <v>0</v>
      </c>
      <c r="BH283" s="150">
        <f>IF(N283="sníž. přenesená",J283,0)</f>
        <v>0</v>
      </c>
      <c r="BI283" s="150">
        <f>IF(N283="nulová",J283,0)</f>
        <v>0</v>
      </c>
      <c r="BJ283" s="17" t="s">
        <v>83</v>
      </c>
      <c r="BK283" s="150">
        <f>ROUND(I283*H283,2)</f>
        <v>0</v>
      </c>
      <c r="BL283" s="17" t="s">
        <v>214</v>
      </c>
      <c r="BM283" s="149" t="s">
        <v>1889</v>
      </c>
    </row>
    <row r="284" spans="2:65" s="1" customFormat="1" ht="24.2" customHeight="1">
      <c r="B284" s="137"/>
      <c r="C284" s="138" t="s">
        <v>460</v>
      </c>
      <c r="D284" s="138" t="s">
        <v>209</v>
      </c>
      <c r="E284" s="139" t="s">
        <v>1890</v>
      </c>
      <c r="F284" s="140" t="s">
        <v>1891</v>
      </c>
      <c r="G284" s="141" t="s">
        <v>286</v>
      </c>
      <c r="H284" s="142">
        <v>58.8</v>
      </c>
      <c r="I284" s="143"/>
      <c r="J284" s="144">
        <f>ROUND(I284*H284,2)</f>
        <v>0</v>
      </c>
      <c r="K284" s="140" t="s">
        <v>213</v>
      </c>
      <c r="L284" s="32"/>
      <c r="M284" s="145" t="s">
        <v>1</v>
      </c>
      <c r="N284" s="146" t="s">
        <v>41</v>
      </c>
      <c r="P284" s="147">
        <f>O284*H284</f>
        <v>0</v>
      </c>
      <c r="Q284" s="147">
        <v>0</v>
      </c>
      <c r="R284" s="147">
        <f>Q284*H284</f>
        <v>0</v>
      </c>
      <c r="S284" s="147">
        <v>1.92</v>
      </c>
      <c r="T284" s="148">
        <f>S284*H284</f>
        <v>112.89599999999999</v>
      </c>
      <c r="AR284" s="149" t="s">
        <v>214</v>
      </c>
      <c r="AT284" s="149" t="s">
        <v>209</v>
      </c>
      <c r="AU284" s="149" t="s">
        <v>85</v>
      </c>
      <c r="AY284" s="17" t="s">
        <v>207</v>
      </c>
      <c r="BE284" s="150">
        <f>IF(N284="základní",J284,0)</f>
        <v>0</v>
      </c>
      <c r="BF284" s="150">
        <f>IF(N284="snížená",J284,0)</f>
        <v>0</v>
      </c>
      <c r="BG284" s="150">
        <f>IF(N284="zákl. přenesená",J284,0)</f>
        <v>0</v>
      </c>
      <c r="BH284" s="150">
        <f>IF(N284="sníž. přenesená",J284,0)</f>
        <v>0</v>
      </c>
      <c r="BI284" s="150">
        <f>IF(N284="nulová",J284,0)</f>
        <v>0</v>
      </c>
      <c r="BJ284" s="17" t="s">
        <v>83</v>
      </c>
      <c r="BK284" s="150">
        <f>ROUND(I284*H284,2)</f>
        <v>0</v>
      </c>
      <c r="BL284" s="17" t="s">
        <v>214</v>
      </c>
      <c r="BM284" s="149" t="s">
        <v>1892</v>
      </c>
    </row>
    <row r="285" spans="2:51" s="13" customFormat="1" ht="12">
      <c r="B285" s="159"/>
      <c r="D285" s="152" t="s">
        <v>223</v>
      </c>
      <c r="E285" s="160" t="s">
        <v>1</v>
      </c>
      <c r="F285" s="161" t="s">
        <v>1893</v>
      </c>
      <c r="H285" s="160" t="s">
        <v>1</v>
      </c>
      <c r="I285" s="162"/>
      <c r="L285" s="159"/>
      <c r="M285" s="163"/>
      <c r="T285" s="164"/>
      <c r="AT285" s="160" t="s">
        <v>223</v>
      </c>
      <c r="AU285" s="160" t="s">
        <v>85</v>
      </c>
      <c r="AV285" s="13" t="s">
        <v>83</v>
      </c>
      <c r="AW285" s="13" t="s">
        <v>32</v>
      </c>
      <c r="AX285" s="13" t="s">
        <v>76</v>
      </c>
      <c r="AY285" s="160" t="s">
        <v>207</v>
      </c>
    </row>
    <row r="286" spans="2:51" s="12" customFormat="1" ht="12">
      <c r="B286" s="151"/>
      <c r="D286" s="152" t="s">
        <v>223</v>
      </c>
      <c r="E286" s="153" t="s">
        <v>1</v>
      </c>
      <c r="F286" s="154" t="s">
        <v>1894</v>
      </c>
      <c r="H286" s="155">
        <v>58.8</v>
      </c>
      <c r="I286" s="156"/>
      <c r="L286" s="151"/>
      <c r="M286" s="157"/>
      <c r="T286" s="158"/>
      <c r="AT286" s="153" t="s">
        <v>223</v>
      </c>
      <c r="AU286" s="153" t="s">
        <v>85</v>
      </c>
      <c r="AV286" s="12" t="s">
        <v>85</v>
      </c>
      <c r="AW286" s="12" t="s">
        <v>32</v>
      </c>
      <c r="AX286" s="12" t="s">
        <v>83</v>
      </c>
      <c r="AY286" s="153" t="s">
        <v>207</v>
      </c>
    </row>
    <row r="287" spans="2:65" s="1" customFormat="1" ht="21.75" customHeight="1">
      <c r="B287" s="137"/>
      <c r="C287" s="138" t="s">
        <v>463</v>
      </c>
      <c r="D287" s="138" t="s">
        <v>209</v>
      </c>
      <c r="E287" s="139" t="s">
        <v>671</v>
      </c>
      <c r="F287" s="140" t="s">
        <v>672</v>
      </c>
      <c r="G287" s="141" t="s">
        <v>272</v>
      </c>
      <c r="H287" s="142">
        <v>60</v>
      </c>
      <c r="I287" s="143"/>
      <c r="J287" s="144">
        <f>ROUND(I287*H287,2)</f>
        <v>0</v>
      </c>
      <c r="K287" s="140" t="s">
        <v>213</v>
      </c>
      <c r="L287" s="32"/>
      <c r="M287" s="145" t="s">
        <v>1</v>
      </c>
      <c r="N287" s="146" t="s">
        <v>41</v>
      </c>
      <c r="P287" s="147">
        <f>O287*H287</f>
        <v>0</v>
      </c>
      <c r="Q287" s="147">
        <v>0</v>
      </c>
      <c r="R287" s="147">
        <f>Q287*H287</f>
        <v>0</v>
      </c>
      <c r="S287" s="147">
        <v>0</v>
      </c>
      <c r="T287" s="148">
        <f>S287*H287</f>
        <v>0</v>
      </c>
      <c r="AR287" s="149" t="s">
        <v>214</v>
      </c>
      <c r="AT287" s="149" t="s">
        <v>209</v>
      </c>
      <c r="AU287" s="149" t="s">
        <v>85</v>
      </c>
      <c r="AY287" s="17" t="s">
        <v>207</v>
      </c>
      <c r="BE287" s="150">
        <f>IF(N287="základní",J287,0)</f>
        <v>0</v>
      </c>
      <c r="BF287" s="150">
        <f>IF(N287="snížená",J287,0)</f>
        <v>0</v>
      </c>
      <c r="BG287" s="150">
        <f>IF(N287="zákl. přenesená",J287,0)</f>
        <v>0</v>
      </c>
      <c r="BH287" s="150">
        <f>IF(N287="sníž. přenesená",J287,0)</f>
        <v>0</v>
      </c>
      <c r="BI287" s="150">
        <f>IF(N287="nulová",J287,0)</f>
        <v>0</v>
      </c>
      <c r="BJ287" s="17" t="s">
        <v>83</v>
      </c>
      <c r="BK287" s="150">
        <f>ROUND(I287*H287,2)</f>
        <v>0</v>
      </c>
      <c r="BL287" s="17" t="s">
        <v>214</v>
      </c>
      <c r="BM287" s="149" t="s">
        <v>1895</v>
      </c>
    </row>
    <row r="288" spans="2:65" s="1" customFormat="1" ht="24.2" customHeight="1">
      <c r="B288" s="137"/>
      <c r="C288" s="138" t="s">
        <v>468</v>
      </c>
      <c r="D288" s="138" t="s">
        <v>209</v>
      </c>
      <c r="E288" s="139" t="s">
        <v>1896</v>
      </c>
      <c r="F288" s="140" t="s">
        <v>1897</v>
      </c>
      <c r="G288" s="141" t="s">
        <v>272</v>
      </c>
      <c r="H288" s="142">
        <v>517</v>
      </c>
      <c r="I288" s="143"/>
      <c r="J288" s="144">
        <f>ROUND(I288*H288,2)</f>
        <v>0</v>
      </c>
      <c r="K288" s="140" t="s">
        <v>213</v>
      </c>
      <c r="L288" s="32"/>
      <c r="M288" s="145" t="s">
        <v>1</v>
      </c>
      <c r="N288" s="146" t="s">
        <v>41</v>
      </c>
      <c r="P288" s="147">
        <f>O288*H288</f>
        <v>0</v>
      </c>
      <c r="Q288" s="147">
        <v>0</v>
      </c>
      <c r="R288" s="147">
        <f>Q288*H288</f>
        <v>0</v>
      </c>
      <c r="S288" s="147">
        <v>0</v>
      </c>
      <c r="T288" s="148">
        <f>S288*H288</f>
        <v>0</v>
      </c>
      <c r="AR288" s="149" t="s">
        <v>214</v>
      </c>
      <c r="AT288" s="149" t="s">
        <v>209</v>
      </c>
      <c r="AU288" s="149" t="s">
        <v>85</v>
      </c>
      <c r="AY288" s="17" t="s">
        <v>207</v>
      </c>
      <c r="BE288" s="150">
        <f>IF(N288="základní",J288,0)</f>
        <v>0</v>
      </c>
      <c r="BF288" s="150">
        <f>IF(N288="snížená",J288,0)</f>
        <v>0</v>
      </c>
      <c r="BG288" s="150">
        <f>IF(N288="zákl. přenesená",J288,0)</f>
        <v>0</v>
      </c>
      <c r="BH288" s="150">
        <f>IF(N288="sníž. přenesená",J288,0)</f>
        <v>0</v>
      </c>
      <c r="BI288" s="150">
        <f>IF(N288="nulová",J288,0)</f>
        <v>0</v>
      </c>
      <c r="BJ288" s="17" t="s">
        <v>83</v>
      </c>
      <c r="BK288" s="150">
        <f>ROUND(I288*H288,2)</f>
        <v>0</v>
      </c>
      <c r="BL288" s="17" t="s">
        <v>214</v>
      </c>
      <c r="BM288" s="149" t="s">
        <v>1898</v>
      </c>
    </row>
    <row r="289" spans="2:51" s="12" customFormat="1" ht="12">
      <c r="B289" s="151"/>
      <c r="D289" s="152" t="s">
        <v>223</v>
      </c>
      <c r="E289" s="153" t="s">
        <v>1</v>
      </c>
      <c r="F289" s="154" t="s">
        <v>1868</v>
      </c>
      <c r="H289" s="155">
        <v>517</v>
      </c>
      <c r="I289" s="156"/>
      <c r="L289" s="151"/>
      <c r="M289" s="157"/>
      <c r="T289" s="158"/>
      <c r="AT289" s="153" t="s">
        <v>223</v>
      </c>
      <c r="AU289" s="153" t="s">
        <v>85</v>
      </c>
      <c r="AV289" s="12" t="s">
        <v>85</v>
      </c>
      <c r="AW289" s="12" t="s">
        <v>32</v>
      </c>
      <c r="AX289" s="12" t="s">
        <v>83</v>
      </c>
      <c r="AY289" s="153" t="s">
        <v>207</v>
      </c>
    </row>
    <row r="290" spans="2:65" s="1" customFormat="1" ht="33" customHeight="1">
      <c r="B290" s="137"/>
      <c r="C290" s="138" t="s">
        <v>473</v>
      </c>
      <c r="D290" s="138" t="s">
        <v>209</v>
      </c>
      <c r="E290" s="139" t="s">
        <v>1899</v>
      </c>
      <c r="F290" s="140" t="s">
        <v>1900</v>
      </c>
      <c r="G290" s="141" t="s">
        <v>212</v>
      </c>
      <c r="H290" s="142">
        <v>1</v>
      </c>
      <c r="I290" s="143"/>
      <c r="J290" s="144">
        <f aca="true" t="shared" si="0" ref="J290:J297">ROUND(I290*H290,2)</f>
        <v>0</v>
      </c>
      <c r="K290" s="140" t="s">
        <v>213</v>
      </c>
      <c r="L290" s="32"/>
      <c r="M290" s="145" t="s">
        <v>1</v>
      </c>
      <c r="N290" s="146" t="s">
        <v>41</v>
      </c>
      <c r="P290" s="147">
        <f aca="true" t="shared" si="1" ref="P290:P297">O290*H290</f>
        <v>0</v>
      </c>
      <c r="Q290" s="147">
        <v>1.68586</v>
      </c>
      <c r="R290" s="147">
        <f aca="true" t="shared" si="2" ref="R290:R297">Q290*H290</f>
        <v>1.68586</v>
      </c>
      <c r="S290" s="147">
        <v>0</v>
      </c>
      <c r="T290" s="148">
        <f aca="true" t="shared" si="3" ref="T290:T297">S290*H290</f>
        <v>0</v>
      </c>
      <c r="AR290" s="149" t="s">
        <v>214</v>
      </c>
      <c r="AT290" s="149" t="s">
        <v>209</v>
      </c>
      <c r="AU290" s="149" t="s">
        <v>85</v>
      </c>
      <c r="AY290" s="17" t="s">
        <v>207</v>
      </c>
      <c r="BE290" s="150">
        <f aca="true" t="shared" si="4" ref="BE290:BE297">IF(N290="základní",J290,0)</f>
        <v>0</v>
      </c>
      <c r="BF290" s="150">
        <f aca="true" t="shared" si="5" ref="BF290:BF297">IF(N290="snížená",J290,0)</f>
        <v>0</v>
      </c>
      <c r="BG290" s="150">
        <f aca="true" t="shared" si="6" ref="BG290:BG297">IF(N290="zákl. přenesená",J290,0)</f>
        <v>0</v>
      </c>
      <c r="BH290" s="150">
        <f aca="true" t="shared" si="7" ref="BH290:BH297">IF(N290="sníž. přenesená",J290,0)</f>
        <v>0</v>
      </c>
      <c r="BI290" s="150">
        <f aca="true" t="shared" si="8" ref="BI290:BI297">IF(N290="nulová",J290,0)</f>
        <v>0</v>
      </c>
      <c r="BJ290" s="17" t="s">
        <v>83</v>
      </c>
      <c r="BK290" s="150">
        <f aca="true" t="shared" si="9" ref="BK290:BK297">ROUND(I290*H290,2)</f>
        <v>0</v>
      </c>
      <c r="BL290" s="17" t="s">
        <v>214</v>
      </c>
      <c r="BM290" s="149" t="s">
        <v>1901</v>
      </c>
    </row>
    <row r="291" spans="2:65" s="1" customFormat="1" ht="24.2" customHeight="1">
      <c r="B291" s="137"/>
      <c r="C291" s="138" t="s">
        <v>478</v>
      </c>
      <c r="D291" s="138" t="s">
        <v>209</v>
      </c>
      <c r="E291" s="139" t="s">
        <v>1902</v>
      </c>
      <c r="F291" s="140" t="s">
        <v>1903</v>
      </c>
      <c r="G291" s="141" t="s">
        <v>212</v>
      </c>
      <c r="H291" s="142">
        <v>1</v>
      </c>
      <c r="I291" s="143"/>
      <c r="J291" s="144">
        <f t="shared" si="0"/>
        <v>0</v>
      </c>
      <c r="K291" s="140" t="s">
        <v>213</v>
      </c>
      <c r="L291" s="32"/>
      <c r="M291" s="145" t="s">
        <v>1</v>
      </c>
      <c r="N291" s="146" t="s">
        <v>41</v>
      </c>
      <c r="P291" s="147">
        <f t="shared" si="1"/>
        <v>0</v>
      </c>
      <c r="Q291" s="147">
        <v>0.01019</v>
      </c>
      <c r="R291" s="147">
        <f t="shared" si="2"/>
        <v>0.01019</v>
      </c>
      <c r="S291" s="147">
        <v>0</v>
      </c>
      <c r="T291" s="148">
        <f t="shared" si="3"/>
        <v>0</v>
      </c>
      <c r="AR291" s="149" t="s">
        <v>214</v>
      </c>
      <c r="AT291" s="149" t="s">
        <v>209</v>
      </c>
      <c r="AU291" s="149" t="s">
        <v>85</v>
      </c>
      <c r="AY291" s="17" t="s">
        <v>207</v>
      </c>
      <c r="BE291" s="150">
        <f t="shared" si="4"/>
        <v>0</v>
      </c>
      <c r="BF291" s="150">
        <f t="shared" si="5"/>
        <v>0</v>
      </c>
      <c r="BG291" s="150">
        <f t="shared" si="6"/>
        <v>0</v>
      </c>
      <c r="BH291" s="150">
        <f t="shared" si="7"/>
        <v>0</v>
      </c>
      <c r="BI291" s="150">
        <f t="shared" si="8"/>
        <v>0</v>
      </c>
      <c r="BJ291" s="17" t="s">
        <v>83</v>
      </c>
      <c r="BK291" s="150">
        <f t="shared" si="9"/>
        <v>0</v>
      </c>
      <c r="BL291" s="17" t="s">
        <v>214</v>
      </c>
      <c r="BM291" s="149" t="s">
        <v>1904</v>
      </c>
    </row>
    <row r="292" spans="2:65" s="1" customFormat="1" ht="21.75" customHeight="1">
      <c r="B292" s="137"/>
      <c r="C292" s="172" t="s">
        <v>483</v>
      </c>
      <c r="D292" s="172" t="s">
        <v>426</v>
      </c>
      <c r="E292" s="173" t="s">
        <v>1905</v>
      </c>
      <c r="F292" s="174" t="s">
        <v>1906</v>
      </c>
      <c r="G292" s="175" t="s">
        <v>212</v>
      </c>
      <c r="H292" s="176">
        <v>1</v>
      </c>
      <c r="I292" s="177"/>
      <c r="J292" s="178">
        <f t="shared" si="0"/>
        <v>0</v>
      </c>
      <c r="K292" s="174" t="s">
        <v>213</v>
      </c>
      <c r="L292" s="179"/>
      <c r="M292" s="180" t="s">
        <v>1</v>
      </c>
      <c r="N292" s="181" t="s">
        <v>41</v>
      </c>
      <c r="P292" s="147">
        <f t="shared" si="1"/>
        <v>0</v>
      </c>
      <c r="Q292" s="147">
        <v>0.506</v>
      </c>
      <c r="R292" s="147">
        <f t="shared" si="2"/>
        <v>0.506</v>
      </c>
      <c r="S292" s="147">
        <v>0</v>
      </c>
      <c r="T292" s="148">
        <f t="shared" si="3"/>
        <v>0</v>
      </c>
      <c r="AR292" s="149" t="s">
        <v>242</v>
      </c>
      <c r="AT292" s="149" t="s">
        <v>426</v>
      </c>
      <c r="AU292" s="149" t="s">
        <v>85</v>
      </c>
      <c r="AY292" s="17" t="s">
        <v>207</v>
      </c>
      <c r="BE292" s="150">
        <f t="shared" si="4"/>
        <v>0</v>
      </c>
      <c r="BF292" s="150">
        <f t="shared" si="5"/>
        <v>0</v>
      </c>
      <c r="BG292" s="150">
        <f t="shared" si="6"/>
        <v>0</v>
      </c>
      <c r="BH292" s="150">
        <f t="shared" si="7"/>
        <v>0</v>
      </c>
      <c r="BI292" s="150">
        <f t="shared" si="8"/>
        <v>0</v>
      </c>
      <c r="BJ292" s="17" t="s">
        <v>83</v>
      </c>
      <c r="BK292" s="150">
        <f t="shared" si="9"/>
        <v>0</v>
      </c>
      <c r="BL292" s="17" t="s">
        <v>214</v>
      </c>
      <c r="BM292" s="149" t="s">
        <v>1907</v>
      </c>
    </row>
    <row r="293" spans="2:65" s="1" customFormat="1" ht="24.2" customHeight="1">
      <c r="B293" s="137"/>
      <c r="C293" s="138" t="s">
        <v>487</v>
      </c>
      <c r="D293" s="138" t="s">
        <v>209</v>
      </c>
      <c r="E293" s="139" t="s">
        <v>1908</v>
      </c>
      <c r="F293" s="140" t="s">
        <v>1909</v>
      </c>
      <c r="G293" s="141" t="s">
        <v>212</v>
      </c>
      <c r="H293" s="142">
        <v>1</v>
      </c>
      <c r="I293" s="143"/>
      <c r="J293" s="144">
        <f t="shared" si="0"/>
        <v>0</v>
      </c>
      <c r="K293" s="140" t="s">
        <v>213</v>
      </c>
      <c r="L293" s="32"/>
      <c r="M293" s="145" t="s">
        <v>1</v>
      </c>
      <c r="N293" s="146" t="s">
        <v>41</v>
      </c>
      <c r="P293" s="147">
        <f t="shared" si="1"/>
        <v>0</v>
      </c>
      <c r="Q293" s="147">
        <v>0.01248</v>
      </c>
      <c r="R293" s="147">
        <f t="shared" si="2"/>
        <v>0.01248</v>
      </c>
      <c r="S293" s="147">
        <v>0</v>
      </c>
      <c r="T293" s="148">
        <f t="shared" si="3"/>
        <v>0</v>
      </c>
      <c r="AR293" s="149" t="s">
        <v>214</v>
      </c>
      <c r="AT293" s="149" t="s">
        <v>209</v>
      </c>
      <c r="AU293" s="149" t="s">
        <v>85</v>
      </c>
      <c r="AY293" s="17" t="s">
        <v>207</v>
      </c>
      <c r="BE293" s="150">
        <f t="shared" si="4"/>
        <v>0</v>
      </c>
      <c r="BF293" s="150">
        <f t="shared" si="5"/>
        <v>0</v>
      </c>
      <c r="BG293" s="150">
        <f t="shared" si="6"/>
        <v>0</v>
      </c>
      <c r="BH293" s="150">
        <f t="shared" si="7"/>
        <v>0</v>
      </c>
      <c r="BI293" s="150">
        <f t="shared" si="8"/>
        <v>0</v>
      </c>
      <c r="BJ293" s="17" t="s">
        <v>83</v>
      </c>
      <c r="BK293" s="150">
        <f t="shared" si="9"/>
        <v>0</v>
      </c>
      <c r="BL293" s="17" t="s">
        <v>214</v>
      </c>
      <c r="BM293" s="149" t="s">
        <v>1910</v>
      </c>
    </row>
    <row r="294" spans="2:65" s="1" customFormat="1" ht="24.2" customHeight="1">
      <c r="B294" s="137"/>
      <c r="C294" s="172" t="s">
        <v>492</v>
      </c>
      <c r="D294" s="172" t="s">
        <v>426</v>
      </c>
      <c r="E294" s="173" t="s">
        <v>1911</v>
      </c>
      <c r="F294" s="174" t="s">
        <v>1912</v>
      </c>
      <c r="G294" s="175" t="s">
        <v>212</v>
      </c>
      <c r="H294" s="176">
        <v>1</v>
      </c>
      <c r="I294" s="177"/>
      <c r="J294" s="178">
        <f t="shared" si="0"/>
        <v>0</v>
      </c>
      <c r="K294" s="174" t="s">
        <v>213</v>
      </c>
      <c r="L294" s="179"/>
      <c r="M294" s="180" t="s">
        <v>1</v>
      </c>
      <c r="N294" s="181" t="s">
        <v>41</v>
      </c>
      <c r="P294" s="147">
        <f t="shared" si="1"/>
        <v>0</v>
      </c>
      <c r="Q294" s="147">
        <v>0.548</v>
      </c>
      <c r="R294" s="147">
        <f t="shared" si="2"/>
        <v>0.548</v>
      </c>
      <c r="S294" s="147">
        <v>0</v>
      </c>
      <c r="T294" s="148">
        <f t="shared" si="3"/>
        <v>0</v>
      </c>
      <c r="AR294" s="149" t="s">
        <v>242</v>
      </c>
      <c r="AT294" s="149" t="s">
        <v>426</v>
      </c>
      <c r="AU294" s="149" t="s">
        <v>85</v>
      </c>
      <c r="AY294" s="17" t="s">
        <v>207</v>
      </c>
      <c r="BE294" s="150">
        <f t="shared" si="4"/>
        <v>0</v>
      </c>
      <c r="BF294" s="150">
        <f t="shared" si="5"/>
        <v>0</v>
      </c>
      <c r="BG294" s="150">
        <f t="shared" si="6"/>
        <v>0</v>
      </c>
      <c r="BH294" s="150">
        <f t="shared" si="7"/>
        <v>0</v>
      </c>
      <c r="BI294" s="150">
        <f t="shared" si="8"/>
        <v>0</v>
      </c>
      <c r="BJ294" s="17" t="s">
        <v>83</v>
      </c>
      <c r="BK294" s="150">
        <f t="shared" si="9"/>
        <v>0</v>
      </c>
      <c r="BL294" s="17" t="s">
        <v>214</v>
      </c>
      <c r="BM294" s="149" t="s">
        <v>1913</v>
      </c>
    </row>
    <row r="295" spans="2:65" s="1" customFormat="1" ht="24.2" customHeight="1">
      <c r="B295" s="137"/>
      <c r="C295" s="172" t="s">
        <v>496</v>
      </c>
      <c r="D295" s="172" t="s">
        <v>426</v>
      </c>
      <c r="E295" s="173" t="s">
        <v>1914</v>
      </c>
      <c r="F295" s="174" t="s">
        <v>1915</v>
      </c>
      <c r="G295" s="175" t="s">
        <v>212</v>
      </c>
      <c r="H295" s="176">
        <v>2</v>
      </c>
      <c r="I295" s="177"/>
      <c r="J295" s="178">
        <f t="shared" si="0"/>
        <v>0</v>
      </c>
      <c r="K295" s="174" t="s">
        <v>213</v>
      </c>
      <c r="L295" s="179"/>
      <c r="M295" s="180" t="s">
        <v>1</v>
      </c>
      <c r="N295" s="181" t="s">
        <v>41</v>
      </c>
      <c r="P295" s="147">
        <f t="shared" si="1"/>
        <v>0</v>
      </c>
      <c r="Q295" s="147">
        <v>0.002</v>
      </c>
      <c r="R295" s="147">
        <f t="shared" si="2"/>
        <v>0.004</v>
      </c>
      <c r="S295" s="147">
        <v>0</v>
      </c>
      <c r="T295" s="148">
        <f t="shared" si="3"/>
        <v>0</v>
      </c>
      <c r="AR295" s="149" t="s">
        <v>242</v>
      </c>
      <c r="AT295" s="149" t="s">
        <v>426</v>
      </c>
      <c r="AU295" s="149" t="s">
        <v>85</v>
      </c>
      <c r="AY295" s="17" t="s">
        <v>207</v>
      </c>
      <c r="BE295" s="150">
        <f t="shared" si="4"/>
        <v>0</v>
      </c>
      <c r="BF295" s="150">
        <f t="shared" si="5"/>
        <v>0</v>
      </c>
      <c r="BG295" s="150">
        <f t="shared" si="6"/>
        <v>0</v>
      </c>
      <c r="BH295" s="150">
        <f t="shared" si="7"/>
        <v>0</v>
      </c>
      <c r="BI295" s="150">
        <f t="shared" si="8"/>
        <v>0</v>
      </c>
      <c r="BJ295" s="17" t="s">
        <v>83</v>
      </c>
      <c r="BK295" s="150">
        <f t="shared" si="9"/>
        <v>0</v>
      </c>
      <c r="BL295" s="17" t="s">
        <v>214</v>
      </c>
      <c r="BM295" s="149" t="s">
        <v>1916</v>
      </c>
    </row>
    <row r="296" spans="2:65" s="1" customFormat="1" ht="24.2" customHeight="1">
      <c r="B296" s="137"/>
      <c r="C296" s="138" t="s">
        <v>501</v>
      </c>
      <c r="D296" s="138" t="s">
        <v>209</v>
      </c>
      <c r="E296" s="139" t="s">
        <v>1917</v>
      </c>
      <c r="F296" s="140" t="s">
        <v>1918</v>
      </c>
      <c r="G296" s="141" t="s">
        <v>212</v>
      </c>
      <c r="H296" s="142">
        <v>11</v>
      </c>
      <c r="I296" s="143"/>
      <c r="J296" s="144">
        <f t="shared" si="0"/>
        <v>0</v>
      </c>
      <c r="K296" s="140" t="s">
        <v>213</v>
      </c>
      <c r="L296" s="32"/>
      <c r="M296" s="145" t="s">
        <v>1</v>
      </c>
      <c r="N296" s="146" t="s">
        <v>41</v>
      </c>
      <c r="P296" s="147">
        <f t="shared" si="1"/>
        <v>0</v>
      </c>
      <c r="Q296" s="147">
        <v>0.11045</v>
      </c>
      <c r="R296" s="147">
        <f t="shared" si="2"/>
        <v>1.21495</v>
      </c>
      <c r="S296" s="147">
        <v>0</v>
      </c>
      <c r="T296" s="148">
        <f t="shared" si="3"/>
        <v>0</v>
      </c>
      <c r="AR296" s="149" t="s">
        <v>214</v>
      </c>
      <c r="AT296" s="149" t="s">
        <v>209</v>
      </c>
      <c r="AU296" s="149" t="s">
        <v>85</v>
      </c>
      <c r="AY296" s="17" t="s">
        <v>207</v>
      </c>
      <c r="BE296" s="150">
        <f t="shared" si="4"/>
        <v>0</v>
      </c>
      <c r="BF296" s="150">
        <f t="shared" si="5"/>
        <v>0</v>
      </c>
      <c r="BG296" s="150">
        <f t="shared" si="6"/>
        <v>0</v>
      </c>
      <c r="BH296" s="150">
        <f t="shared" si="7"/>
        <v>0</v>
      </c>
      <c r="BI296" s="150">
        <f t="shared" si="8"/>
        <v>0</v>
      </c>
      <c r="BJ296" s="17" t="s">
        <v>83</v>
      </c>
      <c r="BK296" s="150">
        <f t="shared" si="9"/>
        <v>0</v>
      </c>
      <c r="BL296" s="17" t="s">
        <v>214</v>
      </c>
      <c r="BM296" s="149" t="s">
        <v>1919</v>
      </c>
    </row>
    <row r="297" spans="2:65" s="1" customFormat="1" ht="24.2" customHeight="1">
      <c r="B297" s="137"/>
      <c r="C297" s="138" t="s">
        <v>505</v>
      </c>
      <c r="D297" s="138" t="s">
        <v>209</v>
      </c>
      <c r="E297" s="139" t="s">
        <v>1920</v>
      </c>
      <c r="F297" s="140" t="s">
        <v>1921</v>
      </c>
      <c r="G297" s="141" t="s">
        <v>212</v>
      </c>
      <c r="H297" s="142">
        <v>4</v>
      </c>
      <c r="I297" s="143"/>
      <c r="J297" s="144">
        <f t="shared" si="0"/>
        <v>0</v>
      </c>
      <c r="K297" s="140" t="s">
        <v>213</v>
      </c>
      <c r="L297" s="32"/>
      <c r="M297" s="145" t="s">
        <v>1</v>
      </c>
      <c r="N297" s="146" t="s">
        <v>41</v>
      </c>
      <c r="P297" s="147">
        <f t="shared" si="1"/>
        <v>0</v>
      </c>
      <c r="Q297" s="147">
        <v>0.11045</v>
      </c>
      <c r="R297" s="147">
        <f t="shared" si="2"/>
        <v>0.4418</v>
      </c>
      <c r="S297" s="147">
        <v>0</v>
      </c>
      <c r="T297" s="148">
        <f t="shared" si="3"/>
        <v>0</v>
      </c>
      <c r="AR297" s="149" t="s">
        <v>214</v>
      </c>
      <c r="AT297" s="149" t="s">
        <v>209</v>
      </c>
      <c r="AU297" s="149" t="s">
        <v>85</v>
      </c>
      <c r="AY297" s="17" t="s">
        <v>207</v>
      </c>
      <c r="BE297" s="150">
        <f t="shared" si="4"/>
        <v>0</v>
      </c>
      <c r="BF297" s="150">
        <f t="shared" si="5"/>
        <v>0</v>
      </c>
      <c r="BG297" s="150">
        <f t="shared" si="6"/>
        <v>0</v>
      </c>
      <c r="BH297" s="150">
        <f t="shared" si="7"/>
        <v>0</v>
      </c>
      <c r="BI297" s="150">
        <f t="shared" si="8"/>
        <v>0</v>
      </c>
      <c r="BJ297" s="17" t="s">
        <v>83</v>
      </c>
      <c r="BK297" s="150">
        <f t="shared" si="9"/>
        <v>0</v>
      </c>
      <c r="BL297" s="17" t="s">
        <v>214</v>
      </c>
      <c r="BM297" s="149" t="s">
        <v>1922</v>
      </c>
    </row>
    <row r="298" spans="2:51" s="12" customFormat="1" ht="12">
      <c r="B298" s="151"/>
      <c r="D298" s="152" t="s">
        <v>223</v>
      </c>
      <c r="E298" s="153" t="s">
        <v>1</v>
      </c>
      <c r="F298" s="154" t="s">
        <v>1923</v>
      </c>
      <c r="H298" s="155">
        <v>4</v>
      </c>
      <c r="I298" s="156"/>
      <c r="L298" s="151"/>
      <c r="M298" s="157"/>
      <c r="T298" s="158"/>
      <c r="AT298" s="153" t="s">
        <v>223</v>
      </c>
      <c r="AU298" s="153" t="s">
        <v>85</v>
      </c>
      <c r="AV298" s="12" t="s">
        <v>85</v>
      </c>
      <c r="AW298" s="12" t="s">
        <v>32</v>
      </c>
      <c r="AX298" s="12" t="s">
        <v>83</v>
      </c>
      <c r="AY298" s="153" t="s">
        <v>207</v>
      </c>
    </row>
    <row r="299" spans="2:65" s="1" customFormat="1" ht="24.2" customHeight="1">
      <c r="B299" s="137"/>
      <c r="C299" s="138" t="s">
        <v>509</v>
      </c>
      <c r="D299" s="138" t="s">
        <v>209</v>
      </c>
      <c r="E299" s="139" t="s">
        <v>1924</v>
      </c>
      <c r="F299" s="140" t="s">
        <v>1925</v>
      </c>
      <c r="G299" s="141" t="s">
        <v>212</v>
      </c>
      <c r="H299" s="142">
        <v>8</v>
      </c>
      <c r="I299" s="143"/>
      <c r="J299" s="144">
        <f aca="true" t="shared" si="10" ref="J299:J315">ROUND(I299*H299,2)</f>
        <v>0</v>
      </c>
      <c r="K299" s="140" t="s">
        <v>213</v>
      </c>
      <c r="L299" s="32"/>
      <c r="M299" s="145" t="s">
        <v>1</v>
      </c>
      <c r="N299" s="146" t="s">
        <v>41</v>
      </c>
      <c r="P299" s="147">
        <f aca="true" t="shared" si="11" ref="P299:P315">O299*H299</f>
        <v>0</v>
      </c>
      <c r="Q299" s="147">
        <v>0.11338</v>
      </c>
      <c r="R299" s="147">
        <f aca="true" t="shared" si="12" ref="R299:R315">Q299*H299</f>
        <v>0.90704</v>
      </c>
      <c r="S299" s="147">
        <v>0</v>
      </c>
      <c r="T299" s="148">
        <f aca="true" t="shared" si="13" ref="T299:T315">S299*H299</f>
        <v>0</v>
      </c>
      <c r="AR299" s="149" t="s">
        <v>214</v>
      </c>
      <c r="AT299" s="149" t="s">
        <v>209</v>
      </c>
      <c r="AU299" s="149" t="s">
        <v>85</v>
      </c>
      <c r="AY299" s="17" t="s">
        <v>207</v>
      </c>
      <c r="BE299" s="150">
        <f aca="true" t="shared" si="14" ref="BE299:BE315">IF(N299="základní",J299,0)</f>
        <v>0</v>
      </c>
      <c r="BF299" s="150">
        <f aca="true" t="shared" si="15" ref="BF299:BF315">IF(N299="snížená",J299,0)</f>
        <v>0</v>
      </c>
      <c r="BG299" s="150">
        <f aca="true" t="shared" si="16" ref="BG299:BG315">IF(N299="zákl. přenesená",J299,0)</f>
        <v>0</v>
      </c>
      <c r="BH299" s="150">
        <f aca="true" t="shared" si="17" ref="BH299:BH315">IF(N299="sníž. přenesená",J299,0)</f>
        <v>0</v>
      </c>
      <c r="BI299" s="150">
        <f aca="true" t="shared" si="18" ref="BI299:BI315">IF(N299="nulová",J299,0)</f>
        <v>0</v>
      </c>
      <c r="BJ299" s="17" t="s">
        <v>83</v>
      </c>
      <c r="BK299" s="150">
        <f aca="true" t="shared" si="19" ref="BK299:BK315">ROUND(I299*H299,2)</f>
        <v>0</v>
      </c>
      <c r="BL299" s="17" t="s">
        <v>214</v>
      </c>
      <c r="BM299" s="149" t="s">
        <v>1926</v>
      </c>
    </row>
    <row r="300" spans="2:65" s="1" customFormat="1" ht="24.2" customHeight="1">
      <c r="B300" s="137"/>
      <c r="C300" s="138" t="s">
        <v>513</v>
      </c>
      <c r="D300" s="138" t="s">
        <v>209</v>
      </c>
      <c r="E300" s="139" t="s">
        <v>1927</v>
      </c>
      <c r="F300" s="140" t="s">
        <v>1928</v>
      </c>
      <c r="G300" s="141" t="s">
        <v>212</v>
      </c>
      <c r="H300" s="142">
        <v>1</v>
      </c>
      <c r="I300" s="143"/>
      <c r="J300" s="144">
        <f t="shared" si="10"/>
        <v>0</v>
      </c>
      <c r="K300" s="140" t="s">
        <v>213</v>
      </c>
      <c r="L300" s="32"/>
      <c r="M300" s="145" t="s">
        <v>1</v>
      </c>
      <c r="N300" s="146" t="s">
        <v>41</v>
      </c>
      <c r="P300" s="147">
        <f t="shared" si="11"/>
        <v>0</v>
      </c>
      <c r="Q300" s="147">
        <v>0.11631</v>
      </c>
      <c r="R300" s="147">
        <f t="shared" si="12"/>
        <v>0.11631</v>
      </c>
      <c r="S300" s="147">
        <v>0</v>
      </c>
      <c r="T300" s="148">
        <f t="shared" si="13"/>
        <v>0</v>
      </c>
      <c r="AR300" s="149" t="s">
        <v>214</v>
      </c>
      <c r="AT300" s="149" t="s">
        <v>209</v>
      </c>
      <c r="AU300" s="149" t="s">
        <v>85</v>
      </c>
      <c r="AY300" s="17" t="s">
        <v>207</v>
      </c>
      <c r="BE300" s="150">
        <f t="shared" si="14"/>
        <v>0</v>
      </c>
      <c r="BF300" s="150">
        <f t="shared" si="15"/>
        <v>0</v>
      </c>
      <c r="BG300" s="150">
        <f t="shared" si="16"/>
        <v>0</v>
      </c>
      <c r="BH300" s="150">
        <f t="shared" si="17"/>
        <v>0</v>
      </c>
      <c r="BI300" s="150">
        <f t="shared" si="18"/>
        <v>0</v>
      </c>
      <c r="BJ300" s="17" t="s">
        <v>83</v>
      </c>
      <c r="BK300" s="150">
        <f t="shared" si="19"/>
        <v>0</v>
      </c>
      <c r="BL300" s="17" t="s">
        <v>214</v>
      </c>
      <c r="BM300" s="149" t="s">
        <v>1929</v>
      </c>
    </row>
    <row r="301" spans="2:65" s="1" customFormat="1" ht="24.2" customHeight="1">
      <c r="B301" s="137"/>
      <c r="C301" s="138" t="s">
        <v>517</v>
      </c>
      <c r="D301" s="138" t="s">
        <v>209</v>
      </c>
      <c r="E301" s="139" t="s">
        <v>1930</v>
      </c>
      <c r="F301" s="140" t="s">
        <v>1931</v>
      </c>
      <c r="G301" s="141" t="s">
        <v>212</v>
      </c>
      <c r="H301" s="142">
        <v>24</v>
      </c>
      <c r="I301" s="143"/>
      <c r="J301" s="144">
        <f t="shared" si="10"/>
        <v>0</v>
      </c>
      <c r="K301" s="140" t="s">
        <v>213</v>
      </c>
      <c r="L301" s="32"/>
      <c r="M301" s="145" t="s">
        <v>1</v>
      </c>
      <c r="N301" s="146" t="s">
        <v>41</v>
      </c>
      <c r="P301" s="147">
        <f t="shared" si="11"/>
        <v>0</v>
      </c>
      <c r="Q301" s="147">
        <v>0.01212</v>
      </c>
      <c r="R301" s="147">
        <f t="shared" si="12"/>
        <v>0.29088</v>
      </c>
      <c r="S301" s="147">
        <v>0</v>
      </c>
      <c r="T301" s="148">
        <f t="shared" si="13"/>
        <v>0</v>
      </c>
      <c r="AR301" s="149" t="s">
        <v>214</v>
      </c>
      <c r="AT301" s="149" t="s">
        <v>209</v>
      </c>
      <c r="AU301" s="149" t="s">
        <v>85</v>
      </c>
      <c r="AY301" s="17" t="s">
        <v>207</v>
      </c>
      <c r="BE301" s="150">
        <f t="shared" si="14"/>
        <v>0</v>
      </c>
      <c r="BF301" s="150">
        <f t="shared" si="15"/>
        <v>0</v>
      </c>
      <c r="BG301" s="150">
        <f t="shared" si="16"/>
        <v>0</v>
      </c>
      <c r="BH301" s="150">
        <f t="shared" si="17"/>
        <v>0</v>
      </c>
      <c r="BI301" s="150">
        <f t="shared" si="18"/>
        <v>0</v>
      </c>
      <c r="BJ301" s="17" t="s">
        <v>83</v>
      </c>
      <c r="BK301" s="150">
        <f t="shared" si="19"/>
        <v>0</v>
      </c>
      <c r="BL301" s="17" t="s">
        <v>214</v>
      </c>
      <c r="BM301" s="149" t="s">
        <v>1932</v>
      </c>
    </row>
    <row r="302" spans="2:65" s="1" customFormat="1" ht="24.2" customHeight="1">
      <c r="B302" s="137"/>
      <c r="C302" s="138" t="s">
        <v>521</v>
      </c>
      <c r="D302" s="138" t="s">
        <v>209</v>
      </c>
      <c r="E302" s="139" t="s">
        <v>1933</v>
      </c>
      <c r="F302" s="140" t="s">
        <v>1934</v>
      </c>
      <c r="G302" s="141" t="s">
        <v>212</v>
      </c>
      <c r="H302" s="142">
        <v>24</v>
      </c>
      <c r="I302" s="143"/>
      <c r="J302" s="144">
        <f t="shared" si="10"/>
        <v>0</v>
      </c>
      <c r="K302" s="140" t="s">
        <v>213</v>
      </c>
      <c r="L302" s="32"/>
      <c r="M302" s="145" t="s">
        <v>1</v>
      </c>
      <c r="N302" s="146" t="s">
        <v>41</v>
      </c>
      <c r="P302" s="147">
        <f t="shared" si="11"/>
        <v>0</v>
      </c>
      <c r="Q302" s="147">
        <v>0</v>
      </c>
      <c r="R302" s="147">
        <f t="shared" si="12"/>
        <v>0</v>
      </c>
      <c r="S302" s="147">
        <v>0</v>
      </c>
      <c r="T302" s="148">
        <f t="shared" si="13"/>
        <v>0</v>
      </c>
      <c r="AR302" s="149" t="s">
        <v>214</v>
      </c>
      <c r="AT302" s="149" t="s">
        <v>209</v>
      </c>
      <c r="AU302" s="149" t="s">
        <v>85</v>
      </c>
      <c r="AY302" s="17" t="s">
        <v>207</v>
      </c>
      <c r="BE302" s="150">
        <f t="shared" si="14"/>
        <v>0</v>
      </c>
      <c r="BF302" s="150">
        <f t="shared" si="15"/>
        <v>0</v>
      </c>
      <c r="BG302" s="150">
        <f t="shared" si="16"/>
        <v>0</v>
      </c>
      <c r="BH302" s="150">
        <f t="shared" si="17"/>
        <v>0</v>
      </c>
      <c r="BI302" s="150">
        <f t="shared" si="18"/>
        <v>0</v>
      </c>
      <c r="BJ302" s="17" t="s">
        <v>83</v>
      </c>
      <c r="BK302" s="150">
        <f t="shared" si="19"/>
        <v>0</v>
      </c>
      <c r="BL302" s="17" t="s">
        <v>214</v>
      </c>
      <c r="BM302" s="149" t="s">
        <v>1935</v>
      </c>
    </row>
    <row r="303" spans="2:65" s="1" customFormat="1" ht="24.2" customHeight="1">
      <c r="B303" s="137"/>
      <c r="C303" s="138" t="s">
        <v>525</v>
      </c>
      <c r="D303" s="138" t="s">
        <v>209</v>
      </c>
      <c r="E303" s="139" t="s">
        <v>1936</v>
      </c>
      <c r="F303" s="140" t="s">
        <v>1937</v>
      </c>
      <c r="G303" s="141" t="s">
        <v>212</v>
      </c>
      <c r="H303" s="142">
        <v>1</v>
      </c>
      <c r="I303" s="143"/>
      <c r="J303" s="144">
        <f t="shared" si="10"/>
        <v>0</v>
      </c>
      <c r="K303" s="140" t="s">
        <v>1</v>
      </c>
      <c r="L303" s="32"/>
      <c r="M303" s="145" t="s">
        <v>1</v>
      </c>
      <c r="N303" s="146" t="s">
        <v>41</v>
      </c>
      <c r="P303" s="147">
        <f t="shared" si="11"/>
        <v>0</v>
      </c>
      <c r="Q303" s="147">
        <v>0.58692</v>
      </c>
      <c r="R303" s="147">
        <f t="shared" si="12"/>
        <v>0.58692</v>
      </c>
      <c r="S303" s="147">
        <v>0</v>
      </c>
      <c r="T303" s="148">
        <f t="shared" si="13"/>
        <v>0</v>
      </c>
      <c r="AR303" s="149" t="s">
        <v>214</v>
      </c>
      <c r="AT303" s="149" t="s">
        <v>209</v>
      </c>
      <c r="AU303" s="149" t="s">
        <v>85</v>
      </c>
      <c r="AY303" s="17" t="s">
        <v>207</v>
      </c>
      <c r="BE303" s="150">
        <f t="shared" si="14"/>
        <v>0</v>
      </c>
      <c r="BF303" s="150">
        <f t="shared" si="15"/>
        <v>0</v>
      </c>
      <c r="BG303" s="150">
        <f t="shared" si="16"/>
        <v>0</v>
      </c>
      <c r="BH303" s="150">
        <f t="shared" si="17"/>
        <v>0</v>
      </c>
      <c r="BI303" s="150">
        <f t="shared" si="18"/>
        <v>0</v>
      </c>
      <c r="BJ303" s="17" t="s">
        <v>83</v>
      </c>
      <c r="BK303" s="150">
        <f t="shared" si="19"/>
        <v>0</v>
      </c>
      <c r="BL303" s="17" t="s">
        <v>214</v>
      </c>
      <c r="BM303" s="149" t="s">
        <v>1938</v>
      </c>
    </row>
    <row r="304" spans="2:65" s="1" customFormat="1" ht="16.5" customHeight="1">
      <c r="B304" s="137"/>
      <c r="C304" s="172" t="s">
        <v>529</v>
      </c>
      <c r="D304" s="172" t="s">
        <v>426</v>
      </c>
      <c r="E304" s="173" t="s">
        <v>1939</v>
      </c>
      <c r="F304" s="174" t="s">
        <v>1940</v>
      </c>
      <c r="G304" s="175" t="s">
        <v>212</v>
      </c>
      <c r="H304" s="176">
        <v>1</v>
      </c>
      <c r="I304" s="177"/>
      <c r="J304" s="178">
        <f t="shared" si="10"/>
        <v>0</v>
      </c>
      <c r="K304" s="174" t="s">
        <v>213</v>
      </c>
      <c r="L304" s="179"/>
      <c r="M304" s="180" t="s">
        <v>1</v>
      </c>
      <c r="N304" s="181" t="s">
        <v>41</v>
      </c>
      <c r="P304" s="147">
        <f t="shared" si="11"/>
        <v>0</v>
      </c>
      <c r="Q304" s="147">
        <v>1.415</v>
      </c>
      <c r="R304" s="147">
        <f t="shared" si="12"/>
        <v>1.415</v>
      </c>
      <c r="S304" s="147">
        <v>0</v>
      </c>
      <c r="T304" s="148">
        <f t="shared" si="13"/>
        <v>0</v>
      </c>
      <c r="AR304" s="149" t="s">
        <v>242</v>
      </c>
      <c r="AT304" s="149" t="s">
        <v>426</v>
      </c>
      <c r="AU304" s="149" t="s">
        <v>85</v>
      </c>
      <c r="AY304" s="17" t="s">
        <v>207</v>
      </c>
      <c r="BE304" s="150">
        <f t="shared" si="14"/>
        <v>0</v>
      </c>
      <c r="BF304" s="150">
        <f t="shared" si="15"/>
        <v>0</v>
      </c>
      <c r="BG304" s="150">
        <f t="shared" si="16"/>
        <v>0</v>
      </c>
      <c r="BH304" s="150">
        <f t="shared" si="17"/>
        <v>0</v>
      </c>
      <c r="BI304" s="150">
        <f t="shared" si="18"/>
        <v>0</v>
      </c>
      <c r="BJ304" s="17" t="s">
        <v>83</v>
      </c>
      <c r="BK304" s="150">
        <f t="shared" si="19"/>
        <v>0</v>
      </c>
      <c r="BL304" s="17" t="s">
        <v>214</v>
      </c>
      <c r="BM304" s="149" t="s">
        <v>1941</v>
      </c>
    </row>
    <row r="305" spans="2:65" s="1" customFormat="1" ht="24.2" customHeight="1">
      <c r="B305" s="137"/>
      <c r="C305" s="172" t="s">
        <v>533</v>
      </c>
      <c r="D305" s="172" t="s">
        <v>426</v>
      </c>
      <c r="E305" s="173" t="s">
        <v>1942</v>
      </c>
      <c r="F305" s="174" t="s">
        <v>1943</v>
      </c>
      <c r="G305" s="175" t="s">
        <v>212</v>
      </c>
      <c r="H305" s="176">
        <v>1</v>
      </c>
      <c r="I305" s="177"/>
      <c r="J305" s="178">
        <f t="shared" si="10"/>
        <v>0</v>
      </c>
      <c r="K305" s="174" t="s">
        <v>213</v>
      </c>
      <c r="L305" s="179"/>
      <c r="M305" s="180" t="s">
        <v>1</v>
      </c>
      <c r="N305" s="181" t="s">
        <v>41</v>
      </c>
      <c r="P305" s="147">
        <f t="shared" si="11"/>
        <v>0</v>
      </c>
      <c r="Q305" s="147">
        <v>0.18</v>
      </c>
      <c r="R305" s="147">
        <f t="shared" si="12"/>
        <v>0.18</v>
      </c>
      <c r="S305" s="147">
        <v>0</v>
      </c>
      <c r="T305" s="148">
        <f t="shared" si="13"/>
        <v>0</v>
      </c>
      <c r="AR305" s="149" t="s">
        <v>242</v>
      </c>
      <c r="AT305" s="149" t="s">
        <v>426</v>
      </c>
      <c r="AU305" s="149" t="s">
        <v>85</v>
      </c>
      <c r="AY305" s="17" t="s">
        <v>207</v>
      </c>
      <c r="BE305" s="150">
        <f t="shared" si="14"/>
        <v>0</v>
      </c>
      <c r="BF305" s="150">
        <f t="shared" si="15"/>
        <v>0</v>
      </c>
      <c r="BG305" s="150">
        <f t="shared" si="16"/>
        <v>0</v>
      </c>
      <c r="BH305" s="150">
        <f t="shared" si="17"/>
        <v>0</v>
      </c>
      <c r="BI305" s="150">
        <f t="shared" si="18"/>
        <v>0</v>
      </c>
      <c r="BJ305" s="17" t="s">
        <v>83</v>
      </c>
      <c r="BK305" s="150">
        <f t="shared" si="19"/>
        <v>0</v>
      </c>
      <c r="BL305" s="17" t="s">
        <v>214</v>
      </c>
      <c r="BM305" s="149" t="s">
        <v>1944</v>
      </c>
    </row>
    <row r="306" spans="2:65" s="1" customFormat="1" ht="24.2" customHeight="1">
      <c r="B306" s="137"/>
      <c r="C306" s="138" t="s">
        <v>539</v>
      </c>
      <c r="D306" s="138" t="s">
        <v>209</v>
      </c>
      <c r="E306" s="139" t="s">
        <v>1945</v>
      </c>
      <c r="F306" s="140" t="s">
        <v>1946</v>
      </c>
      <c r="G306" s="141" t="s">
        <v>212</v>
      </c>
      <c r="H306" s="142">
        <v>22</v>
      </c>
      <c r="I306" s="143"/>
      <c r="J306" s="144">
        <f t="shared" si="10"/>
        <v>0</v>
      </c>
      <c r="K306" s="140" t="s">
        <v>213</v>
      </c>
      <c r="L306" s="32"/>
      <c r="M306" s="145" t="s">
        <v>1</v>
      </c>
      <c r="N306" s="146" t="s">
        <v>41</v>
      </c>
      <c r="P306" s="147">
        <f t="shared" si="11"/>
        <v>0</v>
      </c>
      <c r="Q306" s="147">
        <v>0.21734</v>
      </c>
      <c r="R306" s="147">
        <f t="shared" si="12"/>
        <v>4.78148</v>
      </c>
      <c r="S306" s="147">
        <v>0</v>
      </c>
      <c r="T306" s="148">
        <f t="shared" si="13"/>
        <v>0</v>
      </c>
      <c r="AR306" s="149" t="s">
        <v>214</v>
      </c>
      <c r="AT306" s="149" t="s">
        <v>209</v>
      </c>
      <c r="AU306" s="149" t="s">
        <v>85</v>
      </c>
      <c r="AY306" s="17" t="s">
        <v>207</v>
      </c>
      <c r="BE306" s="150">
        <f t="shared" si="14"/>
        <v>0</v>
      </c>
      <c r="BF306" s="150">
        <f t="shared" si="15"/>
        <v>0</v>
      </c>
      <c r="BG306" s="150">
        <f t="shared" si="16"/>
        <v>0</v>
      </c>
      <c r="BH306" s="150">
        <f t="shared" si="17"/>
        <v>0</v>
      </c>
      <c r="BI306" s="150">
        <f t="shared" si="18"/>
        <v>0</v>
      </c>
      <c r="BJ306" s="17" t="s">
        <v>83</v>
      </c>
      <c r="BK306" s="150">
        <f t="shared" si="19"/>
        <v>0</v>
      </c>
      <c r="BL306" s="17" t="s">
        <v>214</v>
      </c>
      <c r="BM306" s="149" t="s">
        <v>1947</v>
      </c>
    </row>
    <row r="307" spans="2:65" s="1" customFormat="1" ht="21.75" customHeight="1">
      <c r="B307" s="137"/>
      <c r="C307" s="172" t="s">
        <v>544</v>
      </c>
      <c r="D307" s="172" t="s">
        <v>426</v>
      </c>
      <c r="E307" s="173" t="s">
        <v>1948</v>
      </c>
      <c r="F307" s="174" t="s">
        <v>1949</v>
      </c>
      <c r="G307" s="175" t="s">
        <v>212</v>
      </c>
      <c r="H307" s="176">
        <v>22</v>
      </c>
      <c r="I307" s="177"/>
      <c r="J307" s="178">
        <f t="shared" si="10"/>
        <v>0</v>
      </c>
      <c r="K307" s="174" t="s">
        <v>213</v>
      </c>
      <c r="L307" s="179"/>
      <c r="M307" s="180" t="s">
        <v>1</v>
      </c>
      <c r="N307" s="181" t="s">
        <v>41</v>
      </c>
      <c r="P307" s="147">
        <f t="shared" si="11"/>
        <v>0</v>
      </c>
      <c r="Q307" s="147">
        <v>0.08</v>
      </c>
      <c r="R307" s="147">
        <f t="shared" si="12"/>
        <v>1.76</v>
      </c>
      <c r="S307" s="147">
        <v>0</v>
      </c>
      <c r="T307" s="148">
        <f t="shared" si="13"/>
        <v>0</v>
      </c>
      <c r="AR307" s="149" t="s">
        <v>242</v>
      </c>
      <c r="AT307" s="149" t="s">
        <v>426</v>
      </c>
      <c r="AU307" s="149" t="s">
        <v>85</v>
      </c>
      <c r="AY307" s="17" t="s">
        <v>207</v>
      </c>
      <c r="BE307" s="150">
        <f t="shared" si="14"/>
        <v>0</v>
      </c>
      <c r="BF307" s="150">
        <f t="shared" si="15"/>
        <v>0</v>
      </c>
      <c r="BG307" s="150">
        <f t="shared" si="16"/>
        <v>0</v>
      </c>
      <c r="BH307" s="150">
        <f t="shared" si="17"/>
        <v>0</v>
      </c>
      <c r="BI307" s="150">
        <f t="shared" si="18"/>
        <v>0</v>
      </c>
      <c r="BJ307" s="17" t="s">
        <v>83</v>
      </c>
      <c r="BK307" s="150">
        <f t="shared" si="19"/>
        <v>0</v>
      </c>
      <c r="BL307" s="17" t="s">
        <v>214</v>
      </c>
      <c r="BM307" s="149" t="s">
        <v>1950</v>
      </c>
    </row>
    <row r="308" spans="2:65" s="1" customFormat="1" ht="16.5" customHeight="1">
      <c r="B308" s="137"/>
      <c r="C308" s="172" t="s">
        <v>549</v>
      </c>
      <c r="D308" s="172" t="s">
        <v>426</v>
      </c>
      <c r="E308" s="173" t="s">
        <v>1951</v>
      </c>
      <c r="F308" s="174" t="s">
        <v>1952</v>
      </c>
      <c r="G308" s="175" t="s">
        <v>212</v>
      </c>
      <c r="H308" s="176">
        <v>23</v>
      </c>
      <c r="I308" s="177"/>
      <c r="J308" s="178">
        <f t="shared" si="10"/>
        <v>0</v>
      </c>
      <c r="K308" s="174" t="s">
        <v>213</v>
      </c>
      <c r="L308" s="179"/>
      <c r="M308" s="180" t="s">
        <v>1</v>
      </c>
      <c r="N308" s="181" t="s">
        <v>41</v>
      </c>
      <c r="P308" s="147">
        <f t="shared" si="11"/>
        <v>0</v>
      </c>
      <c r="Q308" s="147">
        <v>0.22</v>
      </c>
      <c r="R308" s="147">
        <f t="shared" si="12"/>
        <v>5.06</v>
      </c>
      <c r="S308" s="147">
        <v>0</v>
      </c>
      <c r="T308" s="148">
        <f t="shared" si="13"/>
        <v>0</v>
      </c>
      <c r="AR308" s="149" t="s">
        <v>242</v>
      </c>
      <c r="AT308" s="149" t="s">
        <v>426</v>
      </c>
      <c r="AU308" s="149" t="s">
        <v>85</v>
      </c>
      <c r="AY308" s="17" t="s">
        <v>207</v>
      </c>
      <c r="BE308" s="150">
        <f t="shared" si="14"/>
        <v>0</v>
      </c>
      <c r="BF308" s="150">
        <f t="shared" si="15"/>
        <v>0</v>
      </c>
      <c r="BG308" s="150">
        <f t="shared" si="16"/>
        <v>0</v>
      </c>
      <c r="BH308" s="150">
        <f t="shared" si="17"/>
        <v>0</v>
      </c>
      <c r="BI308" s="150">
        <f t="shared" si="18"/>
        <v>0</v>
      </c>
      <c r="BJ308" s="17" t="s">
        <v>83</v>
      </c>
      <c r="BK308" s="150">
        <f t="shared" si="19"/>
        <v>0</v>
      </c>
      <c r="BL308" s="17" t="s">
        <v>214</v>
      </c>
      <c r="BM308" s="149" t="s">
        <v>1953</v>
      </c>
    </row>
    <row r="309" spans="2:65" s="1" customFormat="1" ht="24.2" customHeight="1">
      <c r="B309" s="137"/>
      <c r="C309" s="172" t="s">
        <v>555</v>
      </c>
      <c r="D309" s="172" t="s">
        <v>426</v>
      </c>
      <c r="E309" s="173" t="s">
        <v>1954</v>
      </c>
      <c r="F309" s="174" t="s">
        <v>1955</v>
      </c>
      <c r="G309" s="175" t="s">
        <v>212</v>
      </c>
      <c r="H309" s="176">
        <v>23</v>
      </c>
      <c r="I309" s="177"/>
      <c r="J309" s="178">
        <f t="shared" si="10"/>
        <v>0</v>
      </c>
      <c r="K309" s="174" t="s">
        <v>213</v>
      </c>
      <c r="L309" s="179"/>
      <c r="M309" s="180" t="s">
        <v>1</v>
      </c>
      <c r="N309" s="181" t="s">
        <v>41</v>
      </c>
      <c r="P309" s="147">
        <f t="shared" si="11"/>
        <v>0</v>
      </c>
      <c r="Q309" s="147">
        <v>0.012</v>
      </c>
      <c r="R309" s="147">
        <f t="shared" si="12"/>
        <v>0.276</v>
      </c>
      <c r="S309" s="147">
        <v>0</v>
      </c>
      <c r="T309" s="148">
        <f t="shared" si="13"/>
        <v>0</v>
      </c>
      <c r="AR309" s="149" t="s">
        <v>242</v>
      </c>
      <c r="AT309" s="149" t="s">
        <v>426</v>
      </c>
      <c r="AU309" s="149" t="s">
        <v>85</v>
      </c>
      <c r="AY309" s="17" t="s">
        <v>207</v>
      </c>
      <c r="BE309" s="150">
        <f t="shared" si="14"/>
        <v>0</v>
      </c>
      <c r="BF309" s="150">
        <f t="shared" si="15"/>
        <v>0</v>
      </c>
      <c r="BG309" s="150">
        <f t="shared" si="16"/>
        <v>0</v>
      </c>
      <c r="BH309" s="150">
        <f t="shared" si="17"/>
        <v>0</v>
      </c>
      <c r="BI309" s="150">
        <f t="shared" si="18"/>
        <v>0</v>
      </c>
      <c r="BJ309" s="17" t="s">
        <v>83</v>
      </c>
      <c r="BK309" s="150">
        <f t="shared" si="19"/>
        <v>0</v>
      </c>
      <c r="BL309" s="17" t="s">
        <v>214</v>
      </c>
      <c r="BM309" s="149" t="s">
        <v>1956</v>
      </c>
    </row>
    <row r="310" spans="2:65" s="1" customFormat="1" ht="24.2" customHeight="1">
      <c r="B310" s="137"/>
      <c r="C310" s="138" t="s">
        <v>563</v>
      </c>
      <c r="D310" s="138" t="s">
        <v>209</v>
      </c>
      <c r="E310" s="139" t="s">
        <v>1945</v>
      </c>
      <c r="F310" s="140" t="s">
        <v>1946</v>
      </c>
      <c r="G310" s="141" t="s">
        <v>212</v>
      </c>
      <c r="H310" s="142">
        <v>1</v>
      </c>
      <c r="I310" s="143"/>
      <c r="J310" s="144">
        <f t="shared" si="10"/>
        <v>0</v>
      </c>
      <c r="K310" s="140" t="s">
        <v>213</v>
      </c>
      <c r="L310" s="32"/>
      <c r="M310" s="145" t="s">
        <v>1</v>
      </c>
      <c r="N310" s="146" t="s">
        <v>41</v>
      </c>
      <c r="P310" s="147">
        <f t="shared" si="11"/>
        <v>0</v>
      </c>
      <c r="Q310" s="147">
        <v>0.21734</v>
      </c>
      <c r="R310" s="147">
        <f t="shared" si="12"/>
        <v>0.21734</v>
      </c>
      <c r="S310" s="147">
        <v>0</v>
      </c>
      <c r="T310" s="148">
        <f t="shared" si="13"/>
        <v>0</v>
      </c>
      <c r="AR310" s="149" t="s">
        <v>214</v>
      </c>
      <c r="AT310" s="149" t="s">
        <v>209</v>
      </c>
      <c r="AU310" s="149" t="s">
        <v>85</v>
      </c>
      <c r="AY310" s="17" t="s">
        <v>207</v>
      </c>
      <c r="BE310" s="150">
        <f t="shared" si="14"/>
        <v>0</v>
      </c>
      <c r="BF310" s="150">
        <f t="shared" si="15"/>
        <v>0</v>
      </c>
      <c r="BG310" s="150">
        <f t="shared" si="16"/>
        <v>0</v>
      </c>
      <c r="BH310" s="150">
        <f t="shared" si="17"/>
        <v>0</v>
      </c>
      <c r="BI310" s="150">
        <f t="shared" si="18"/>
        <v>0</v>
      </c>
      <c r="BJ310" s="17" t="s">
        <v>83</v>
      </c>
      <c r="BK310" s="150">
        <f t="shared" si="19"/>
        <v>0</v>
      </c>
      <c r="BL310" s="17" t="s">
        <v>214</v>
      </c>
      <c r="BM310" s="149" t="s">
        <v>1957</v>
      </c>
    </row>
    <row r="311" spans="2:65" s="1" customFormat="1" ht="24.2" customHeight="1">
      <c r="B311" s="137"/>
      <c r="C311" s="172" t="s">
        <v>568</v>
      </c>
      <c r="D311" s="172" t="s">
        <v>426</v>
      </c>
      <c r="E311" s="173" t="s">
        <v>1958</v>
      </c>
      <c r="F311" s="174" t="s">
        <v>1959</v>
      </c>
      <c r="G311" s="175" t="s">
        <v>212</v>
      </c>
      <c r="H311" s="176">
        <v>1</v>
      </c>
      <c r="I311" s="177"/>
      <c r="J311" s="178">
        <f t="shared" si="10"/>
        <v>0</v>
      </c>
      <c r="K311" s="174" t="s">
        <v>213</v>
      </c>
      <c r="L311" s="179"/>
      <c r="M311" s="180" t="s">
        <v>1</v>
      </c>
      <c r="N311" s="181" t="s">
        <v>41</v>
      </c>
      <c r="P311" s="147">
        <f t="shared" si="11"/>
        <v>0</v>
      </c>
      <c r="Q311" s="147">
        <v>0.046</v>
      </c>
      <c r="R311" s="147">
        <f t="shared" si="12"/>
        <v>0.046</v>
      </c>
      <c r="S311" s="147">
        <v>0</v>
      </c>
      <c r="T311" s="148">
        <f t="shared" si="13"/>
        <v>0</v>
      </c>
      <c r="AR311" s="149" t="s">
        <v>242</v>
      </c>
      <c r="AT311" s="149" t="s">
        <v>426</v>
      </c>
      <c r="AU311" s="149" t="s">
        <v>85</v>
      </c>
      <c r="AY311" s="17" t="s">
        <v>207</v>
      </c>
      <c r="BE311" s="150">
        <f t="shared" si="14"/>
        <v>0</v>
      </c>
      <c r="BF311" s="150">
        <f t="shared" si="15"/>
        <v>0</v>
      </c>
      <c r="BG311" s="150">
        <f t="shared" si="16"/>
        <v>0</v>
      </c>
      <c r="BH311" s="150">
        <f t="shared" si="17"/>
        <v>0</v>
      </c>
      <c r="BI311" s="150">
        <f t="shared" si="18"/>
        <v>0</v>
      </c>
      <c r="BJ311" s="17" t="s">
        <v>83</v>
      </c>
      <c r="BK311" s="150">
        <f t="shared" si="19"/>
        <v>0</v>
      </c>
      <c r="BL311" s="17" t="s">
        <v>214</v>
      </c>
      <c r="BM311" s="149" t="s">
        <v>1960</v>
      </c>
    </row>
    <row r="312" spans="2:65" s="1" customFormat="1" ht="24.2" customHeight="1">
      <c r="B312" s="137"/>
      <c r="C312" s="138" t="s">
        <v>572</v>
      </c>
      <c r="D312" s="138" t="s">
        <v>209</v>
      </c>
      <c r="E312" s="139" t="s">
        <v>1961</v>
      </c>
      <c r="F312" s="140" t="s">
        <v>1962</v>
      </c>
      <c r="G312" s="141" t="s">
        <v>212</v>
      </c>
      <c r="H312" s="142">
        <v>2</v>
      </c>
      <c r="I312" s="143"/>
      <c r="J312" s="144">
        <f t="shared" si="10"/>
        <v>0</v>
      </c>
      <c r="K312" s="140" t="s">
        <v>213</v>
      </c>
      <c r="L312" s="32"/>
      <c r="M312" s="145" t="s">
        <v>1</v>
      </c>
      <c r="N312" s="146" t="s">
        <v>41</v>
      </c>
      <c r="P312" s="147">
        <f t="shared" si="11"/>
        <v>0</v>
      </c>
      <c r="Q312" s="147">
        <v>0.21734</v>
      </c>
      <c r="R312" s="147">
        <f t="shared" si="12"/>
        <v>0.43468</v>
      </c>
      <c r="S312" s="147">
        <v>0</v>
      </c>
      <c r="T312" s="148">
        <f t="shared" si="13"/>
        <v>0</v>
      </c>
      <c r="AR312" s="149" t="s">
        <v>214</v>
      </c>
      <c r="AT312" s="149" t="s">
        <v>209</v>
      </c>
      <c r="AU312" s="149" t="s">
        <v>85</v>
      </c>
      <c r="AY312" s="17" t="s">
        <v>207</v>
      </c>
      <c r="BE312" s="150">
        <f t="shared" si="14"/>
        <v>0</v>
      </c>
      <c r="BF312" s="150">
        <f t="shared" si="15"/>
        <v>0</v>
      </c>
      <c r="BG312" s="150">
        <f t="shared" si="16"/>
        <v>0</v>
      </c>
      <c r="BH312" s="150">
        <f t="shared" si="17"/>
        <v>0</v>
      </c>
      <c r="BI312" s="150">
        <f t="shared" si="18"/>
        <v>0</v>
      </c>
      <c r="BJ312" s="17" t="s">
        <v>83</v>
      </c>
      <c r="BK312" s="150">
        <f t="shared" si="19"/>
        <v>0</v>
      </c>
      <c r="BL312" s="17" t="s">
        <v>214</v>
      </c>
      <c r="BM312" s="149" t="s">
        <v>1963</v>
      </c>
    </row>
    <row r="313" spans="2:65" s="1" customFormat="1" ht="21.75" customHeight="1">
      <c r="B313" s="137"/>
      <c r="C313" s="172" t="s">
        <v>577</v>
      </c>
      <c r="D313" s="172" t="s">
        <v>426</v>
      </c>
      <c r="E313" s="173" t="s">
        <v>1964</v>
      </c>
      <c r="F313" s="174" t="s">
        <v>1965</v>
      </c>
      <c r="G313" s="175" t="s">
        <v>212</v>
      </c>
      <c r="H313" s="176">
        <v>2</v>
      </c>
      <c r="I313" s="177"/>
      <c r="J313" s="178">
        <f t="shared" si="10"/>
        <v>0</v>
      </c>
      <c r="K313" s="174" t="s">
        <v>213</v>
      </c>
      <c r="L313" s="179"/>
      <c r="M313" s="180" t="s">
        <v>1</v>
      </c>
      <c r="N313" s="181" t="s">
        <v>41</v>
      </c>
      <c r="P313" s="147">
        <f t="shared" si="11"/>
        <v>0</v>
      </c>
      <c r="Q313" s="147">
        <v>0.196</v>
      </c>
      <c r="R313" s="147">
        <f t="shared" si="12"/>
        <v>0.392</v>
      </c>
      <c r="S313" s="147">
        <v>0</v>
      </c>
      <c r="T313" s="148">
        <f t="shared" si="13"/>
        <v>0</v>
      </c>
      <c r="AR313" s="149" t="s">
        <v>242</v>
      </c>
      <c r="AT313" s="149" t="s">
        <v>426</v>
      </c>
      <c r="AU313" s="149" t="s">
        <v>85</v>
      </c>
      <c r="AY313" s="17" t="s">
        <v>207</v>
      </c>
      <c r="BE313" s="150">
        <f t="shared" si="14"/>
        <v>0</v>
      </c>
      <c r="BF313" s="150">
        <f t="shared" si="15"/>
        <v>0</v>
      </c>
      <c r="BG313" s="150">
        <f t="shared" si="16"/>
        <v>0</v>
      </c>
      <c r="BH313" s="150">
        <f t="shared" si="17"/>
        <v>0</v>
      </c>
      <c r="BI313" s="150">
        <f t="shared" si="18"/>
        <v>0</v>
      </c>
      <c r="BJ313" s="17" t="s">
        <v>83</v>
      </c>
      <c r="BK313" s="150">
        <f t="shared" si="19"/>
        <v>0</v>
      </c>
      <c r="BL313" s="17" t="s">
        <v>214</v>
      </c>
      <c r="BM313" s="149" t="s">
        <v>1966</v>
      </c>
    </row>
    <row r="314" spans="2:65" s="1" customFormat="1" ht="24.2" customHeight="1">
      <c r="B314" s="137"/>
      <c r="C314" s="172" t="s">
        <v>581</v>
      </c>
      <c r="D314" s="172" t="s">
        <v>426</v>
      </c>
      <c r="E314" s="173" t="s">
        <v>1954</v>
      </c>
      <c r="F314" s="174" t="s">
        <v>1955</v>
      </c>
      <c r="G314" s="175" t="s">
        <v>212</v>
      </c>
      <c r="H314" s="176">
        <v>1</v>
      </c>
      <c r="I314" s="177"/>
      <c r="J314" s="178">
        <f t="shared" si="10"/>
        <v>0</v>
      </c>
      <c r="K314" s="174" t="s">
        <v>213</v>
      </c>
      <c r="L314" s="179"/>
      <c r="M314" s="180" t="s">
        <v>1</v>
      </c>
      <c r="N314" s="181" t="s">
        <v>41</v>
      </c>
      <c r="P314" s="147">
        <f t="shared" si="11"/>
        <v>0</v>
      </c>
      <c r="Q314" s="147">
        <v>0.012</v>
      </c>
      <c r="R314" s="147">
        <f t="shared" si="12"/>
        <v>0.012</v>
      </c>
      <c r="S314" s="147">
        <v>0</v>
      </c>
      <c r="T314" s="148">
        <f t="shared" si="13"/>
        <v>0</v>
      </c>
      <c r="AR314" s="149" t="s">
        <v>242</v>
      </c>
      <c r="AT314" s="149" t="s">
        <v>426</v>
      </c>
      <c r="AU314" s="149" t="s">
        <v>85</v>
      </c>
      <c r="AY314" s="17" t="s">
        <v>207</v>
      </c>
      <c r="BE314" s="150">
        <f t="shared" si="14"/>
        <v>0</v>
      </c>
      <c r="BF314" s="150">
        <f t="shared" si="15"/>
        <v>0</v>
      </c>
      <c r="BG314" s="150">
        <f t="shared" si="16"/>
        <v>0</v>
      </c>
      <c r="BH314" s="150">
        <f t="shared" si="17"/>
        <v>0</v>
      </c>
      <c r="BI314" s="150">
        <f t="shared" si="18"/>
        <v>0</v>
      </c>
      <c r="BJ314" s="17" t="s">
        <v>83</v>
      </c>
      <c r="BK314" s="150">
        <f t="shared" si="19"/>
        <v>0</v>
      </c>
      <c r="BL314" s="17" t="s">
        <v>214</v>
      </c>
      <c r="BM314" s="149" t="s">
        <v>1967</v>
      </c>
    </row>
    <row r="315" spans="2:65" s="1" customFormat="1" ht="24.2" customHeight="1">
      <c r="B315" s="137"/>
      <c r="C315" s="138" t="s">
        <v>585</v>
      </c>
      <c r="D315" s="138" t="s">
        <v>209</v>
      </c>
      <c r="E315" s="139" t="s">
        <v>1968</v>
      </c>
      <c r="F315" s="140" t="s">
        <v>1969</v>
      </c>
      <c r="G315" s="141" t="s">
        <v>212</v>
      </c>
      <c r="H315" s="142">
        <v>20</v>
      </c>
      <c r="I315" s="143"/>
      <c r="J315" s="144">
        <f t="shared" si="10"/>
        <v>0</v>
      </c>
      <c r="K315" s="140" t="s">
        <v>213</v>
      </c>
      <c r="L315" s="32"/>
      <c r="M315" s="145" t="s">
        <v>1</v>
      </c>
      <c r="N315" s="146" t="s">
        <v>41</v>
      </c>
      <c r="P315" s="147">
        <f t="shared" si="11"/>
        <v>0</v>
      </c>
      <c r="Q315" s="147">
        <v>0</v>
      </c>
      <c r="R315" s="147">
        <f t="shared" si="12"/>
        <v>0</v>
      </c>
      <c r="S315" s="147">
        <v>0.2</v>
      </c>
      <c r="T315" s="148">
        <f t="shared" si="13"/>
        <v>4</v>
      </c>
      <c r="AR315" s="149" t="s">
        <v>214</v>
      </c>
      <c r="AT315" s="149" t="s">
        <v>209</v>
      </c>
      <c r="AU315" s="149" t="s">
        <v>85</v>
      </c>
      <c r="AY315" s="17" t="s">
        <v>207</v>
      </c>
      <c r="BE315" s="150">
        <f t="shared" si="14"/>
        <v>0</v>
      </c>
      <c r="BF315" s="150">
        <f t="shared" si="15"/>
        <v>0</v>
      </c>
      <c r="BG315" s="150">
        <f t="shared" si="16"/>
        <v>0</v>
      </c>
      <c r="BH315" s="150">
        <f t="shared" si="17"/>
        <v>0</v>
      </c>
      <c r="BI315" s="150">
        <f t="shared" si="18"/>
        <v>0</v>
      </c>
      <c r="BJ315" s="17" t="s">
        <v>83</v>
      </c>
      <c r="BK315" s="150">
        <f t="shared" si="19"/>
        <v>0</v>
      </c>
      <c r="BL315" s="17" t="s">
        <v>214</v>
      </c>
      <c r="BM315" s="149" t="s">
        <v>1970</v>
      </c>
    </row>
    <row r="316" spans="2:51" s="12" customFormat="1" ht="12">
      <c r="B316" s="151"/>
      <c r="D316" s="152" t="s">
        <v>223</v>
      </c>
      <c r="E316" s="153" t="s">
        <v>1</v>
      </c>
      <c r="F316" s="154" t="s">
        <v>1971</v>
      </c>
      <c r="H316" s="155">
        <v>20</v>
      </c>
      <c r="I316" s="156"/>
      <c r="L316" s="151"/>
      <c r="M316" s="157"/>
      <c r="T316" s="158"/>
      <c r="AT316" s="153" t="s">
        <v>223</v>
      </c>
      <c r="AU316" s="153" t="s">
        <v>85</v>
      </c>
      <c r="AV316" s="12" t="s">
        <v>85</v>
      </c>
      <c r="AW316" s="12" t="s">
        <v>32</v>
      </c>
      <c r="AX316" s="12" t="s">
        <v>83</v>
      </c>
      <c r="AY316" s="153" t="s">
        <v>207</v>
      </c>
    </row>
    <row r="317" spans="2:65" s="1" customFormat="1" ht="16.5" customHeight="1">
      <c r="B317" s="137"/>
      <c r="C317" s="138" t="s">
        <v>590</v>
      </c>
      <c r="D317" s="138" t="s">
        <v>209</v>
      </c>
      <c r="E317" s="139" t="s">
        <v>1972</v>
      </c>
      <c r="F317" s="140" t="s">
        <v>1973</v>
      </c>
      <c r="G317" s="141" t="s">
        <v>212</v>
      </c>
      <c r="H317" s="142">
        <v>8</v>
      </c>
      <c r="I317" s="143"/>
      <c r="J317" s="144">
        <f>ROUND(I317*H317,2)</f>
        <v>0</v>
      </c>
      <c r="K317" s="140" t="s">
        <v>1</v>
      </c>
      <c r="L317" s="32"/>
      <c r="M317" s="145" t="s">
        <v>1</v>
      </c>
      <c r="N317" s="146" t="s">
        <v>41</v>
      </c>
      <c r="P317" s="147">
        <f>O317*H317</f>
        <v>0</v>
      </c>
      <c r="Q317" s="147">
        <v>0.00062</v>
      </c>
      <c r="R317" s="147">
        <f>Q317*H317</f>
        <v>0.00496</v>
      </c>
      <c r="S317" s="147">
        <v>0</v>
      </c>
      <c r="T317" s="148">
        <f>S317*H317</f>
        <v>0</v>
      </c>
      <c r="AR317" s="149" t="s">
        <v>214</v>
      </c>
      <c r="AT317" s="149" t="s">
        <v>209</v>
      </c>
      <c r="AU317" s="149" t="s">
        <v>85</v>
      </c>
      <c r="AY317" s="17" t="s">
        <v>207</v>
      </c>
      <c r="BE317" s="150">
        <f>IF(N317="základní",J317,0)</f>
        <v>0</v>
      </c>
      <c r="BF317" s="150">
        <f>IF(N317="snížená",J317,0)</f>
        <v>0</v>
      </c>
      <c r="BG317" s="150">
        <f>IF(N317="zákl. přenesená",J317,0)</f>
        <v>0</v>
      </c>
      <c r="BH317" s="150">
        <f>IF(N317="sníž. přenesená",J317,0)</f>
        <v>0</v>
      </c>
      <c r="BI317" s="150">
        <f>IF(N317="nulová",J317,0)</f>
        <v>0</v>
      </c>
      <c r="BJ317" s="17" t="s">
        <v>83</v>
      </c>
      <c r="BK317" s="150">
        <f>ROUND(I317*H317,2)</f>
        <v>0</v>
      </c>
      <c r="BL317" s="17" t="s">
        <v>214</v>
      </c>
      <c r="BM317" s="149" t="s">
        <v>1974</v>
      </c>
    </row>
    <row r="318" spans="2:65" s="1" customFormat="1" ht="21.75" customHeight="1">
      <c r="B318" s="137"/>
      <c r="C318" s="138" t="s">
        <v>595</v>
      </c>
      <c r="D318" s="138" t="s">
        <v>209</v>
      </c>
      <c r="E318" s="139" t="s">
        <v>1975</v>
      </c>
      <c r="F318" s="140" t="s">
        <v>1976</v>
      </c>
      <c r="G318" s="141" t="s">
        <v>212</v>
      </c>
      <c r="H318" s="142">
        <v>2</v>
      </c>
      <c r="I318" s="143"/>
      <c r="J318" s="144">
        <f>ROUND(I318*H318,2)</f>
        <v>0</v>
      </c>
      <c r="K318" s="140" t="s">
        <v>213</v>
      </c>
      <c r="L318" s="32"/>
      <c r="M318" s="145" t="s">
        <v>1</v>
      </c>
      <c r="N318" s="146" t="s">
        <v>41</v>
      </c>
      <c r="P318" s="147">
        <f>O318*H318</f>
        <v>0</v>
      </c>
      <c r="Q318" s="147">
        <v>0.00162</v>
      </c>
      <c r="R318" s="147">
        <f>Q318*H318</f>
        <v>0.00324</v>
      </c>
      <c r="S318" s="147">
        <v>0</v>
      </c>
      <c r="T318" s="148">
        <f>S318*H318</f>
        <v>0</v>
      </c>
      <c r="AR318" s="149" t="s">
        <v>214</v>
      </c>
      <c r="AT318" s="149" t="s">
        <v>209</v>
      </c>
      <c r="AU318" s="149" t="s">
        <v>85</v>
      </c>
      <c r="AY318" s="17" t="s">
        <v>207</v>
      </c>
      <c r="BE318" s="150">
        <f>IF(N318="základní",J318,0)</f>
        <v>0</v>
      </c>
      <c r="BF318" s="150">
        <f>IF(N318="snížená",J318,0)</f>
        <v>0</v>
      </c>
      <c r="BG318" s="150">
        <f>IF(N318="zákl. přenesená",J318,0)</f>
        <v>0</v>
      </c>
      <c r="BH318" s="150">
        <f>IF(N318="sníž. přenesená",J318,0)</f>
        <v>0</v>
      </c>
      <c r="BI318" s="150">
        <f>IF(N318="nulová",J318,0)</f>
        <v>0</v>
      </c>
      <c r="BJ318" s="17" t="s">
        <v>83</v>
      </c>
      <c r="BK318" s="150">
        <f>ROUND(I318*H318,2)</f>
        <v>0</v>
      </c>
      <c r="BL318" s="17" t="s">
        <v>214</v>
      </c>
      <c r="BM318" s="149" t="s">
        <v>1977</v>
      </c>
    </row>
    <row r="319" spans="2:63" s="11" customFormat="1" ht="22.9" customHeight="1">
      <c r="B319" s="125"/>
      <c r="D319" s="126" t="s">
        <v>75</v>
      </c>
      <c r="E319" s="135" t="s">
        <v>779</v>
      </c>
      <c r="F319" s="135" t="s">
        <v>780</v>
      </c>
      <c r="I319" s="128"/>
      <c r="J319" s="136">
        <f>BK319</f>
        <v>0</v>
      </c>
      <c r="L319" s="125"/>
      <c r="M319" s="130"/>
      <c r="P319" s="131">
        <f>SUM(P320:P324)</f>
        <v>0</v>
      </c>
      <c r="R319" s="131">
        <f>SUM(R320:R324)</f>
        <v>0</v>
      </c>
      <c r="T319" s="132">
        <f>SUM(T320:T324)</f>
        <v>0</v>
      </c>
      <c r="AR319" s="126" t="s">
        <v>83</v>
      </c>
      <c r="AT319" s="133" t="s">
        <v>75</v>
      </c>
      <c r="AU319" s="133" t="s">
        <v>83</v>
      </c>
      <c r="AY319" s="126" t="s">
        <v>207</v>
      </c>
      <c r="BK319" s="134">
        <f>SUM(BK320:BK324)</f>
        <v>0</v>
      </c>
    </row>
    <row r="320" spans="2:65" s="1" customFormat="1" ht="21.75" customHeight="1">
      <c r="B320" s="137"/>
      <c r="C320" s="138" t="s">
        <v>599</v>
      </c>
      <c r="D320" s="138" t="s">
        <v>209</v>
      </c>
      <c r="E320" s="139" t="s">
        <v>798</v>
      </c>
      <c r="F320" s="140" t="s">
        <v>799</v>
      </c>
      <c r="G320" s="141" t="s">
        <v>429</v>
      </c>
      <c r="H320" s="142">
        <v>263.776</v>
      </c>
      <c r="I320" s="143"/>
      <c r="J320" s="144">
        <f>ROUND(I320*H320,2)</f>
        <v>0</v>
      </c>
      <c r="K320" s="140" t="s">
        <v>213</v>
      </c>
      <c r="L320" s="32"/>
      <c r="M320" s="145" t="s">
        <v>1</v>
      </c>
      <c r="N320" s="146" t="s">
        <v>41</v>
      </c>
      <c r="P320" s="147">
        <f>O320*H320</f>
        <v>0</v>
      </c>
      <c r="Q320" s="147">
        <v>0</v>
      </c>
      <c r="R320" s="147">
        <f>Q320*H320</f>
        <v>0</v>
      </c>
      <c r="S320" s="147">
        <v>0</v>
      </c>
      <c r="T320" s="148">
        <f>S320*H320</f>
        <v>0</v>
      </c>
      <c r="AR320" s="149" t="s">
        <v>214</v>
      </c>
      <c r="AT320" s="149" t="s">
        <v>209</v>
      </c>
      <c r="AU320" s="149" t="s">
        <v>85</v>
      </c>
      <c r="AY320" s="17" t="s">
        <v>207</v>
      </c>
      <c r="BE320" s="150">
        <f>IF(N320="základní",J320,0)</f>
        <v>0</v>
      </c>
      <c r="BF320" s="150">
        <f>IF(N320="snížená",J320,0)</f>
        <v>0</v>
      </c>
      <c r="BG320" s="150">
        <f>IF(N320="zákl. přenesená",J320,0)</f>
        <v>0</v>
      </c>
      <c r="BH320" s="150">
        <f>IF(N320="sníž. přenesená",J320,0)</f>
        <v>0</v>
      </c>
      <c r="BI320" s="150">
        <f>IF(N320="nulová",J320,0)</f>
        <v>0</v>
      </c>
      <c r="BJ320" s="17" t="s">
        <v>83</v>
      </c>
      <c r="BK320" s="150">
        <f>ROUND(I320*H320,2)</f>
        <v>0</v>
      </c>
      <c r="BL320" s="17" t="s">
        <v>214</v>
      </c>
      <c r="BM320" s="149" t="s">
        <v>1978</v>
      </c>
    </row>
    <row r="321" spans="2:65" s="1" customFormat="1" ht="24.2" customHeight="1">
      <c r="B321" s="137"/>
      <c r="C321" s="138" t="s">
        <v>604</v>
      </c>
      <c r="D321" s="138" t="s">
        <v>209</v>
      </c>
      <c r="E321" s="139" t="s">
        <v>802</v>
      </c>
      <c r="F321" s="140" t="s">
        <v>803</v>
      </c>
      <c r="G321" s="141" t="s">
        <v>429</v>
      </c>
      <c r="H321" s="142">
        <v>5011.744</v>
      </c>
      <c r="I321" s="143"/>
      <c r="J321" s="144">
        <f>ROUND(I321*H321,2)</f>
        <v>0</v>
      </c>
      <c r="K321" s="140" t="s">
        <v>213</v>
      </c>
      <c r="L321" s="32"/>
      <c r="M321" s="145" t="s">
        <v>1</v>
      </c>
      <c r="N321" s="146" t="s">
        <v>41</v>
      </c>
      <c r="P321" s="147">
        <f>O321*H321</f>
        <v>0</v>
      </c>
      <c r="Q321" s="147">
        <v>0</v>
      </c>
      <c r="R321" s="147">
        <f>Q321*H321</f>
        <v>0</v>
      </c>
      <c r="S321" s="147">
        <v>0</v>
      </c>
      <c r="T321" s="148">
        <f>S321*H321</f>
        <v>0</v>
      </c>
      <c r="AR321" s="149" t="s">
        <v>214</v>
      </c>
      <c r="AT321" s="149" t="s">
        <v>209</v>
      </c>
      <c r="AU321" s="149" t="s">
        <v>85</v>
      </c>
      <c r="AY321" s="17" t="s">
        <v>207</v>
      </c>
      <c r="BE321" s="150">
        <f>IF(N321="základní",J321,0)</f>
        <v>0</v>
      </c>
      <c r="BF321" s="150">
        <f>IF(N321="snížená",J321,0)</f>
        <v>0</v>
      </c>
      <c r="BG321" s="150">
        <f>IF(N321="zákl. přenesená",J321,0)</f>
        <v>0</v>
      </c>
      <c r="BH321" s="150">
        <f>IF(N321="sníž. přenesená",J321,0)</f>
        <v>0</v>
      </c>
      <c r="BI321" s="150">
        <f>IF(N321="nulová",J321,0)</f>
        <v>0</v>
      </c>
      <c r="BJ321" s="17" t="s">
        <v>83</v>
      </c>
      <c r="BK321" s="150">
        <f>ROUND(I321*H321,2)</f>
        <v>0</v>
      </c>
      <c r="BL321" s="17" t="s">
        <v>214</v>
      </c>
      <c r="BM321" s="149" t="s">
        <v>1979</v>
      </c>
    </row>
    <row r="322" spans="2:51" s="12" customFormat="1" ht="12">
      <c r="B322" s="151"/>
      <c r="D322" s="152" t="s">
        <v>223</v>
      </c>
      <c r="F322" s="154" t="s">
        <v>1980</v>
      </c>
      <c r="H322" s="155">
        <v>5011.744</v>
      </c>
      <c r="I322" s="156"/>
      <c r="L322" s="151"/>
      <c r="M322" s="157"/>
      <c r="T322" s="158"/>
      <c r="AT322" s="153" t="s">
        <v>223</v>
      </c>
      <c r="AU322" s="153" t="s">
        <v>85</v>
      </c>
      <c r="AV322" s="12" t="s">
        <v>85</v>
      </c>
      <c r="AW322" s="12" t="s">
        <v>3</v>
      </c>
      <c r="AX322" s="12" t="s">
        <v>83</v>
      </c>
      <c r="AY322" s="153" t="s">
        <v>207</v>
      </c>
    </row>
    <row r="323" spans="2:65" s="1" customFormat="1" ht="24.2" customHeight="1">
      <c r="B323" s="137"/>
      <c r="C323" s="138" t="s">
        <v>609</v>
      </c>
      <c r="D323" s="138" t="s">
        <v>209</v>
      </c>
      <c r="E323" s="139" t="s">
        <v>807</v>
      </c>
      <c r="F323" s="140" t="s">
        <v>808</v>
      </c>
      <c r="G323" s="141" t="s">
        <v>429</v>
      </c>
      <c r="H323" s="142">
        <v>263.776</v>
      </c>
      <c r="I323" s="143"/>
      <c r="J323" s="144">
        <f>ROUND(I323*H323,2)</f>
        <v>0</v>
      </c>
      <c r="K323" s="140" t="s">
        <v>213</v>
      </c>
      <c r="L323" s="32"/>
      <c r="M323" s="145" t="s">
        <v>1</v>
      </c>
      <c r="N323" s="146" t="s">
        <v>41</v>
      </c>
      <c r="P323" s="147">
        <f>O323*H323</f>
        <v>0</v>
      </c>
      <c r="Q323" s="147">
        <v>0</v>
      </c>
      <c r="R323" s="147">
        <f>Q323*H323</f>
        <v>0</v>
      </c>
      <c r="S323" s="147">
        <v>0</v>
      </c>
      <c r="T323" s="148">
        <f>S323*H323</f>
        <v>0</v>
      </c>
      <c r="AR323" s="149" t="s">
        <v>214</v>
      </c>
      <c r="AT323" s="149" t="s">
        <v>209</v>
      </c>
      <c r="AU323" s="149" t="s">
        <v>85</v>
      </c>
      <c r="AY323" s="17" t="s">
        <v>207</v>
      </c>
      <c r="BE323" s="150">
        <f>IF(N323="základní",J323,0)</f>
        <v>0</v>
      </c>
      <c r="BF323" s="150">
        <f>IF(N323="snížená",J323,0)</f>
        <v>0</v>
      </c>
      <c r="BG323" s="150">
        <f>IF(N323="zákl. přenesená",J323,0)</f>
        <v>0</v>
      </c>
      <c r="BH323" s="150">
        <f>IF(N323="sníž. přenesená",J323,0)</f>
        <v>0</v>
      </c>
      <c r="BI323" s="150">
        <f>IF(N323="nulová",J323,0)</f>
        <v>0</v>
      </c>
      <c r="BJ323" s="17" t="s">
        <v>83</v>
      </c>
      <c r="BK323" s="150">
        <f>ROUND(I323*H323,2)</f>
        <v>0</v>
      </c>
      <c r="BL323" s="17" t="s">
        <v>214</v>
      </c>
      <c r="BM323" s="149" t="s">
        <v>1981</v>
      </c>
    </row>
    <row r="324" spans="2:65" s="1" customFormat="1" ht="44.25" customHeight="1">
      <c r="B324" s="137"/>
      <c r="C324" s="138" t="s">
        <v>615</v>
      </c>
      <c r="D324" s="138" t="s">
        <v>209</v>
      </c>
      <c r="E324" s="139" t="s">
        <v>1982</v>
      </c>
      <c r="F324" s="140" t="s">
        <v>1983</v>
      </c>
      <c r="G324" s="141" t="s">
        <v>429</v>
      </c>
      <c r="H324" s="142">
        <v>263.776</v>
      </c>
      <c r="I324" s="143"/>
      <c r="J324" s="144">
        <f>ROUND(I324*H324,2)</f>
        <v>0</v>
      </c>
      <c r="K324" s="140" t="s">
        <v>213</v>
      </c>
      <c r="L324" s="32"/>
      <c r="M324" s="145" t="s">
        <v>1</v>
      </c>
      <c r="N324" s="146" t="s">
        <v>41</v>
      </c>
      <c r="P324" s="147">
        <f>O324*H324</f>
        <v>0</v>
      </c>
      <c r="Q324" s="147">
        <v>0</v>
      </c>
      <c r="R324" s="147">
        <f>Q324*H324</f>
        <v>0</v>
      </c>
      <c r="S324" s="147">
        <v>0</v>
      </c>
      <c r="T324" s="148">
        <f>S324*H324</f>
        <v>0</v>
      </c>
      <c r="AR324" s="149" t="s">
        <v>214</v>
      </c>
      <c r="AT324" s="149" t="s">
        <v>209</v>
      </c>
      <c r="AU324" s="149" t="s">
        <v>85</v>
      </c>
      <c r="AY324" s="17" t="s">
        <v>207</v>
      </c>
      <c r="BE324" s="150">
        <f>IF(N324="základní",J324,0)</f>
        <v>0</v>
      </c>
      <c r="BF324" s="150">
        <f>IF(N324="snížená",J324,0)</f>
        <v>0</v>
      </c>
      <c r="BG324" s="150">
        <f>IF(N324="zákl. přenesená",J324,0)</f>
        <v>0</v>
      </c>
      <c r="BH324" s="150">
        <f>IF(N324="sníž. přenesená",J324,0)</f>
        <v>0</v>
      </c>
      <c r="BI324" s="150">
        <f>IF(N324="nulová",J324,0)</f>
        <v>0</v>
      </c>
      <c r="BJ324" s="17" t="s">
        <v>83</v>
      </c>
      <c r="BK324" s="150">
        <f>ROUND(I324*H324,2)</f>
        <v>0</v>
      </c>
      <c r="BL324" s="17" t="s">
        <v>214</v>
      </c>
      <c r="BM324" s="149" t="s">
        <v>1984</v>
      </c>
    </row>
    <row r="325" spans="2:63" s="11" customFormat="1" ht="22.9" customHeight="1">
      <c r="B325" s="125"/>
      <c r="D325" s="126" t="s">
        <v>75</v>
      </c>
      <c r="E325" s="135" t="s">
        <v>823</v>
      </c>
      <c r="F325" s="135" t="s">
        <v>824</v>
      </c>
      <c r="I325" s="128"/>
      <c r="J325" s="136">
        <f>BK325</f>
        <v>0</v>
      </c>
      <c r="L325" s="125"/>
      <c r="M325" s="130"/>
      <c r="P325" s="131">
        <f>P326</f>
        <v>0</v>
      </c>
      <c r="R325" s="131">
        <f>R326</f>
        <v>0</v>
      </c>
      <c r="T325" s="132">
        <f>T326</f>
        <v>0</v>
      </c>
      <c r="AR325" s="126" t="s">
        <v>83</v>
      </c>
      <c r="AT325" s="133" t="s">
        <v>75</v>
      </c>
      <c r="AU325" s="133" t="s">
        <v>83</v>
      </c>
      <c r="AY325" s="126" t="s">
        <v>207</v>
      </c>
      <c r="BK325" s="134">
        <f>BK326</f>
        <v>0</v>
      </c>
    </row>
    <row r="326" spans="2:65" s="1" customFormat="1" ht="24.2" customHeight="1">
      <c r="B326" s="137"/>
      <c r="C326" s="138" t="s">
        <v>619</v>
      </c>
      <c r="D326" s="138" t="s">
        <v>209</v>
      </c>
      <c r="E326" s="139" t="s">
        <v>1985</v>
      </c>
      <c r="F326" s="140" t="s">
        <v>1986</v>
      </c>
      <c r="G326" s="141" t="s">
        <v>429</v>
      </c>
      <c r="H326" s="142">
        <v>2084.044</v>
      </c>
      <c r="I326" s="143"/>
      <c r="J326" s="144">
        <f>ROUND(I326*H326,2)</f>
        <v>0</v>
      </c>
      <c r="K326" s="140" t="s">
        <v>213</v>
      </c>
      <c r="L326" s="32"/>
      <c r="M326" s="182" t="s">
        <v>1</v>
      </c>
      <c r="N326" s="183" t="s">
        <v>41</v>
      </c>
      <c r="O326" s="184"/>
      <c r="P326" s="185">
        <f>O326*H326</f>
        <v>0</v>
      </c>
      <c r="Q326" s="185">
        <v>0</v>
      </c>
      <c r="R326" s="185">
        <f>Q326*H326</f>
        <v>0</v>
      </c>
      <c r="S326" s="185">
        <v>0</v>
      </c>
      <c r="T326" s="186">
        <f>S326*H326</f>
        <v>0</v>
      </c>
      <c r="AR326" s="149" t="s">
        <v>214</v>
      </c>
      <c r="AT326" s="149" t="s">
        <v>209</v>
      </c>
      <c r="AU326" s="149" t="s">
        <v>85</v>
      </c>
      <c r="AY326" s="17" t="s">
        <v>207</v>
      </c>
      <c r="BE326" s="150">
        <f>IF(N326="základní",J326,0)</f>
        <v>0</v>
      </c>
      <c r="BF326" s="150">
        <f>IF(N326="snížená",J326,0)</f>
        <v>0</v>
      </c>
      <c r="BG326" s="150">
        <f>IF(N326="zákl. přenesená",J326,0)</f>
        <v>0</v>
      </c>
      <c r="BH326" s="150">
        <f>IF(N326="sníž. přenesená",J326,0)</f>
        <v>0</v>
      </c>
      <c r="BI326" s="150">
        <f>IF(N326="nulová",J326,0)</f>
        <v>0</v>
      </c>
      <c r="BJ326" s="17" t="s">
        <v>83</v>
      </c>
      <c r="BK326" s="150">
        <f>ROUND(I326*H326,2)</f>
        <v>0</v>
      </c>
      <c r="BL326" s="17" t="s">
        <v>214</v>
      </c>
      <c r="BM326" s="149" t="s">
        <v>1987</v>
      </c>
    </row>
    <row r="327" spans="2:12" s="1" customFormat="1" ht="6.95" customHeight="1">
      <c r="B327" s="44"/>
      <c r="C327" s="45"/>
      <c r="D327" s="45"/>
      <c r="E327" s="45"/>
      <c r="F327" s="45"/>
      <c r="G327" s="45"/>
      <c r="H327" s="45"/>
      <c r="I327" s="45"/>
      <c r="J327" s="45"/>
      <c r="K327" s="45"/>
      <c r="L327" s="32"/>
    </row>
  </sheetData>
  <autoFilter ref="C126:K326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6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56" ht="36.95" customHeight="1">
      <c r="L2" s="243" t="s">
        <v>5</v>
      </c>
      <c r="M2" s="219"/>
      <c r="N2" s="219"/>
      <c r="O2" s="219"/>
      <c r="P2" s="219"/>
      <c r="Q2" s="219"/>
      <c r="R2" s="219"/>
      <c r="S2" s="219"/>
      <c r="T2" s="219"/>
      <c r="U2" s="219"/>
      <c r="V2" s="219"/>
      <c r="AT2" s="17" t="s">
        <v>139</v>
      </c>
      <c r="AZ2" s="93" t="s">
        <v>151</v>
      </c>
      <c r="BA2" s="93" t="s">
        <v>1</v>
      </c>
      <c r="BB2" s="93" t="s">
        <v>1</v>
      </c>
      <c r="BC2" s="93" t="s">
        <v>1988</v>
      </c>
      <c r="BD2" s="93" t="s">
        <v>85</v>
      </c>
    </row>
    <row r="3" spans="2:5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85</v>
      </c>
      <c r="AZ3" s="93" t="s">
        <v>160</v>
      </c>
      <c r="BA3" s="93" t="s">
        <v>1</v>
      </c>
      <c r="BB3" s="93" t="s">
        <v>1</v>
      </c>
      <c r="BC3" s="93" t="s">
        <v>1989</v>
      </c>
      <c r="BD3" s="93" t="s">
        <v>85</v>
      </c>
    </row>
    <row r="4" spans="2:56" ht="24.95" customHeight="1">
      <c r="B4" s="20"/>
      <c r="D4" s="21" t="s">
        <v>144</v>
      </c>
      <c r="L4" s="20"/>
      <c r="M4" s="94" t="s">
        <v>10</v>
      </c>
      <c r="AT4" s="17" t="s">
        <v>3</v>
      </c>
      <c r="AZ4" s="93" t="s">
        <v>163</v>
      </c>
      <c r="BA4" s="93" t="s">
        <v>1</v>
      </c>
      <c r="BB4" s="93" t="s">
        <v>1</v>
      </c>
      <c r="BC4" s="93" t="s">
        <v>1990</v>
      </c>
      <c r="BD4" s="93" t="s">
        <v>85</v>
      </c>
    </row>
    <row r="5" spans="2:56" ht="6.95" customHeight="1">
      <c r="B5" s="20"/>
      <c r="L5" s="20"/>
      <c r="AZ5" s="93" t="s">
        <v>167</v>
      </c>
      <c r="BA5" s="93" t="s">
        <v>1</v>
      </c>
      <c r="BB5" s="93" t="s">
        <v>1</v>
      </c>
      <c r="BC5" s="93" t="s">
        <v>1991</v>
      </c>
      <c r="BD5" s="93" t="s">
        <v>85</v>
      </c>
    </row>
    <row r="6" spans="2:56" ht="12" customHeight="1">
      <c r="B6" s="20"/>
      <c r="D6" s="27" t="s">
        <v>16</v>
      </c>
      <c r="L6" s="20"/>
      <c r="AZ6" s="93" t="s">
        <v>1992</v>
      </c>
      <c r="BA6" s="93" t="s">
        <v>1</v>
      </c>
      <c r="BB6" s="93" t="s">
        <v>1</v>
      </c>
      <c r="BC6" s="93" t="s">
        <v>1993</v>
      </c>
      <c r="BD6" s="93" t="s">
        <v>85</v>
      </c>
    </row>
    <row r="7" spans="2:56" ht="16.5" customHeight="1">
      <c r="B7" s="20"/>
      <c r="E7" s="251" t="str">
        <f>'Rekapitulace stavby'!K6</f>
        <v>Chodník Hrachovec - horní část - 1.etapa  km 0,000 – km 0,763</v>
      </c>
      <c r="F7" s="252"/>
      <c r="G7" s="252"/>
      <c r="H7" s="252"/>
      <c r="L7" s="20"/>
      <c r="AZ7" s="93" t="s">
        <v>171</v>
      </c>
      <c r="BA7" s="93" t="s">
        <v>1</v>
      </c>
      <c r="BB7" s="93" t="s">
        <v>1</v>
      </c>
      <c r="BC7" s="93" t="s">
        <v>1994</v>
      </c>
      <c r="BD7" s="93" t="s">
        <v>85</v>
      </c>
    </row>
    <row r="8" spans="2:12" ht="12" customHeight="1">
      <c r="B8" s="20"/>
      <c r="D8" s="27" t="s">
        <v>153</v>
      </c>
      <c r="L8" s="20"/>
    </row>
    <row r="9" spans="2:12" s="1" customFormat="1" ht="16.5" customHeight="1">
      <c r="B9" s="32"/>
      <c r="E9" s="251" t="s">
        <v>1995</v>
      </c>
      <c r="F9" s="250"/>
      <c r="G9" s="250"/>
      <c r="H9" s="250"/>
      <c r="L9" s="32"/>
    </row>
    <row r="10" spans="2:12" s="1" customFormat="1" ht="12" customHeight="1">
      <c r="B10" s="32"/>
      <c r="D10" s="27" t="s">
        <v>159</v>
      </c>
      <c r="L10" s="32"/>
    </row>
    <row r="11" spans="2:12" s="1" customFormat="1" ht="16.5" customHeight="1">
      <c r="B11" s="32"/>
      <c r="E11" s="208" t="s">
        <v>1996</v>
      </c>
      <c r="F11" s="250"/>
      <c r="G11" s="250"/>
      <c r="H11" s="250"/>
      <c r="L11" s="32"/>
    </row>
    <row r="12" spans="2:12" s="1" customFormat="1" ht="12">
      <c r="B12" s="32"/>
      <c r="L12" s="32"/>
    </row>
    <row r="13" spans="2:12" s="1" customFormat="1" ht="12" customHeight="1">
      <c r="B13" s="32"/>
      <c r="D13" s="27" t="s">
        <v>18</v>
      </c>
      <c r="F13" s="25" t="s">
        <v>1</v>
      </c>
      <c r="I13" s="27" t="s">
        <v>19</v>
      </c>
      <c r="J13" s="25" t="s">
        <v>1</v>
      </c>
      <c r="L13" s="32"/>
    </row>
    <row r="14" spans="2:12" s="1" customFormat="1" ht="12" customHeight="1">
      <c r="B14" s="32"/>
      <c r="D14" s="27" t="s">
        <v>20</v>
      </c>
      <c r="F14" s="25" t="s">
        <v>21</v>
      </c>
      <c r="I14" s="27" t="s">
        <v>22</v>
      </c>
      <c r="J14" s="52" t="str">
        <f>'Rekapitulace stavby'!AN8</f>
        <v>2. 12. 2022</v>
      </c>
      <c r="L14" s="32"/>
    </row>
    <row r="15" spans="2:12" s="1" customFormat="1" ht="10.9" customHeight="1">
      <c r="B15" s="32"/>
      <c r="L15" s="32"/>
    </row>
    <row r="16" spans="2:12" s="1" customFormat="1" ht="12" customHeight="1">
      <c r="B16" s="32"/>
      <c r="D16" s="27" t="s">
        <v>24</v>
      </c>
      <c r="I16" s="27" t="s">
        <v>25</v>
      </c>
      <c r="J16" s="25" t="s">
        <v>1</v>
      </c>
      <c r="L16" s="32"/>
    </row>
    <row r="17" spans="2:12" s="1" customFormat="1" ht="18" customHeight="1">
      <c r="B17" s="32"/>
      <c r="E17" s="25" t="s">
        <v>26</v>
      </c>
      <c r="I17" s="27" t="s">
        <v>27</v>
      </c>
      <c r="J17" s="25" t="s">
        <v>1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28</v>
      </c>
      <c r="I19" s="27" t="s">
        <v>25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253" t="str">
        <f>'Rekapitulace stavby'!E14</f>
        <v>Vyplň údaj</v>
      </c>
      <c r="F20" s="218"/>
      <c r="G20" s="218"/>
      <c r="H20" s="218"/>
      <c r="I20" s="27" t="s">
        <v>27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30</v>
      </c>
      <c r="I22" s="27" t="s">
        <v>25</v>
      </c>
      <c r="J22" s="25" t="s">
        <v>1</v>
      </c>
      <c r="L22" s="32"/>
    </row>
    <row r="23" spans="2:12" s="1" customFormat="1" ht="18" customHeight="1">
      <c r="B23" s="32"/>
      <c r="E23" s="25" t="s">
        <v>31</v>
      </c>
      <c r="I23" s="27" t="s">
        <v>27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33</v>
      </c>
      <c r="I25" s="27" t="s">
        <v>25</v>
      </c>
      <c r="J25" s="25" t="s">
        <v>1</v>
      </c>
      <c r="L25" s="32"/>
    </row>
    <row r="26" spans="2:12" s="1" customFormat="1" ht="18" customHeight="1">
      <c r="B26" s="32"/>
      <c r="E26" s="25" t="s">
        <v>34</v>
      </c>
      <c r="I26" s="27" t="s">
        <v>27</v>
      </c>
      <c r="J26" s="25" t="s">
        <v>1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35</v>
      </c>
      <c r="L28" s="32"/>
    </row>
    <row r="29" spans="2:12" s="7" customFormat="1" ht="16.5" customHeight="1">
      <c r="B29" s="95"/>
      <c r="E29" s="223" t="s">
        <v>1</v>
      </c>
      <c r="F29" s="223"/>
      <c r="G29" s="223"/>
      <c r="H29" s="223"/>
      <c r="L29" s="95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25.35" customHeight="1">
      <c r="B32" s="32"/>
      <c r="D32" s="96" t="s">
        <v>36</v>
      </c>
      <c r="J32" s="66">
        <f>ROUND(J126,2)</f>
        <v>0</v>
      </c>
      <c r="L32" s="32"/>
    </row>
    <row r="33" spans="2:12" s="1" customFormat="1" ht="6.95" customHeight="1">
      <c r="B33" s="32"/>
      <c r="D33" s="53"/>
      <c r="E33" s="53"/>
      <c r="F33" s="53"/>
      <c r="G33" s="53"/>
      <c r="H33" s="53"/>
      <c r="I33" s="53"/>
      <c r="J33" s="53"/>
      <c r="K33" s="53"/>
      <c r="L33" s="32"/>
    </row>
    <row r="34" spans="2:12" s="1" customFormat="1" ht="14.45" customHeight="1">
      <c r="B34" s="32"/>
      <c r="F34" s="35" t="s">
        <v>38</v>
      </c>
      <c r="I34" s="35" t="s">
        <v>37</v>
      </c>
      <c r="J34" s="35" t="s">
        <v>39</v>
      </c>
      <c r="L34" s="32"/>
    </row>
    <row r="35" spans="2:12" s="1" customFormat="1" ht="14.45" customHeight="1">
      <c r="B35" s="32"/>
      <c r="D35" s="55" t="s">
        <v>40</v>
      </c>
      <c r="E35" s="27" t="s">
        <v>41</v>
      </c>
      <c r="F35" s="86">
        <f>ROUND((SUM(BE126:BE261)),2)</f>
        <v>0</v>
      </c>
      <c r="I35" s="97">
        <v>0.21</v>
      </c>
      <c r="J35" s="86">
        <f>ROUND(((SUM(BE126:BE261))*I35),2)</f>
        <v>0</v>
      </c>
      <c r="L35" s="32"/>
    </row>
    <row r="36" spans="2:12" s="1" customFormat="1" ht="14.45" customHeight="1">
      <c r="B36" s="32"/>
      <c r="E36" s="27" t="s">
        <v>42</v>
      </c>
      <c r="F36" s="86">
        <f>ROUND((SUM(BF126:BF261)),2)</f>
        <v>0</v>
      </c>
      <c r="I36" s="97">
        <v>0.15</v>
      </c>
      <c r="J36" s="86">
        <f>ROUND(((SUM(BF126:BF261))*I36),2)</f>
        <v>0</v>
      </c>
      <c r="L36" s="32"/>
    </row>
    <row r="37" spans="2:12" s="1" customFormat="1" ht="14.45" customHeight="1" hidden="1">
      <c r="B37" s="32"/>
      <c r="E37" s="27" t="s">
        <v>43</v>
      </c>
      <c r="F37" s="86">
        <f>ROUND((SUM(BG126:BG261)),2)</f>
        <v>0</v>
      </c>
      <c r="I37" s="97">
        <v>0.21</v>
      </c>
      <c r="J37" s="86">
        <f>0</f>
        <v>0</v>
      </c>
      <c r="L37" s="32"/>
    </row>
    <row r="38" spans="2:12" s="1" customFormat="1" ht="14.45" customHeight="1" hidden="1">
      <c r="B38" s="32"/>
      <c r="E38" s="27" t="s">
        <v>44</v>
      </c>
      <c r="F38" s="86">
        <f>ROUND((SUM(BH126:BH261)),2)</f>
        <v>0</v>
      </c>
      <c r="I38" s="97">
        <v>0.15</v>
      </c>
      <c r="J38" s="86">
        <f>0</f>
        <v>0</v>
      </c>
      <c r="L38" s="32"/>
    </row>
    <row r="39" spans="2:12" s="1" customFormat="1" ht="14.45" customHeight="1" hidden="1">
      <c r="B39" s="32"/>
      <c r="E39" s="27" t="s">
        <v>45</v>
      </c>
      <c r="F39" s="86">
        <f>ROUND((SUM(BI126:BI261)),2)</f>
        <v>0</v>
      </c>
      <c r="I39" s="97">
        <v>0</v>
      </c>
      <c r="J39" s="86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8"/>
      <c r="D41" s="99" t="s">
        <v>46</v>
      </c>
      <c r="E41" s="57"/>
      <c r="F41" s="57"/>
      <c r="G41" s="100" t="s">
        <v>47</v>
      </c>
      <c r="H41" s="101" t="s">
        <v>48</v>
      </c>
      <c r="I41" s="57"/>
      <c r="J41" s="102">
        <f>SUM(J32:J39)</f>
        <v>0</v>
      </c>
      <c r="K41" s="103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49</v>
      </c>
      <c r="E50" s="42"/>
      <c r="F50" s="42"/>
      <c r="G50" s="41" t="s">
        <v>50</v>
      </c>
      <c r="H50" s="42"/>
      <c r="I50" s="42"/>
      <c r="J50" s="42"/>
      <c r="K50" s="42"/>
      <c r="L50" s="3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.75">
      <c r="B61" s="32"/>
      <c r="D61" s="43" t="s">
        <v>51</v>
      </c>
      <c r="E61" s="34"/>
      <c r="F61" s="104" t="s">
        <v>52</v>
      </c>
      <c r="G61" s="43" t="s">
        <v>51</v>
      </c>
      <c r="H61" s="34"/>
      <c r="I61" s="34"/>
      <c r="J61" s="105" t="s">
        <v>52</v>
      </c>
      <c r="K61" s="34"/>
      <c r="L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.75">
      <c r="B65" s="32"/>
      <c r="D65" s="41" t="s">
        <v>53</v>
      </c>
      <c r="E65" s="42"/>
      <c r="F65" s="42"/>
      <c r="G65" s="41" t="s">
        <v>54</v>
      </c>
      <c r="H65" s="42"/>
      <c r="I65" s="42"/>
      <c r="J65" s="42"/>
      <c r="K65" s="42"/>
      <c r="L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.75">
      <c r="B76" s="32"/>
      <c r="D76" s="43" t="s">
        <v>51</v>
      </c>
      <c r="E76" s="34"/>
      <c r="F76" s="104" t="s">
        <v>52</v>
      </c>
      <c r="G76" s="43" t="s">
        <v>51</v>
      </c>
      <c r="H76" s="34"/>
      <c r="I76" s="34"/>
      <c r="J76" s="105" t="s">
        <v>52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4.95" customHeight="1">
      <c r="B82" s="32"/>
      <c r="C82" s="21" t="s">
        <v>177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16.5" customHeight="1">
      <c r="B85" s="32"/>
      <c r="E85" s="251" t="str">
        <f>E7</f>
        <v>Chodník Hrachovec - horní část - 1.etapa  km 0,000 – km 0,763</v>
      </c>
      <c r="F85" s="252"/>
      <c r="G85" s="252"/>
      <c r="H85" s="252"/>
      <c r="L85" s="32"/>
    </row>
    <row r="86" spans="2:12" ht="12" customHeight="1">
      <c r="B86" s="20"/>
      <c r="C86" s="27" t="s">
        <v>153</v>
      </c>
      <c r="L86" s="20"/>
    </row>
    <row r="87" spans="2:12" s="1" customFormat="1" ht="16.5" customHeight="1">
      <c r="B87" s="32"/>
      <c r="E87" s="251" t="s">
        <v>1995</v>
      </c>
      <c r="F87" s="250"/>
      <c r="G87" s="250"/>
      <c r="H87" s="250"/>
      <c r="L87" s="32"/>
    </row>
    <row r="88" spans="2:12" s="1" customFormat="1" ht="12" customHeight="1">
      <c r="B88" s="32"/>
      <c r="C88" s="27" t="s">
        <v>159</v>
      </c>
      <c r="L88" s="32"/>
    </row>
    <row r="89" spans="2:12" s="1" customFormat="1" ht="16.5" customHeight="1">
      <c r="B89" s="32"/>
      <c r="E89" s="208" t="str">
        <f>E11</f>
        <v>302 - SO 302 Přeložka vodovodu</v>
      </c>
      <c r="F89" s="250"/>
      <c r="G89" s="250"/>
      <c r="H89" s="250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20</v>
      </c>
      <c r="F91" s="25" t="str">
        <f>F14</f>
        <v>Hrachovec</v>
      </c>
      <c r="I91" s="27" t="s">
        <v>22</v>
      </c>
      <c r="J91" s="52" t="str">
        <f>IF(J14="","",J14)</f>
        <v>2. 12. 2022</v>
      </c>
      <c r="L91" s="32"/>
    </row>
    <row r="92" spans="2:12" s="1" customFormat="1" ht="6.95" customHeight="1">
      <c r="B92" s="32"/>
      <c r="L92" s="32"/>
    </row>
    <row r="93" spans="2:12" s="1" customFormat="1" ht="15.2" customHeight="1">
      <c r="B93" s="32"/>
      <c r="C93" s="27" t="s">
        <v>24</v>
      </c>
      <c r="F93" s="25" t="str">
        <f>E17</f>
        <v>Město Valašské Meziříčí</v>
      </c>
      <c r="I93" s="27" t="s">
        <v>30</v>
      </c>
      <c r="J93" s="30" t="str">
        <f>E23</f>
        <v>Ing.Leoš Zádrapa</v>
      </c>
      <c r="L93" s="32"/>
    </row>
    <row r="94" spans="2:12" s="1" customFormat="1" ht="15.2" customHeight="1">
      <c r="B94" s="32"/>
      <c r="C94" s="27" t="s">
        <v>28</v>
      </c>
      <c r="F94" s="25" t="str">
        <f>IF(E20="","",E20)</f>
        <v>Vyplň údaj</v>
      </c>
      <c r="I94" s="27" t="s">
        <v>33</v>
      </c>
      <c r="J94" s="30" t="str">
        <f>E26</f>
        <v>Fajfrová Irena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6" t="s">
        <v>178</v>
      </c>
      <c r="D96" s="98"/>
      <c r="E96" s="98"/>
      <c r="F96" s="98"/>
      <c r="G96" s="98"/>
      <c r="H96" s="98"/>
      <c r="I96" s="98"/>
      <c r="J96" s="107" t="s">
        <v>179</v>
      </c>
      <c r="K96" s="98"/>
      <c r="L96" s="32"/>
    </row>
    <row r="97" spans="2:12" s="1" customFormat="1" ht="10.35" customHeight="1">
      <c r="B97" s="32"/>
      <c r="L97" s="32"/>
    </row>
    <row r="98" spans="2:47" s="1" customFormat="1" ht="22.9" customHeight="1">
      <c r="B98" s="32"/>
      <c r="C98" s="108" t="s">
        <v>180</v>
      </c>
      <c r="J98" s="66">
        <f>J126</f>
        <v>0</v>
      </c>
      <c r="L98" s="32"/>
      <c r="AU98" s="17" t="s">
        <v>181</v>
      </c>
    </row>
    <row r="99" spans="2:12" s="8" customFormat="1" ht="24.95" customHeight="1">
      <c r="B99" s="109"/>
      <c r="D99" s="110" t="s">
        <v>182</v>
      </c>
      <c r="E99" s="111"/>
      <c r="F99" s="111"/>
      <c r="G99" s="111"/>
      <c r="H99" s="111"/>
      <c r="I99" s="111"/>
      <c r="J99" s="112">
        <f>J127</f>
        <v>0</v>
      </c>
      <c r="L99" s="109"/>
    </row>
    <row r="100" spans="2:12" s="9" customFormat="1" ht="19.9" customHeight="1">
      <c r="B100" s="113"/>
      <c r="D100" s="114" t="s">
        <v>183</v>
      </c>
      <c r="E100" s="115"/>
      <c r="F100" s="115"/>
      <c r="G100" s="115"/>
      <c r="H100" s="115"/>
      <c r="I100" s="115"/>
      <c r="J100" s="116">
        <f>J128</f>
        <v>0</v>
      </c>
      <c r="L100" s="113"/>
    </row>
    <row r="101" spans="2:12" s="9" customFormat="1" ht="19.9" customHeight="1">
      <c r="B101" s="113"/>
      <c r="D101" s="114" t="s">
        <v>186</v>
      </c>
      <c r="E101" s="115"/>
      <c r="F101" s="115"/>
      <c r="G101" s="115"/>
      <c r="H101" s="115"/>
      <c r="I101" s="115"/>
      <c r="J101" s="116">
        <f>J187</f>
        <v>0</v>
      </c>
      <c r="L101" s="113"/>
    </row>
    <row r="102" spans="2:12" s="9" customFormat="1" ht="19.9" customHeight="1">
      <c r="B102" s="113"/>
      <c r="D102" s="114" t="s">
        <v>188</v>
      </c>
      <c r="E102" s="115"/>
      <c r="F102" s="115"/>
      <c r="G102" s="115"/>
      <c r="H102" s="115"/>
      <c r="I102" s="115"/>
      <c r="J102" s="116">
        <f>J195</f>
        <v>0</v>
      </c>
      <c r="L102" s="113"/>
    </row>
    <row r="103" spans="2:12" s="9" customFormat="1" ht="19.9" customHeight="1">
      <c r="B103" s="113"/>
      <c r="D103" s="114" t="s">
        <v>190</v>
      </c>
      <c r="E103" s="115"/>
      <c r="F103" s="115"/>
      <c r="G103" s="115"/>
      <c r="H103" s="115"/>
      <c r="I103" s="115"/>
      <c r="J103" s="116">
        <f>J254</f>
        <v>0</v>
      </c>
      <c r="L103" s="113"/>
    </row>
    <row r="104" spans="2:12" s="9" customFormat="1" ht="19.9" customHeight="1">
      <c r="B104" s="113"/>
      <c r="D104" s="114" t="s">
        <v>191</v>
      </c>
      <c r="E104" s="115"/>
      <c r="F104" s="115"/>
      <c r="G104" s="115"/>
      <c r="H104" s="115"/>
      <c r="I104" s="115"/>
      <c r="J104" s="116">
        <f>J260</f>
        <v>0</v>
      </c>
      <c r="L104" s="113"/>
    </row>
    <row r="105" spans="2:12" s="1" customFormat="1" ht="21.75" customHeight="1">
      <c r="B105" s="32"/>
      <c r="L105" s="32"/>
    </row>
    <row r="106" spans="2:12" s="1" customFormat="1" ht="6.95" customHeight="1">
      <c r="B106" s="44"/>
      <c r="C106" s="45"/>
      <c r="D106" s="45"/>
      <c r="E106" s="45"/>
      <c r="F106" s="45"/>
      <c r="G106" s="45"/>
      <c r="H106" s="45"/>
      <c r="I106" s="45"/>
      <c r="J106" s="45"/>
      <c r="K106" s="45"/>
      <c r="L106" s="32"/>
    </row>
    <row r="110" spans="2:12" s="1" customFormat="1" ht="6.95" customHeight="1">
      <c r="B110" s="46"/>
      <c r="C110" s="47"/>
      <c r="D110" s="47"/>
      <c r="E110" s="47"/>
      <c r="F110" s="47"/>
      <c r="G110" s="47"/>
      <c r="H110" s="47"/>
      <c r="I110" s="47"/>
      <c r="J110" s="47"/>
      <c r="K110" s="47"/>
      <c r="L110" s="32"/>
    </row>
    <row r="111" spans="2:12" s="1" customFormat="1" ht="24.95" customHeight="1">
      <c r="B111" s="32"/>
      <c r="C111" s="21" t="s">
        <v>192</v>
      </c>
      <c r="L111" s="32"/>
    </row>
    <row r="112" spans="2:12" s="1" customFormat="1" ht="6.95" customHeight="1">
      <c r="B112" s="32"/>
      <c r="L112" s="32"/>
    </row>
    <row r="113" spans="2:12" s="1" customFormat="1" ht="12" customHeight="1">
      <c r="B113" s="32"/>
      <c r="C113" s="27" t="s">
        <v>16</v>
      </c>
      <c r="L113" s="32"/>
    </row>
    <row r="114" spans="2:12" s="1" customFormat="1" ht="16.5" customHeight="1">
      <c r="B114" s="32"/>
      <c r="E114" s="251" t="str">
        <f>E7</f>
        <v>Chodník Hrachovec - horní část - 1.etapa  km 0,000 – km 0,763</v>
      </c>
      <c r="F114" s="252"/>
      <c r="G114" s="252"/>
      <c r="H114" s="252"/>
      <c r="L114" s="32"/>
    </row>
    <row r="115" spans="2:12" ht="12" customHeight="1">
      <c r="B115" s="20"/>
      <c r="C115" s="27" t="s">
        <v>153</v>
      </c>
      <c r="L115" s="20"/>
    </row>
    <row r="116" spans="2:12" s="1" customFormat="1" ht="16.5" customHeight="1">
      <c r="B116" s="32"/>
      <c r="E116" s="251" t="s">
        <v>1995</v>
      </c>
      <c r="F116" s="250"/>
      <c r="G116" s="250"/>
      <c r="H116" s="250"/>
      <c r="L116" s="32"/>
    </row>
    <row r="117" spans="2:12" s="1" customFormat="1" ht="12" customHeight="1">
      <c r="B117" s="32"/>
      <c r="C117" s="27" t="s">
        <v>159</v>
      </c>
      <c r="L117" s="32"/>
    </row>
    <row r="118" spans="2:12" s="1" customFormat="1" ht="16.5" customHeight="1">
      <c r="B118" s="32"/>
      <c r="E118" s="208" t="str">
        <f>E11</f>
        <v>302 - SO 302 Přeložka vodovodu</v>
      </c>
      <c r="F118" s="250"/>
      <c r="G118" s="250"/>
      <c r="H118" s="250"/>
      <c r="L118" s="32"/>
    </row>
    <row r="119" spans="2:12" s="1" customFormat="1" ht="6.95" customHeight="1">
      <c r="B119" s="32"/>
      <c r="L119" s="32"/>
    </row>
    <row r="120" spans="2:12" s="1" customFormat="1" ht="12" customHeight="1">
      <c r="B120" s="32"/>
      <c r="C120" s="27" t="s">
        <v>20</v>
      </c>
      <c r="F120" s="25" t="str">
        <f>F14</f>
        <v>Hrachovec</v>
      </c>
      <c r="I120" s="27" t="s">
        <v>22</v>
      </c>
      <c r="J120" s="52" t="str">
        <f>IF(J14="","",J14)</f>
        <v>2. 12. 2022</v>
      </c>
      <c r="L120" s="32"/>
    </row>
    <row r="121" spans="2:12" s="1" customFormat="1" ht="6.95" customHeight="1">
      <c r="B121" s="32"/>
      <c r="L121" s="32"/>
    </row>
    <row r="122" spans="2:12" s="1" customFormat="1" ht="15.2" customHeight="1">
      <c r="B122" s="32"/>
      <c r="C122" s="27" t="s">
        <v>24</v>
      </c>
      <c r="F122" s="25" t="str">
        <f>E17</f>
        <v>Město Valašské Meziříčí</v>
      </c>
      <c r="I122" s="27" t="s">
        <v>30</v>
      </c>
      <c r="J122" s="30" t="str">
        <f>E23</f>
        <v>Ing.Leoš Zádrapa</v>
      </c>
      <c r="L122" s="32"/>
    </row>
    <row r="123" spans="2:12" s="1" customFormat="1" ht="15.2" customHeight="1">
      <c r="B123" s="32"/>
      <c r="C123" s="27" t="s">
        <v>28</v>
      </c>
      <c r="F123" s="25" t="str">
        <f>IF(E20="","",E20)</f>
        <v>Vyplň údaj</v>
      </c>
      <c r="I123" s="27" t="s">
        <v>33</v>
      </c>
      <c r="J123" s="30" t="str">
        <f>E26</f>
        <v>Fajfrová Irena</v>
      </c>
      <c r="L123" s="32"/>
    </row>
    <row r="124" spans="2:12" s="1" customFormat="1" ht="10.35" customHeight="1">
      <c r="B124" s="32"/>
      <c r="L124" s="32"/>
    </row>
    <row r="125" spans="2:20" s="10" customFormat="1" ht="29.25" customHeight="1">
      <c r="B125" s="117"/>
      <c r="C125" s="118" t="s">
        <v>193</v>
      </c>
      <c r="D125" s="119" t="s">
        <v>61</v>
      </c>
      <c r="E125" s="119" t="s">
        <v>57</v>
      </c>
      <c r="F125" s="119" t="s">
        <v>58</v>
      </c>
      <c r="G125" s="119" t="s">
        <v>194</v>
      </c>
      <c r="H125" s="119" t="s">
        <v>195</v>
      </c>
      <c r="I125" s="119" t="s">
        <v>196</v>
      </c>
      <c r="J125" s="119" t="s">
        <v>179</v>
      </c>
      <c r="K125" s="120" t="s">
        <v>197</v>
      </c>
      <c r="L125" s="117"/>
      <c r="M125" s="59" t="s">
        <v>1</v>
      </c>
      <c r="N125" s="60" t="s">
        <v>40</v>
      </c>
      <c r="O125" s="60" t="s">
        <v>198</v>
      </c>
      <c r="P125" s="60" t="s">
        <v>199</v>
      </c>
      <c r="Q125" s="60" t="s">
        <v>200</v>
      </c>
      <c r="R125" s="60" t="s">
        <v>201</v>
      </c>
      <c r="S125" s="60" t="s">
        <v>202</v>
      </c>
      <c r="T125" s="61" t="s">
        <v>203</v>
      </c>
    </row>
    <row r="126" spans="2:63" s="1" customFormat="1" ht="22.9" customHeight="1">
      <c r="B126" s="32"/>
      <c r="C126" s="64" t="s">
        <v>204</v>
      </c>
      <c r="J126" s="121">
        <f>BK126</f>
        <v>0</v>
      </c>
      <c r="L126" s="32"/>
      <c r="M126" s="62"/>
      <c r="N126" s="53"/>
      <c r="O126" s="53"/>
      <c r="P126" s="122">
        <f>P127</f>
        <v>0</v>
      </c>
      <c r="Q126" s="53"/>
      <c r="R126" s="122">
        <f>R127</f>
        <v>49.62279295999999</v>
      </c>
      <c r="S126" s="53"/>
      <c r="T126" s="123">
        <f>T127</f>
        <v>1.5673000000000001</v>
      </c>
      <c r="AT126" s="17" t="s">
        <v>75</v>
      </c>
      <c r="AU126" s="17" t="s">
        <v>181</v>
      </c>
      <c r="BK126" s="124">
        <f>BK127</f>
        <v>0</v>
      </c>
    </row>
    <row r="127" spans="2:63" s="11" customFormat="1" ht="25.9" customHeight="1">
      <c r="B127" s="125"/>
      <c r="D127" s="126" t="s">
        <v>75</v>
      </c>
      <c r="E127" s="127" t="s">
        <v>205</v>
      </c>
      <c r="F127" s="127" t="s">
        <v>206</v>
      </c>
      <c r="I127" s="128"/>
      <c r="J127" s="129">
        <f>BK127</f>
        <v>0</v>
      </c>
      <c r="L127" s="125"/>
      <c r="M127" s="130"/>
      <c r="P127" s="131">
        <f>P128+P187+P195+P254+P260</f>
        <v>0</v>
      </c>
      <c r="R127" s="131">
        <f>R128+R187+R195+R254+R260</f>
        <v>49.62279295999999</v>
      </c>
      <c r="T127" s="132">
        <f>T128+T187+T195+T254+T260</f>
        <v>1.5673000000000001</v>
      </c>
      <c r="AR127" s="126" t="s">
        <v>83</v>
      </c>
      <c r="AT127" s="133" t="s">
        <v>75</v>
      </c>
      <c r="AU127" s="133" t="s">
        <v>76</v>
      </c>
      <c r="AY127" s="126" t="s">
        <v>207</v>
      </c>
      <c r="BK127" s="134">
        <f>BK128+BK187+BK195+BK254+BK260</f>
        <v>0</v>
      </c>
    </row>
    <row r="128" spans="2:63" s="11" customFormat="1" ht="22.9" customHeight="1">
      <c r="B128" s="125"/>
      <c r="D128" s="126" t="s">
        <v>75</v>
      </c>
      <c r="E128" s="135" t="s">
        <v>83</v>
      </c>
      <c r="F128" s="135" t="s">
        <v>208</v>
      </c>
      <c r="I128" s="128"/>
      <c r="J128" s="136">
        <f>BK128</f>
        <v>0</v>
      </c>
      <c r="L128" s="125"/>
      <c r="M128" s="130"/>
      <c r="P128" s="131">
        <f>SUM(P129:P186)</f>
        <v>0</v>
      </c>
      <c r="R128" s="131">
        <f>SUM(R129:R186)</f>
        <v>41.7015694</v>
      </c>
      <c r="T128" s="132">
        <f>SUM(T129:T186)</f>
        <v>0</v>
      </c>
      <c r="AR128" s="126" t="s">
        <v>83</v>
      </c>
      <c r="AT128" s="133" t="s">
        <v>75</v>
      </c>
      <c r="AU128" s="133" t="s">
        <v>83</v>
      </c>
      <c r="AY128" s="126" t="s">
        <v>207</v>
      </c>
      <c r="BK128" s="134">
        <f>SUM(BK129:BK186)</f>
        <v>0</v>
      </c>
    </row>
    <row r="129" spans="2:65" s="1" customFormat="1" ht="24.2" customHeight="1">
      <c r="B129" s="137"/>
      <c r="C129" s="138" t="s">
        <v>83</v>
      </c>
      <c r="D129" s="138" t="s">
        <v>209</v>
      </c>
      <c r="E129" s="139" t="s">
        <v>1722</v>
      </c>
      <c r="F129" s="140" t="s">
        <v>1723</v>
      </c>
      <c r="G129" s="141" t="s">
        <v>272</v>
      </c>
      <c r="H129" s="142">
        <v>1</v>
      </c>
      <c r="I129" s="143"/>
      <c r="J129" s="144">
        <f>ROUND(I129*H129,2)</f>
        <v>0</v>
      </c>
      <c r="K129" s="140" t="s">
        <v>213</v>
      </c>
      <c r="L129" s="32"/>
      <c r="M129" s="145" t="s">
        <v>1</v>
      </c>
      <c r="N129" s="146" t="s">
        <v>41</v>
      </c>
      <c r="P129" s="147">
        <f>O129*H129</f>
        <v>0</v>
      </c>
      <c r="Q129" s="147">
        <v>0.0369</v>
      </c>
      <c r="R129" s="147">
        <f>Q129*H129</f>
        <v>0.0369</v>
      </c>
      <c r="S129" s="147">
        <v>0</v>
      </c>
      <c r="T129" s="148">
        <f>S129*H129</f>
        <v>0</v>
      </c>
      <c r="AR129" s="149" t="s">
        <v>214</v>
      </c>
      <c r="AT129" s="149" t="s">
        <v>209</v>
      </c>
      <c r="AU129" s="149" t="s">
        <v>85</v>
      </c>
      <c r="AY129" s="17" t="s">
        <v>207</v>
      </c>
      <c r="BE129" s="150">
        <f>IF(N129="základní",J129,0)</f>
        <v>0</v>
      </c>
      <c r="BF129" s="150">
        <f>IF(N129="snížená",J129,0)</f>
        <v>0</v>
      </c>
      <c r="BG129" s="150">
        <f>IF(N129="zákl. přenesená",J129,0)</f>
        <v>0</v>
      </c>
      <c r="BH129" s="150">
        <f>IF(N129="sníž. přenesená",J129,0)</f>
        <v>0</v>
      </c>
      <c r="BI129" s="150">
        <f>IF(N129="nulová",J129,0)</f>
        <v>0</v>
      </c>
      <c r="BJ129" s="17" t="s">
        <v>83</v>
      </c>
      <c r="BK129" s="150">
        <f>ROUND(I129*H129,2)</f>
        <v>0</v>
      </c>
      <c r="BL129" s="17" t="s">
        <v>214</v>
      </c>
      <c r="BM129" s="149" t="s">
        <v>1997</v>
      </c>
    </row>
    <row r="130" spans="2:51" s="12" customFormat="1" ht="12">
      <c r="B130" s="151"/>
      <c r="D130" s="152" t="s">
        <v>223</v>
      </c>
      <c r="E130" s="153" t="s">
        <v>1</v>
      </c>
      <c r="F130" s="154" t="s">
        <v>1998</v>
      </c>
      <c r="H130" s="155">
        <v>1</v>
      </c>
      <c r="I130" s="156"/>
      <c r="L130" s="151"/>
      <c r="M130" s="157"/>
      <c r="T130" s="158"/>
      <c r="AT130" s="153" t="s">
        <v>223</v>
      </c>
      <c r="AU130" s="153" t="s">
        <v>85</v>
      </c>
      <c r="AV130" s="12" t="s">
        <v>85</v>
      </c>
      <c r="AW130" s="12" t="s">
        <v>32</v>
      </c>
      <c r="AX130" s="12" t="s">
        <v>83</v>
      </c>
      <c r="AY130" s="153" t="s">
        <v>207</v>
      </c>
    </row>
    <row r="131" spans="2:65" s="1" customFormat="1" ht="24.2" customHeight="1">
      <c r="B131" s="137"/>
      <c r="C131" s="138" t="s">
        <v>85</v>
      </c>
      <c r="D131" s="138" t="s">
        <v>209</v>
      </c>
      <c r="E131" s="139" t="s">
        <v>270</v>
      </c>
      <c r="F131" s="140" t="s">
        <v>271</v>
      </c>
      <c r="G131" s="141" t="s">
        <v>272</v>
      </c>
      <c r="H131" s="142">
        <v>33</v>
      </c>
      <c r="I131" s="143"/>
      <c r="J131" s="144">
        <f>ROUND(I131*H131,2)</f>
        <v>0</v>
      </c>
      <c r="K131" s="140" t="s">
        <v>213</v>
      </c>
      <c r="L131" s="32"/>
      <c r="M131" s="145" t="s">
        <v>1</v>
      </c>
      <c r="N131" s="146" t="s">
        <v>41</v>
      </c>
      <c r="P131" s="147">
        <f>O131*H131</f>
        <v>0</v>
      </c>
      <c r="Q131" s="147">
        <v>0.00014</v>
      </c>
      <c r="R131" s="147">
        <f>Q131*H131</f>
        <v>0.00462</v>
      </c>
      <c r="S131" s="147">
        <v>0</v>
      </c>
      <c r="T131" s="148">
        <f>S131*H131</f>
        <v>0</v>
      </c>
      <c r="AR131" s="149" t="s">
        <v>214</v>
      </c>
      <c r="AT131" s="149" t="s">
        <v>209</v>
      </c>
      <c r="AU131" s="149" t="s">
        <v>85</v>
      </c>
      <c r="AY131" s="17" t="s">
        <v>207</v>
      </c>
      <c r="BE131" s="150">
        <f>IF(N131="základní",J131,0)</f>
        <v>0</v>
      </c>
      <c r="BF131" s="150">
        <f>IF(N131="snížená",J131,0)</f>
        <v>0</v>
      </c>
      <c r="BG131" s="150">
        <f>IF(N131="zákl. přenesená",J131,0)</f>
        <v>0</v>
      </c>
      <c r="BH131" s="150">
        <f>IF(N131="sníž. přenesená",J131,0)</f>
        <v>0</v>
      </c>
      <c r="BI131" s="150">
        <f>IF(N131="nulová",J131,0)</f>
        <v>0</v>
      </c>
      <c r="BJ131" s="17" t="s">
        <v>83</v>
      </c>
      <c r="BK131" s="150">
        <f>ROUND(I131*H131,2)</f>
        <v>0</v>
      </c>
      <c r="BL131" s="17" t="s">
        <v>214</v>
      </c>
      <c r="BM131" s="149" t="s">
        <v>1999</v>
      </c>
    </row>
    <row r="132" spans="2:51" s="12" customFormat="1" ht="12">
      <c r="B132" s="151"/>
      <c r="D132" s="152" t="s">
        <v>223</v>
      </c>
      <c r="E132" s="153" t="s">
        <v>1</v>
      </c>
      <c r="F132" s="154" t="s">
        <v>2000</v>
      </c>
      <c r="H132" s="155">
        <v>33</v>
      </c>
      <c r="I132" s="156"/>
      <c r="L132" s="151"/>
      <c r="M132" s="157"/>
      <c r="T132" s="158"/>
      <c r="AT132" s="153" t="s">
        <v>223</v>
      </c>
      <c r="AU132" s="153" t="s">
        <v>85</v>
      </c>
      <c r="AV132" s="12" t="s">
        <v>85</v>
      </c>
      <c r="AW132" s="12" t="s">
        <v>32</v>
      </c>
      <c r="AX132" s="12" t="s">
        <v>83</v>
      </c>
      <c r="AY132" s="153" t="s">
        <v>207</v>
      </c>
    </row>
    <row r="133" spans="2:65" s="1" customFormat="1" ht="24.2" customHeight="1">
      <c r="B133" s="137"/>
      <c r="C133" s="138" t="s">
        <v>99</v>
      </c>
      <c r="D133" s="138" t="s">
        <v>209</v>
      </c>
      <c r="E133" s="139" t="s">
        <v>275</v>
      </c>
      <c r="F133" s="140" t="s">
        <v>276</v>
      </c>
      <c r="G133" s="141" t="s">
        <v>272</v>
      </c>
      <c r="H133" s="142">
        <v>33</v>
      </c>
      <c r="I133" s="143"/>
      <c r="J133" s="144">
        <f>ROUND(I133*H133,2)</f>
        <v>0</v>
      </c>
      <c r="K133" s="140" t="s">
        <v>213</v>
      </c>
      <c r="L133" s="32"/>
      <c r="M133" s="145" t="s">
        <v>1</v>
      </c>
      <c r="N133" s="146" t="s">
        <v>41</v>
      </c>
      <c r="P133" s="147">
        <f>O133*H133</f>
        <v>0</v>
      </c>
      <c r="Q133" s="147">
        <v>0</v>
      </c>
      <c r="R133" s="147">
        <f>Q133*H133</f>
        <v>0</v>
      </c>
      <c r="S133" s="147">
        <v>0</v>
      </c>
      <c r="T133" s="148">
        <f>S133*H133</f>
        <v>0</v>
      </c>
      <c r="AR133" s="149" t="s">
        <v>214</v>
      </c>
      <c r="AT133" s="149" t="s">
        <v>209</v>
      </c>
      <c r="AU133" s="149" t="s">
        <v>85</v>
      </c>
      <c r="AY133" s="17" t="s">
        <v>207</v>
      </c>
      <c r="BE133" s="150">
        <f>IF(N133="základní",J133,0)</f>
        <v>0</v>
      </c>
      <c r="BF133" s="150">
        <f>IF(N133="snížená",J133,0)</f>
        <v>0</v>
      </c>
      <c r="BG133" s="150">
        <f>IF(N133="zákl. přenesená",J133,0)</f>
        <v>0</v>
      </c>
      <c r="BH133" s="150">
        <f>IF(N133="sníž. přenesená",J133,0)</f>
        <v>0</v>
      </c>
      <c r="BI133" s="150">
        <f>IF(N133="nulová",J133,0)</f>
        <v>0</v>
      </c>
      <c r="BJ133" s="17" t="s">
        <v>83</v>
      </c>
      <c r="BK133" s="150">
        <f>ROUND(I133*H133,2)</f>
        <v>0</v>
      </c>
      <c r="BL133" s="17" t="s">
        <v>214</v>
      </c>
      <c r="BM133" s="149" t="s">
        <v>2001</v>
      </c>
    </row>
    <row r="134" spans="2:65" s="1" customFormat="1" ht="37.9" customHeight="1">
      <c r="B134" s="137"/>
      <c r="C134" s="138" t="s">
        <v>214</v>
      </c>
      <c r="D134" s="138" t="s">
        <v>209</v>
      </c>
      <c r="E134" s="139" t="s">
        <v>2002</v>
      </c>
      <c r="F134" s="140" t="s">
        <v>2003</v>
      </c>
      <c r="G134" s="141" t="s">
        <v>286</v>
      </c>
      <c r="H134" s="142">
        <v>6.091</v>
      </c>
      <c r="I134" s="143"/>
      <c r="J134" s="144">
        <f>ROUND(I134*H134,2)</f>
        <v>0</v>
      </c>
      <c r="K134" s="140" t="s">
        <v>213</v>
      </c>
      <c r="L134" s="32"/>
      <c r="M134" s="145" t="s">
        <v>1</v>
      </c>
      <c r="N134" s="146" t="s">
        <v>41</v>
      </c>
      <c r="P134" s="147">
        <f>O134*H134</f>
        <v>0</v>
      </c>
      <c r="Q134" s="147">
        <v>0</v>
      </c>
      <c r="R134" s="147">
        <f>Q134*H134</f>
        <v>0</v>
      </c>
      <c r="S134" s="147">
        <v>0</v>
      </c>
      <c r="T134" s="148">
        <f>S134*H134</f>
        <v>0</v>
      </c>
      <c r="AR134" s="149" t="s">
        <v>214</v>
      </c>
      <c r="AT134" s="149" t="s">
        <v>209</v>
      </c>
      <c r="AU134" s="149" t="s">
        <v>85</v>
      </c>
      <c r="AY134" s="17" t="s">
        <v>207</v>
      </c>
      <c r="BE134" s="150">
        <f>IF(N134="základní",J134,0)</f>
        <v>0</v>
      </c>
      <c r="BF134" s="150">
        <f>IF(N134="snížená",J134,0)</f>
        <v>0</v>
      </c>
      <c r="BG134" s="150">
        <f>IF(N134="zákl. přenesená",J134,0)</f>
        <v>0</v>
      </c>
      <c r="BH134" s="150">
        <f>IF(N134="sníž. přenesená",J134,0)</f>
        <v>0</v>
      </c>
      <c r="BI134" s="150">
        <f>IF(N134="nulová",J134,0)</f>
        <v>0</v>
      </c>
      <c r="BJ134" s="17" t="s">
        <v>83</v>
      </c>
      <c r="BK134" s="150">
        <f>ROUND(I134*H134,2)</f>
        <v>0</v>
      </c>
      <c r="BL134" s="17" t="s">
        <v>214</v>
      </c>
      <c r="BM134" s="149" t="s">
        <v>2004</v>
      </c>
    </row>
    <row r="135" spans="2:51" s="13" customFormat="1" ht="12">
      <c r="B135" s="159"/>
      <c r="D135" s="152" t="s">
        <v>223</v>
      </c>
      <c r="E135" s="160" t="s">
        <v>1</v>
      </c>
      <c r="F135" s="161" t="s">
        <v>2005</v>
      </c>
      <c r="H135" s="160" t="s">
        <v>1</v>
      </c>
      <c r="I135" s="162"/>
      <c r="L135" s="159"/>
      <c r="M135" s="163"/>
      <c r="T135" s="164"/>
      <c r="AT135" s="160" t="s">
        <v>223</v>
      </c>
      <c r="AU135" s="160" t="s">
        <v>85</v>
      </c>
      <c r="AV135" s="13" t="s">
        <v>83</v>
      </c>
      <c r="AW135" s="13" t="s">
        <v>32</v>
      </c>
      <c r="AX135" s="13" t="s">
        <v>76</v>
      </c>
      <c r="AY135" s="160" t="s">
        <v>207</v>
      </c>
    </row>
    <row r="136" spans="2:51" s="12" customFormat="1" ht="12">
      <c r="B136" s="151"/>
      <c r="D136" s="152" t="s">
        <v>223</v>
      </c>
      <c r="E136" s="153" t="s">
        <v>1</v>
      </c>
      <c r="F136" s="154" t="s">
        <v>2006</v>
      </c>
      <c r="H136" s="155">
        <v>3.815</v>
      </c>
      <c r="I136" s="156"/>
      <c r="L136" s="151"/>
      <c r="M136" s="157"/>
      <c r="T136" s="158"/>
      <c r="AT136" s="153" t="s">
        <v>223</v>
      </c>
      <c r="AU136" s="153" t="s">
        <v>85</v>
      </c>
      <c r="AV136" s="12" t="s">
        <v>85</v>
      </c>
      <c r="AW136" s="12" t="s">
        <v>32</v>
      </c>
      <c r="AX136" s="12" t="s">
        <v>76</v>
      </c>
      <c r="AY136" s="153" t="s">
        <v>207</v>
      </c>
    </row>
    <row r="137" spans="2:51" s="12" customFormat="1" ht="12">
      <c r="B137" s="151"/>
      <c r="D137" s="152" t="s">
        <v>223</v>
      </c>
      <c r="E137" s="153" t="s">
        <v>1</v>
      </c>
      <c r="F137" s="154" t="s">
        <v>2007</v>
      </c>
      <c r="H137" s="155">
        <v>8.366</v>
      </c>
      <c r="I137" s="156"/>
      <c r="L137" s="151"/>
      <c r="M137" s="157"/>
      <c r="T137" s="158"/>
      <c r="AT137" s="153" t="s">
        <v>223</v>
      </c>
      <c r="AU137" s="153" t="s">
        <v>85</v>
      </c>
      <c r="AV137" s="12" t="s">
        <v>85</v>
      </c>
      <c r="AW137" s="12" t="s">
        <v>32</v>
      </c>
      <c r="AX137" s="12" t="s">
        <v>76</v>
      </c>
      <c r="AY137" s="153" t="s">
        <v>207</v>
      </c>
    </row>
    <row r="138" spans="2:51" s="15" customFormat="1" ht="12">
      <c r="B138" s="187"/>
      <c r="D138" s="152" t="s">
        <v>223</v>
      </c>
      <c r="E138" s="188" t="s">
        <v>1992</v>
      </c>
      <c r="F138" s="189" t="s">
        <v>872</v>
      </c>
      <c r="H138" s="190">
        <v>12.181</v>
      </c>
      <c r="I138" s="191"/>
      <c r="L138" s="187"/>
      <c r="M138" s="192"/>
      <c r="T138" s="193"/>
      <c r="AT138" s="188" t="s">
        <v>223</v>
      </c>
      <c r="AU138" s="188" t="s">
        <v>85</v>
      </c>
      <c r="AV138" s="15" t="s">
        <v>99</v>
      </c>
      <c r="AW138" s="15" t="s">
        <v>32</v>
      </c>
      <c r="AX138" s="15" t="s">
        <v>76</v>
      </c>
      <c r="AY138" s="188" t="s">
        <v>207</v>
      </c>
    </row>
    <row r="139" spans="2:51" s="12" customFormat="1" ht="12">
      <c r="B139" s="151"/>
      <c r="D139" s="152" t="s">
        <v>223</v>
      </c>
      <c r="E139" s="153" t="s">
        <v>1</v>
      </c>
      <c r="F139" s="154" t="s">
        <v>2008</v>
      </c>
      <c r="H139" s="155">
        <v>6.091</v>
      </c>
      <c r="I139" s="156"/>
      <c r="L139" s="151"/>
      <c r="M139" s="157"/>
      <c r="T139" s="158"/>
      <c r="AT139" s="153" t="s">
        <v>223</v>
      </c>
      <c r="AU139" s="153" t="s">
        <v>85</v>
      </c>
      <c r="AV139" s="12" t="s">
        <v>85</v>
      </c>
      <c r="AW139" s="12" t="s">
        <v>32</v>
      </c>
      <c r="AX139" s="12" t="s">
        <v>83</v>
      </c>
      <c r="AY139" s="153" t="s">
        <v>207</v>
      </c>
    </row>
    <row r="140" spans="2:65" s="1" customFormat="1" ht="37.9" customHeight="1">
      <c r="B140" s="137"/>
      <c r="C140" s="138" t="s">
        <v>228</v>
      </c>
      <c r="D140" s="138" t="s">
        <v>209</v>
      </c>
      <c r="E140" s="139" t="s">
        <v>2009</v>
      </c>
      <c r="F140" s="140" t="s">
        <v>2010</v>
      </c>
      <c r="G140" s="141" t="s">
        <v>286</v>
      </c>
      <c r="H140" s="142">
        <v>6.091</v>
      </c>
      <c r="I140" s="143"/>
      <c r="J140" s="144">
        <f>ROUND(I140*H140,2)</f>
        <v>0</v>
      </c>
      <c r="K140" s="140" t="s">
        <v>213</v>
      </c>
      <c r="L140" s="32"/>
      <c r="M140" s="145" t="s">
        <v>1</v>
      </c>
      <c r="N140" s="146" t="s">
        <v>41</v>
      </c>
      <c r="P140" s="147">
        <f>O140*H140</f>
        <v>0</v>
      </c>
      <c r="Q140" s="147">
        <v>0</v>
      </c>
      <c r="R140" s="147">
        <f>Q140*H140</f>
        <v>0</v>
      </c>
      <c r="S140" s="147">
        <v>0</v>
      </c>
      <c r="T140" s="148">
        <f>S140*H140</f>
        <v>0</v>
      </c>
      <c r="AR140" s="149" t="s">
        <v>214</v>
      </c>
      <c r="AT140" s="149" t="s">
        <v>209</v>
      </c>
      <c r="AU140" s="149" t="s">
        <v>85</v>
      </c>
      <c r="AY140" s="17" t="s">
        <v>207</v>
      </c>
      <c r="BE140" s="150">
        <f>IF(N140="základní",J140,0)</f>
        <v>0</v>
      </c>
      <c r="BF140" s="150">
        <f>IF(N140="snížená",J140,0)</f>
        <v>0</v>
      </c>
      <c r="BG140" s="150">
        <f>IF(N140="zákl. přenesená",J140,0)</f>
        <v>0</v>
      </c>
      <c r="BH140" s="150">
        <f>IF(N140="sníž. přenesená",J140,0)</f>
        <v>0</v>
      </c>
      <c r="BI140" s="150">
        <f>IF(N140="nulová",J140,0)</f>
        <v>0</v>
      </c>
      <c r="BJ140" s="17" t="s">
        <v>83</v>
      </c>
      <c r="BK140" s="150">
        <f>ROUND(I140*H140,2)</f>
        <v>0</v>
      </c>
      <c r="BL140" s="17" t="s">
        <v>214</v>
      </c>
      <c r="BM140" s="149" t="s">
        <v>2011</v>
      </c>
    </row>
    <row r="141" spans="2:51" s="12" customFormat="1" ht="12">
      <c r="B141" s="151"/>
      <c r="D141" s="152" t="s">
        <v>223</v>
      </c>
      <c r="E141" s="153" t="s">
        <v>1</v>
      </c>
      <c r="F141" s="154" t="s">
        <v>2008</v>
      </c>
      <c r="H141" s="155">
        <v>6.091</v>
      </c>
      <c r="I141" s="156"/>
      <c r="L141" s="151"/>
      <c r="M141" s="157"/>
      <c r="T141" s="158"/>
      <c r="AT141" s="153" t="s">
        <v>223</v>
      </c>
      <c r="AU141" s="153" t="s">
        <v>85</v>
      </c>
      <c r="AV141" s="12" t="s">
        <v>85</v>
      </c>
      <c r="AW141" s="12" t="s">
        <v>32</v>
      </c>
      <c r="AX141" s="12" t="s">
        <v>83</v>
      </c>
      <c r="AY141" s="153" t="s">
        <v>207</v>
      </c>
    </row>
    <row r="142" spans="2:65" s="1" customFormat="1" ht="33" customHeight="1">
      <c r="B142" s="137"/>
      <c r="C142" s="138" t="s">
        <v>234</v>
      </c>
      <c r="D142" s="138" t="s">
        <v>209</v>
      </c>
      <c r="E142" s="139" t="s">
        <v>2012</v>
      </c>
      <c r="F142" s="140" t="s">
        <v>2013</v>
      </c>
      <c r="G142" s="141" t="s">
        <v>286</v>
      </c>
      <c r="H142" s="142">
        <v>5.4</v>
      </c>
      <c r="I142" s="143"/>
      <c r="J142" s="144">
        <f>ROUND(I142*H142,2)</f>
        <v>0</v>
      </c>
      <c r="K142" s="140" t="s">
        <v>213</v>
      </c>
      <c r="L142" s="32"/>
      <c r="M142" s="145" t="s">
        <v>1</v>
      </c>
      <c r="N142" s="146" t="s">
        <v>41</v>
      </c>
      <c r="P142" s="147">
        <f>O142*H142</f>
        <v>0</v>
      </c>
      <c r="Q142" s="147">
        <v>0</v>
      </c>
      <c r="R142" s="147">
        <f>Q142*H142</f>
        <v>0</v>
      </c>
      <c r="S142" s="147">
        <v>0</v>
      </c>
      <c r="T142" s="148">
        <f>S142*H142</f>
        <v>0</v>
      </c>
      <c r="AR142" s="149" t="s">
        <v>214</v>
      </c>
      <c r="AT142" s="149" t="s">
        <v>209</v>
      </c>
      <c r="AU142" s="149" t="s">
        <v>85</v>
      </c>
      <c r="AY142" s="17" t="s">
        <v>207</v>
      </c>
      <c r="BE142" s="150">
        <f>IF(N142="základní",J142,0)</f>
        <v>0</v>
      </c>
      <c r="BF142" s="150">
        <f>IF(N142="snížená",J142,0)</f>
        <v>0</v>
      </c>
      <c r="BG142" s="150">
        <f>IF(N142="zákl. přenesená",J142,0)</f>
        <v>0</v>
      </c>
      <c r="BH142" s="150">
        <f>IF(N142="sníž. přenesená",J142,0)</f>
        <v>0</v>
      </c>
      <c r="BI142" s="150">
        <f>IF(N142="nulová",J142,0)</f>
        <v>0</v>
      </c>
      <c r="BJ142" s="17" t="s">
        <v>83</v>
      </c>
      <c r="BK142" s="150">
        <f>ROUND(I142*H142,2)</f>
        <v>0</v>
      </c>
      <c r="BL142" s="17" t="s">
        <v>214</v>
      </c>
      <c r="BM142" s="149" t="s">
        <v>2014</v>
      </c>
    </row>
    <row r="143" spans="2:51" s="13" customFormat="1" ht="12">
      <c r="B143" s="159"/>
      <c r="D143" s="152" t="s">
        <v>223</v>
      </c>
      <c r="E143" s="160" t="s">
        <v>1</v>
      </c>
      <c r="F143" s="161" t="s">
        <v>2015</v>
      </c>
      <c r="H143" s="160" t="s">
        <v>1</v>
      </c>
      <c r="I143" s="162"/>
      <c r="L143" s="159"/>
      <c r="M143" s="163"/>
      <c r="T143" s="164"/>
      <c r="AT143" s="160" t="s">
        <v>223</v>
      </c>
      <c r="AU143" s="160" t="s">
        <v>85</v>
      </c>
      <c r="AV143" s="13" t="s">
        <v>83</v>
      </c>
      <c r="AW143" s="13" t="s">
        <v>32</v>
      </c>
      <c r="AX143" s="13" t="s">
        <v>76</v>
      </c>
      <c r="AY143" s="160" t="s">
        <v>207</v>
      </c>
    </row>
    <row r="144" spans="2:51" s="12" customFormat="1" ht="12">
      <c r="B144" s="151"/>
      <c r="D144" s="152" t="s">
        <v>223</v>
      </c>
      <c r="E144" s="153" t="s">
        <v>1</v>
      </c>
      <c r="F144" s="154" t="s">
        <v>2016</v>
      </c>
      <c r="H144" s="155">
        <v>3.6</v>
      </c>
      <c r="I144" s="156"/>
      <c r="L144" s="151"/>
      <c r="M144" s="157"/>
      <c r="T144" s="158"/>
      <c r="AT144" s="153" t="s">
        <v>223</v>
      </c>
      <c r="AU144" s="153" t="s">
        <v>85</v>
      </c>
      <c r="AV144" s="12" t="s">
        <v>85</v>
      </c>
      <c r="AW144" s="12" t="s">
        <v>32</v>
      </c>
      <c r="AX144" s="12" t="s">
        <v>76</v>
      </c>
      <c r="AY144" s="153" t="s">
        <v>207</v>
      </c>
    </row>
    <row r="145" spans="2:51" s="13" customFormat="1" ht="12">
      <c r="B145" s="159"/>
      <c r="D145" s="152" t="s">
        <v>223</v>
      </c>
      <c r="E145" s="160" t="s">
        <v>1</v>
      </c>
      <c r="F145" s="161" t="s">
        <v>2017</v>
      </c>
      <c r="H145" s="160" t="s">
        <v>1</v>
      </c>
      <c r="I145" s="162"/>
      <c r="L145" s="159"/>
      <c r="M145" s="163"/>
      <c r="T145" s="164"/>
      <c r="AT145" s="160" t="s">
        <v>223</v>
      </c>
      <c r="AU145" s="160" t="s">
        <v>85</v>
      </c>
      <c r="AV145" s="13" t="s">
        <v>83</v>
      </c>
      <c r="AW145" s="13" t="s">
        <v>32</v>
      </c>
      <c r="AX145" s="13" t="s">
        <v>76</v>
      </c>
      <c r="AY145" s="160" t="s">
        <v>207</v>
      </c>
    </row>
    <row r="146" spans="2:51" s="12" customFormat="1" ht="12">
      <c r="B146" s="151"/>
      <c r="D146" s="152" t="s">
        <v>223</v>
      </c>
      <c r="E146" s="153" t="s">
        <v>1</v>
      </c>
      <c r="F146" s="154" t="s">
        <v>2018</v>
      </c>
      <c r="H146" s="155">
        <v>7.2</v>
      </c>
      <c r="I146" s="156"/>
      <c r="L146" s="151"/>
      <c r="M146" s="157"/>
      <c r="T146" s="158"/>
      <c r="AT146" s="153" t="s">
        <v>223</v>
      </c>
      <c r="AU146" s="153" t="s">
        <v>85</v>
      </c>
      <c r="AV146" s="12" t="s">
        <v>85</v>
      </c>
      <c r="AW146" s="12" t="s">
        <v>32</v>
      </c>
      <c r="AX146" s="12" t="s">
        <v>76</v>
      </c>
      <c r="AY146" s="153" t="s">
        <v>207</v>
      </c>
    </row>
    <row r="147" spans="2:51" s="15" customFormat="1" ht="12">
      <c r="B147" s="187"/>
      <c r="D147" s="152" t="s">
        <v>223</v>
      </c>
      <c r="E147" s="188" t="s">
        <v>171</v>
      </c>
      <c r="F147" s="189" t="s">
        <v>872</v>
      </c>
      <c r="H147" s="190">
        <v>10.8</v>
      </c>
      <c r="I147" s="191"/>
      <c r="L147" s="187"/>
      <c r="M147" s="192"/>
      <c r="T147" s="193"/>
      <c r="AT147" s="188" t="s">
        <v>223</v>
      </c>
      <c r="AU147" s="188" t="s">
        <v>85</v>
      </c>
      <c r="AV147" s="15" t="s">
        <v>99</v>
      </c>
      <c r="AW147" s="15" t="s">
        <v>32</v>
      </c>
      <c r="AX147" s="15" t="s">
        <v>76</v>
      </c>
      <c r="AY147" s="188" t="s">
        <v>207</v>
      </c>
    </row>
    <row r="148" spans="2:51" s="12" customFormat="1" ht="12">
      <c r="B148" s="151"/>
      <c r="D148" s="152" t="s">
        <v>223</v>
      </c>
      <c r="E148" s="153" t="s">
        <v>1</v>
      </c>
      <c r="F148" s="154" t="s">
        <v>335</v>
      </c>
      <c r="H148" s="155">
        <v>5.4</v>
      </c>
      <c r="I148" s="156"/>
      <c r="L148" s="151"/>
      <c r="M148" s="157"/>
      <c r="T148" s="158"/>
      <c r="AT148" s="153" t="s">
        <v>223</v>
      </c>
      <c r="AU148" s="153" t="s">
        <v>85</v>
      </c>
      <c r="AV148" s="12" t="s">
        <v>85</v>
      </c>
      <c r="AW148" s="12" t="s">
        <v>32</v>
      </c>
      <c r="AX148" s="12" t="s">
        <v>83</v>
      </c>
      <c r="AY148" s="153" t="s">
        <v>207</v>
      </c>
    </row>
    <row r="149" spans="2:65" s="1" customFormat="1" ht="33" customHeight="1">
      <c r="B149" s="137"/>
      <c r="C149" s="138" t="s">
        <v>238</v>
      </c>
      <c r="D149" s="138" t="s">
        <v>209</v>
      </c>
      <c r="E149" s="139" t="s">
        <v>2019</v>
      </c>
      <c r="F149" s="140" t="s">
        <v>2020</v>
      </c>
      <c r="G149" s="141" t="s">
        <v>286</v>
      </c>
      <c r="H149" s="142">
        <v>5.4</v>
      </c>
      <c r="I149" s="143"/>
      <c r="J149" s="144">
        <f>ROUND(I149*H149,2)</f>
        <v>0</v>
      </c>
      <c r="K149" s="140" t="s">
        <v>213</v>
      </c>
      <c r="L149" s="32"/>
      <c r="M149" s="145" t="s">
        <v>1</v>
      </c>
      <c r="N149" s="146" t="s">
        <v>41</v>
      </c>
      <c r="P149" s="147">
        <f>O149*H149</f>
        <v>0</v>
      </c>
      <c r="Q149" s="147">
        <v>0</v>
      </c>
      <c r="R149" s="147">
        <f>Q149*H149</f>
        <v>0</v>
      </c>
      <c r="S149" s="147">
        <v>0</v>
      </c>
      <c r="T149" s="148">
        <f>S149*H149</f>
        <v>0</v>
      </c>
      <c r="AR149" s="149" t="s">
        <v>214</v>
      </c>
      <c r="AT149" s="149" t="s">
        <v>209</v>
      </c>
      <c r="AU149" s="149" t="s">
        <v>85</v>
      </c>
      <c r="AY149" s="17" t="s">
        <v>207</v>
      </c>
      <c r="BE149" s="150">
        <f>IF(N149="základní",J149,0)</f>
        <v>0</v>
      </c>
      <c r="BF149" s="150">
        <f>IF(N149="snížená",J149,0)</f>
        <v>0</v>
      </c>
      <c r="BG149" s="150">
        <f>IF(N149="zákl. přenesená",J149,0)</f>
        <v>0</v>
      </c>
      <c r="BH149" s="150">
        <f>IF(N149="sníž. přenesená",J149,0)</f>
        <v>0</v>
      </c>
      <c r="BI149" s="150">
        <f>IF(N149="nulová",J149,0)</f>
        <v>0</v>
      </c>
      <c r="BJ149" s="17" t="s">
        <v>83</v>
      </c>
      <c r="BK149" s="150">
        <f>ROUND(I149*H149,2)</f>
        <v>0</v>
      </c>
      <c r="BL149" s="17" t="s">
        <v>214</v>
      </c>
      <c r="BM149" s="149" t="s">
        <v>2021</v>
      </c>
    </row>
    <row r="150" spans="2:51" s="12" customFormat="1" ht="12">
      <c r="B150" s="151"/>
      <c r="D150" s="152" t="s">
        <v>223</v>
      </c>
      <c r="E150" s="153" t="s">
        <v>1</v>
      </c>
      <c r="F150" s="154" t="s">
        <v>335</v>
      </c>
      <c r="H150" s="155">
        <v>5.4</v>
      </c>
      <c r="I150" s="156"/>
      <c r="L150" s="151"/>
      <c r="M150" s="157"/>
      <c r="T150" s="158"/>
      <c r="AT150" s="153" t="s">
        <v>223</v>
      </c>
      <c r="AU150" s="153" t="s">
        <v>85</v>
      </c>
      <c r="AV150" s="12" t="s">
        <v>85</v>
      </c>
      <c r="AW150" s="12" t="s">
        <v>32</v>
      </c>
      <c r="AX150" s="12" t="s">
        <v>83</v>
      </c>
      <c r="AY150" s="153" t="s">
        <v>207</v>
      </c>
    </row>
    <row r="151" spans="2:65" s="1" customFormat="1" ht="21.75" customHeight="1">
      <c r="B151" s="137"/>
      <c r="C151" s="138" t="s">
        <v>242</v>
      </c>
      <c r="D151" s="138" t="s">
        <v>209</v>
      </c>
      <c r="E151" s="139" t="s">
        <v>341</v>
      </c>
      <c r="F151" s="140" t="s">
        <v>342</v>
      </c>
      <c r="G151" s="141" t="s">
        <v>218</v>
      </c>
      <c r="H151" s="142">
        <v>16.535</v>
      </c>
      <c r="I151" s="143"/>
      <c r="J151" s="144">
        <f>ROUND(I151*H151,2)</f>
        <v>0</v>
      </c>
      <c r="K151" s="140" t="s">
        <v>213</v>
      </c>
      <c r="L151" s="32"/>
      <c r="M151" s="145" t="s">
        <v>1</v>
      </c>
      <c r="N151" s="146" t="s">
        <v>41</v>
      </c>
      <c r="P151" s="147">
        <f>O151*H151</f>
        <v>0</v>
      </c>
      <c r="Q151" s="147">
        <v>0.00084</v>
      </c>
      <c r="R151" s="147">
        <f>Q151*H151</f>
        <v>0.013889400000000001</v>
      </c>
      <c r="S151" s="147">
        <v>0</v>
      </c>
      <c r="T151" s="148">
        <f>S151*H151</f>
        <v>0</v>
      </c>
      <c r="AR151" s="149" t="s">
        <v>214</v>
      </c>
      <c r="AT151" s="149" t="s">
        <v>209</v>
      </c>
      <c r="AU151" s="149" t="s">
        <v>85</v>
      </c>
      <c r="AY151" s="17" t="s">
        <v>207</v>
      </c>
      <c r="BE151" s="150">
        <f>IF(N151="základní",J151,0)</f>
        <v>0</v>
      </c>
      <c r="BF151" s="150">
        <f>IF(N151="snížená",J151,0)</f>
        <v>0</v>
      </c>
      <c r="BG151" s="150">
        <f>IF(N151="zákl. přenesená",J151,0)</f>
        <v>0</v>
      </c>
      <c r="BH151" s="150">
        <f>IF(N151="sníž. přenesená",J151,0)</f>
        <v>0</v>
      </c>
      <c r="BI151" s="150">
        <f>IF(N151="nulová",J151,0)</f>
        <v>0</v>
      </c>
      <c r="BJ151" s="17" t="s">
        <v>83</v>
      </c>
      <c r="BK151" s="150">
        <f>ROUND(I151*H151,2)</f>
        <v>0</v>
      </c>
      <c r="BL151" s="17" t="s">
        <v>214</v>
      </c>
      <c r="BM151" s="149" t="s">
        <v>2022</v>
      </c>
    </row>
    <row r="152" spans="2:51" s="12" customFormat="1" ht="12">
      <c r="B152" s="151"/>
      <c r="D152" s="152" t="s">
        <v>223</v>
      </c>
      <c r="E152" s="153" t="s">
        <v>1</v>
      </c>
      <c r="F152" s="154" t="s">
        <v>2023</v>
      </c>
      <c r="H152" s="155">
        <v>3.27</v>
      </c>
      <c r="I152" s="156"/>
      <c r="L152" s="151"/>
      <c r="M152" s="157"/>
      <c r="T152" s="158"/>
      <c r="AT152" s="153" t="s">
        <v>223</v>
      </c>
      <c r="AU152" s="153" t="s">
        <v>85</v>
      </c>
      <c r="AV152" s="12" t="s">
        <v>85</v>
      </c>
      <c r="AW152" s="12" t="s">
        <v>32</v>
      </c>
      <c r="AX152" s="12" t="s">
        <v>76</v>
      </c>
      <c r="AY152" s="153" t="s">
        <v>207</v>
      </c>
    </row>
    <row r="153" spans="2:51" s="12" customFormat="1" ht="12">
      <c r="B153" s="151"/>
      <c r="D153" s="152" t="s">
        <v>223</v>
      </c>
      <c r="E153" s="153" t="s">
        <v>1</v>
      </c>
      <c r="F153" s="154" t="s">
        <v>2024</v>
      </c>
      <c r="H153" s="155">
        <v>13.265</v>
      </c>
      <c r="I153" s="156"/>
      <c r="L153" s="151"/>
      <c r="M153" s="157"/>
      <c r="T153" s="158"/>
      <c r="AT153" s="153" t="s">
        <v>223</v>
      </c>
      <c r="AU153" s="153" t="s">
        <v>85</v>
      </c>
      <c r="AV153" s="12" t="s">
        <v>85</v>
      </c>
      <c r="AW153" s="12" t="s">
        <v>32</v>
      </c>
      <c r="AX153" s="12" t="s">
        <v>76</v>
      </c>
      <c r="AY153" s="153" t="s">
        <v>207</v>
      </c>
    </row>
    <row r="154" spans="2:51" s="14" customFormat="1" ht="12">
      <c r="B154" s="165"/>
      <c r="D154" s="152" t="s">
        <v>223</v>
      </c>
      <c r="E154" s="166" t="s">
        <v>1</v>
      </c>
      <c r="F154" s="167" t="s">
        <v>309</v>
      </c>
      <c r="H154" s="168">
        <v>16.535</v>
      </c>
      <c r="I154" s="169"/>
      <c r="L154" s="165"/>
      <c r="M154" s="170"/>
      <c r="T154" s="171"/>
      <c r="AT154" s="166" t="s">
        <v>223</v>
      </c>
      <c r="AU154" s="166" t="s">
        <v>85</v>
      </c>
      <c r="AV154" s="14" t="s">
        <v>214</v>
      </c>
      <c r="AW154" s="14" t="s">
        <v>32</v>
      </c>
      <c r="AX154" s="14" t="s">
        <v>83</v>
      </c>
      <c r="AY154" s="166" t="s">
        <v>207</v>
      </c>
    </row>
    <row r="155" spans="2:65" s="1" customFormat="1" ht="24.2" customHeight="1">
      <c r="B155" s="137"/>
      <c r="C155" s="138" t="s">
        <v>146</v>
      </c>
      <c r="D155" s="138" t="s">
        <v>209</v>
      </c>
      <c r="E155" s="139" t="s">
        <v>346</v>
      </c>
      <c r="F155" s="140" t="s">
        <v>347</v>
      </c>
      <c r="G155" s="141" t="s">
        <v>218</v>
      </c>
      <c r="H155" s="142">
        <v>16.535</v>
      </c>
      <c r="I155" s="143"/>
      <c r="J155" s="144">
        <f>ROUND(I155*H155,2)</f>
        <v>0</v>
      </c>
      <c r="K155" s="140" t="s">
        <v>213</v>
      </c>
      <c r="L155" s="32"/>
      <c r="M155" s="145" t="s">
        <v>1</v>
      </c>
      <c r="N155" s="146" t="s">
        <v>41</v>
      </c>
      <c r="P155" s="147">
        <f>O155*H155</f>
        <v>0</v>
      </c>
      <c r="Q155" s="147">
        <v>0</v>
      </c>
      <c r="R155" s="147">
        <f>Q155*H155</f>
        <v>0</v>
      </c>
      <c r="S155" s="147">
        <v>0</v>
      </c>
      <c r="T155" s="148">
        <f>S155*H155</f>
        <v>0</v>
      </c>
      <c r="AR155" s="149" t="s">
        <v>214</v>
      </c>
      <c r="AT155" s="149" t="s">
        <v>209</v>
      </c>
      <c r="AU155" s="149" t="s">
        <v>85</v>
      </c>
      <c r="AY155" s="17" t="s">
        <v>207</v>
      </c>
      <c r="BE155" s="150">
        <f>IF(N155="základní",J155,0)</f>
        <v>0</v>
      </c>
      <c r="BF155" s="150">
        <f>IF(N155="snížená",J155,0)</f>
        <v>0</v>
      </c>
      <c r="BG155" s="150">
        <f>IF(N155="zákl. přenesená",J155,0)</f>
        <v>0</v>
      </c>
      <c r="BH155" s="150">
        <f>IF(N155="sníž. přenesená",J155,0)</f>
        <v>0</v>
      </c>
      <c r="BI155" s="150">
        <f>IF(N155="nulová",J155,0)</f>
        <v>0</v>
      </c>
      <c r="BJ155" s="17" t="s">
        <v>83</v>
      </c>
      <c r="BK155" s="150">
        <f>ROUND(I155*H155,2)</f>
        <v>0</v>
      </c>
      <c r="BL155" s="17" t="s">
        <v>214</v>
      </c>
      <c r="BM155" s="149" t="s">
        <v>2025</v>
      </c>
    </row>
    <row r="156" spans="2:65" s="1" customFormat="1" ht="21.75" customHeight="1">
      <c r="B156" s="137"/>
      <c r="C156" s="138" t="s">
        <v>249</v>
      </c>
      <c r="D156" s="138" t="s">
        <v>209</v>
      </c>
      <c r="E156" s="139" t="s">
        <v>350</v>
      </c>
      <c r="F156" s="140" t="s">
        <v>351</v>
      </c>
      <c r="G156" s="141" t="s">
        <v>218</v>
      </c>
      <c r="H156" s="142">
        <v>28.8</v>
      </c>
      <c r="I156" s="143"/>
      <c r="J156" s="144">
        <f>ROUND(I156*H156,2)</f>
        <v>0</v>
      </c>
      <c r="K156" s="140" t="s">
        <v>213</v>
      </c>
      <c r="L156" s="32"/>
      <c r="M156" s="145" t="s">
        <v>1</v>
      </c>
      <c r="N156" s="146" t="s">
        <v>41</v>
      </c>
      <c r="P156" s="147">
        <f>O156*H156</f>
        <v>0</v>
      </c>
      <c r="Q156" s="147">
        <v>0.0007</v>
      </c>
      <c r="R156" s="147">
        <f>Q156*H156</f>
        <v>0.02016</v>
      </c>
      <c r="S156" s="147">
        <v>0</v>
      </c>
      <c r="T156" s="148">
        <f>S156*H156</f>
        <v>0</v>
      </c>
      <c r="AR156" s="149" t="s">
        <v>214</v>
      </c>
      <c r="AT156" s="149" t="s">
        <v>209</v>
      </c>
      <c r="AU156" s="149" t="s">
        <v>85</v>
      </c>
      <c r="AY156" s="17" t="s">
        <v>207</v>
      </c>
      <c r="BE156" s="150">
        <f>IF(N156="základní",J156,0)</f>
        <v>0</v>
      </c>
      <c r="BF156" s="150">
        <f>IF(N156="snížená",J156,0)</f>
        <v>0</v>
      </c>
      <c r="BG156" s="150">
        <f>IF(N156="zákl. přenesená",J156,0)</f>
        <v>0</v>
      </c>
      <c r="BH156" s="150">
        <f>IF(N156="sníž. přenesená",J156,0)</f>
        <v>0</v>
      </c>
      <c r="BI156" s="150">
        <f>IF(N156="nulová",J156,0)</f>
        <v>0</v>
      </c>
      <c r="BJ156" s="17" t="s">
        <v>83</v>
      </c>
      <c r="BK156" s="150">
        <f>ROUND(I156*H156,2)</f>
        <v>0</v>
      </c>
      <c r="BL156" s="17" t="s">
        <v>214</v>
      </c>
      <c r="BM156" s="149" t="s">
        <v>2026</v>
      </c>
    </row>
    <row r="157" spans="2:51" s="13" customFormat="1" ht="12">
      <c r="B157" s="159"/>
      <c r="D157" s="152" t="s">
        <v>223</v>
      </c>
      <c r="E157" s="160" t="s">
        <v>1</v>
      </c>
      <c r="F157" s="161" t="s">
        <v>2015</v>
      </c>
      <c r="H157" s="160" t="s">
        <v>1</v>
      </c>
      <c r="I157" s="162"/>
      <c r="L157" s="159"/>
      <c r="M157" s="163"/>
      <c r="T157" s="164"/>
      <c r="AT157" s="160" t="s">
        <v>223</v>
      </c>
      <c r="AU157" s="160" t="s">
        <v>85</v>
      </c>
      <c r="AV157" s="13" t="s">
        <v>83</v>
      </c>
      <c r="AW157" s="13" t="s">
        <v>32</v>
      </c>
      <c r="AX157" s="13" t="s">
        <v>76</v>
      </c>
      <c r="AY157" s="160" t="s">
        <v>207</v>
      </c>
    </row>
    <row r="158" spans="2:51" s="12" customFormat="1" ht="12">
      <c r="B158" s="151"/>
      <c r="D158" s="152" t="s">
        <v>223</v>
      </c>
      <c r="E158" s="153" t="s">
        <v>1</v>
      </c>
      <c r="F158" s="154" t="s">
        <v>2027</v>
      </c>
      <c r="H158" s="155">
        <v>9.6</v>
      </c>
      <c r="I158" s="156"/>
      <c r="L158" s="151"/>
      <c r="M158" s="157"/>
      <c r="T158" s="158"/>
      <c r="AT158" s="153" t="s">
        <v>223</v>
      </c>
      <c r="AU158" s="153" t="s">
        <v>85</v>
      </c>
      <c r="AV158" s="12" t="s">
        <v>85</v>
      </c>
      <c r="AW158" s="12" t="s">
        <v>32</v>
      </c>
      <c r="AX158" s="12" t="s">
        <v>76</v>
      </c>
      <c r="AY158" s="153" t="s">
        <v>207</v>
      </c>
    </row>
    <row r="159" spans="2:51" s="13" customFormat="1" ht="12">
      <c r="B159" s="159"/>
      <c r="D159" s="152" t="s">
        <v>223</v>
      </c>
      <c r="E159" s="160" t="s">
        <v>1</v>
      </c>
      <c r="F159" s="161" t="s">
        <v>2017</v>
      </c>
      <c r="H159" s="160" t="s">
        <v>1</v>
      </c>
      <c r="I159" s="162"/>
      <c r="L159" s="159"/>
      <c r="M159" s="163"/>
      <c r="T159" s="164"/>
      <c r="AT159" s="160" t="s">
        <v>223</v>
      </c>
      <c r="AU159" s="160" t="s">
        <v>85</v>
      </c>
      <c r="AV159" s="13" t="s">
        <v>83</v>
      </c>
      <c r="AW159" s="13" t="s">
        <v>32</v>
      </c>
      <c r="AX159" s="13" t="s">
        <v>76</v>
      </c>
      <c r="AY159" s="160" t="s">
        <v>207</v>
      </c>
    </row>
    <row r="160" spans="2:51" s="12" customFormat="1" ht="12">
      <c r="B160" s="151"/>
      <c r="D160" s="152" t="s">
        <v>223</v>
      </c>
      <c r="E160" s="153" t="s">
        <v>1</v>
      </c>
      <c r="F160" s="154" t="s">
        <v>2028</v>
      </c>
      <c r="H160" s="155">
        <v>19.2</v>
      </c>
      <c r="I160" s="156"/>
      <c r="L160" s="151"/>
      <c r="M160" s="157"/>
      <c r="T160" s="158"/>
      <c r="AT160" s="153" t="s">
        <v>223</v>
      </c>
      <c r="AU160" s="153" t="s">
        <v>85</v>
      </c>
      <c r="AV160" s="12" t="s">
        <v>85</v>
      </c>
      <c r="AW160" s="12" t="s">
        <v>32</v>
      </c>
      <c r="AX160" s="12" t="s">
        <v>76</v>
      </c>
      <c r="AY160" s="153" t="s">
        <v>207</v>
      </c>
    </row>
    <row r="161" spans="2:51" s="14" customFormat="1" ht="12">
      <c r="B161" s="165"/>
      <c r="D161" s="152" t="s">
        <v>223</v>
      </c>
      <c r="E161" s="166" t="s">
        <v>1</v>
      </c>
      <c r="F161" s="167" t="s">
        <v>309</v>
      </c>
      <c r="H161" s="168">
        <v>28.8</v>
      </c>
      <c r="I161" s="169"/>
      <c r="L161" s="165"/>
      <c r="M161" s="170"/>
      <c r="T161" s="171"/>
      <c r="AT161" s="166" t="s">
        <v>223</v>
      </c>
      <c r="AU161" s="166" t="s">
        <v>85</v>
      </c>
      <c r="AV161" s="14" t="s">
        <v>214</v>
      </c>
      <c r="AW161" s="14" t="s">
        <v>32</v>
      </c>
      <c r="AX161" s="14" t="s">
        <v>83</v>
      </c>
      <c r="AY161" s="166" t="s">
        <v>207</v>
      </c>
    </row>
    <row r="162" spans="2:65" s="1" customFormat="1" ht="16.5" customHeight="1">
      <c r="B162" s="137"/>
      <c r="C162" s="138" t="s">
        <v>253</v>
      </c>
      <c r="D162" s="138" t="s">
        <v>209</v>
      </c>
      <c r="E162" s="139" t="s">
        <v>355</v>
      </c>
      <c r="F162" s="140" t="s">
        <v>356</v>
      </c>
      <c r="G162" s="141" t="s">
        <v>218</v>
      </c>
      <c r="H162" s="142">
        <v>28.8</v>
      </c>
      <c r="I162" s="143"/>
      <c r="J162" s="144">
        <f>ROUND(I162*H162,2)</f>
        <v>0</v>
      </c>
      <c r="K162" s="140" t="s">
        <v>213</v>
      </c>
      <c r="L162" s="32"/>
      <c r="M162" s="145" t="s">
        <v>1</v>
      </c>
      <c r="N162" s="146" t="s">
        <v>41</v>
      </c>
      <c r="P162" s="147">
        <f>O162*H162</f>
        <v>0</v>
      </c>
      <c r="Q162" s="147">
        <v>0</v>
      </c>
      <c r="R162" s="147">
        <f>Q162*H162</f>
        <v>0</v>
      </c>
      <c r="S162" s="147">
        <v>0</v>
      </c>
      <c r="T162" s="148">
        <f>S162*H162</f>
        <v>0</v>
      </c>
      <c r="AR162" s="149" t="s">
        <v>214</v>
      </c>
      <c r="AT162" s="149" t="s">
        <v>209</v>
      </c>
      <c r="AU162" s="149" t="s">
        <v>85</v>
      </c>
      <c r="AY162" s="17" t="s">
        <v>207</v>
      </c>
      <c r="BE162" s="150">
        <f>IF(N162="základní",J162,0)</f>
        <v>0</v>
      </c>
      <c r="BF162" s="150">
        <f>IF(N162="snížená",J162,0)</f>
        <v>0</v>
      </c>
      <c r="BG162" s="150">
        <f>IF(N162="zákl. přenesená",J162,0)</f>
        <v>0</v>
      </c>
      <c r="BH162" s="150">
        <f>IF(N162="sníž. přenesená",J162,0)</f>
        <v>0</v>
      </c>
      <c r="BI162" s="150">
        <f>IF(N162="nulová",J162,0)</f>
        <v>0</v>
      </c>
      <c r="BJ162" s="17" t="s">
        <v>83</v>
      </c>
      <c r="BK162" s="150">
        <f>ROUND(I162*H162,2)</f>
        <v>0</v>
      </c>
      <c r="BL162" s="17" t="s">
        <v>214</v>
      </c>
      <c r="BM162" s="149" t="s">
        <v>2029</v>
      </c>
    </row>
    <row r="163" spans="2:65" s="1" customFormat="1" ht="37.9" customHeight="1">
      <c r="B163" s="137"/>
      <c r="C163" s="138" t="s">
        <v>255</v>
      </c>
      <c r="D163" s="138" t="s">
        <v>209</v>
      </c>
      <c r="E163" s="139" t="s">
        <v>386</v>
      </c>
      <c r="F163" s="140" t="s">
        <v>387</v>
      </c>
      <c r="G163" s="141" t="s">
        <v>286</v>
      </c>
      <c r="H163" s="142">
        <v>18.126</v>
      </c>
      <c r="I163" s="143"/>
      <c r="J163" s="144">
        <f>ROUND(I163*H163,2)</f>
        <v>0</v>
      </c>
      <c r="K163" s="140" t="s">
        <v>213</v>
      </c>
      <c r="L163" s="32"/>
      <c r="M163" s="145" t="s">
        <v>1</v>
      </c>
      <c r="N163" s="146" t="s">
        <v>41</v>
      </c>
      <c r="P163" s="147">
        <f>O163*H163</f>
        <v>0</v>
      </c>
      <c r="Q163" s="147">
        <v>0</v>
      </c>
      <c r="R163" s="147">
        <f>Q163*H163</f>
        <v>0</v>
      </c>
      <c r="S163" s="147">
        <v>0</v>
      </c>
      <c r="T163" s="148">
        <f>S163*H163</f>
        <v>0</v>
      </c>
      <c r="AR163" s="149" t="s">
        <v>214</v>
      </c>
      <c r="AT163" s="149" t="s">
        <v>209</v>
      </c>
      <c r="AU163" s="149" t="s">
        <v>85</v>
      </c>
      <c r="AY163" s="17" t="s">
        <v>207</v>
      </c>
      <c r="BE163" s="150">
        <f>IF(N163="základní",J163,0)</f>
        <v>0</v>
      </c>
      <c r="BF163" s="150">
        <f>IF(N163="snížená",J163,0)</f>
        <v>0</v>
      </c>
      <c r="BG163" s="150">
        <f>IF(N163="zákl. přenesená",J163,0)</f>
        <v>0</v>
      </c>
      <c r="BH163" s="150">
        <f>IF(N163="sníž. přenesená",J163,0)</f>
        <v>0</v>
      </c>
      <c r="BI163" s="150">
        <f>IF(N163="nulová",J163,0)</f>
        <v>0</v>
      </c>
      <c r="BJ163" s="17" t="s">
        <v>83</v>
      </c>
      <c r="BK163" s="150">
        <f>ROUND(I163*H163,2)</f>
        <v>0</v>
      </c>
      <c r="BL163" s="17" t="s">
        <v>214</v>
      </c>
      <c r="BM163" s="149" t="s">
        <v>2030</v>
      </c>
    </row>
    <row r="164" spans="2:51" s="12" customFormat="1" ht="12">
      <c r="B164" s="151"/>
      <c r="D164" s="152" t="s">
        <v>223</v>
      </c>
      <c r="E164" s="153" t="s">
        <v>151</v>
      </c>
      <c r="F164" s="154" t="s">
        <v>2031</v>
      </c>
      <c r="H164" s="155">
        <v>36.252</v>
      </c>
      <c r="I164" s="156"/>
      <c r="L164" s="151"/>
      <c r="M164" s="157"/>
      <c r="T164" s="158"/>
      <c r="AT164" s="153" t="s">
        <v>223</v>
      </c>
      <c r="AU164" s="153" t="s">
        <v>85</v>
      </c>
      <c r="AV164" s="12" t="s">
        <v>85</v>
      </c>
      <c r="AW164" s="12" t="s">
        <v>32</v>
      </c>
      <c r="AX164" s="12" t="s">
        <v>76</v>
      </c>
      <c r="AY164" s="153" t="s">
        <v>207</v>
      </c>
    </row>
    <row r="165" spans="2:51" s="12" customFormat="1" ht="12">
      <c r="B165" s="151"/>
      <c r="D165" s="152" t="s">
        <v>223</v>
      </c>
      <c r="E165" s="153" t="s">
        <v>1</v>
      </c>
      <c r="F165" s="154" t="s">
        <v>396</v>
      </c>
      <c r="H165" s="155">
        <v>18.126</v>
      </c>
      <c r="I165" s="156"/>
      <c r="L165" s="151"/>
      <c r="M165" s="157"/>
      <c r="T165" s="158"/>
      <c r="AT165" s="153" t="s">
        <v>223</v>
      </c>
      <c r="AU165" s="153" t="s">
        <v>85</v>
      </c>
      <c r="AV165" s="12" t="s">
        <v>85</v>
      </c>
      <c r="AW165" s="12" t="s">
        <v>32</v>
      </c>
      <c r="AX165" s="12" t="s">
        <v>83</v>
      </c>
      <c r="AY165" s="153" t="s">
        <v>207</v>
      </c>
    </row>
    <row r="166" spans="2:65" s="1" customFormat="1" ht="37.9" customHeight="1">
      <c r="B166" s="137"/>
      <c r="C166" s="138" t="s">
        <v>261</v>
      </c>
      <c r="D166" s="138" t="s">
        <v>209</v>
      </c>
      <c r="E166" s="139" t="s">
        <v>398</v>
      </c>
      <c r="F166" s="140" t="s">
        <v>399</v>
      </c>
      <c r="G166" s="141" t="s">
        <v>286</v>
      </c>
      <c r="H166" s="142">
        <v>181.26</v>
      </c>
      <c r="I166" s="143"/>
      <c r="J166" s="144">
        <f>ROUND(I166*H166,2)</f>
        <v>0</v>
      </c>
      <c r="K166" s="140" t="s">
        <v>213</v>
      </c>
      <c r="L166" s="32"/>
      <c r="M166" s="145" t="s">
        <v>1</v>
      </c>
      <c r="N166" s="146" t="s">
        <v>41</v>
      </c>
      <c r="P166" s="147">
        <f>O166*H166</f>
        <v>0</v>
      </c>
      <c r="Q166" s="147">
        <v>0</v>
      </c>
      <c r="R166" s="147">
        <f>Q166*H166</f>
        <v>0</v>
      </c>
      <c r="S166" s="147">
        <v>0</v>
      </c>
      <c r="T166" s="148">
        <f>S166*H166</f>
        <v>0</v>
      </c>
      <c r="AR166" s="149" t="s">
        <v>214</v>
      </c>
      <c r="AT166" s="149" t="s">
        <v>209</v>
      </c>
      <c r="AU166" s="149" t="s">
        <v>85</v>
      </c>
      <c r="AY166" s="17" t="s">
        <v>207</v>
      </c>
      <c r="BE166" s="150">
        <f>IF(N166="základní",J166,0)</f>
        <v>0</v>
      </c>
      <c r="BF166" s="150">
        <f>IF(N166="snížená",J166,0)</f>
        <v>0</v>
      </c>
      <c r="BG166" s="150">
        <f>IF(N166="zákl. přenesená",J166,0)</f>
        <v>0</v>
      </c>
      <c r="BH166" s="150">
        <f>IF(N166="sníž. přenesená",J166,0)</f>
        <v>0</v>
      </c>
      <c r="BI166" s="150">
        <f>IF(N166="nulová",J166,0)</f>
        <v>0</v>
      </c>
      <c r="BJ166" s="17" t="s">
        <v>83</v>
      </c>
      <c r="BK166" s="150">
        <f>ROUND(I166*H166,2)</f>
        <v>0</v>
      </c>
      <c r="BL166" s="17" t="s">
        <v>214</v>
      </c>
      <c r="BM166" s="149" t="s">
        <v>2032</v>
      </c>
    </row>
    <row r="167" spans="2:51" s="12" customFormat="1" ht="12">
      <c r="B167" s="151"/>
      <c r="D167" s="152" t="s">
        <v>223</v>
      </c>
      <c r="E167" s="153" t="s">
        <v>1</v>
      </c>
      <c r="F167" s="154" t="s">
        <v>404</v>
      </c>
      <c r="H167" s="155">
        <v>181.26</v>
      </c>
      <c r="I167" s="156"/>
      <c r="L167" s="151"/>
      <c r="M167" s="157"/>
      <c r="T167" s="158"/>
      <c r="AT167" s="153" t="s">
        <v>223</v>
      </c>
      <c r="AU167" s="153" t="s">
        <v>85</v>
      </c>
      <c r="AV167" s="12" t="s">
        <v>85</v>
      </c>
      <c r="AW167" s="12" t="s">
        <v>32</v>
      </c>
      <c r="AX167" s="12" t="s">
        <v>83</v>
      </c>
      <c r="AY167" s="153" t="s">
        <v>207</v>
      </c>
    </row>
    <row r="168" spans="2:65" s="1" customFormat="1" ht="37.9" customHeight="1">
      <c r="B168" s="137"/>
      <c r="C168" s="138" t="s">
        <v>266</v>
      </c>
      <c r="D168" s="138" t="s">
        <v>209</v>
      </c>
      <c r="E168" s="139" t="s">
        <v>406</v>
      </c>
      <c r="F168" s="140" t="s">
        <v>407</v>
      </c>
      <c r="G168" s="141" t="s">
        <v>286</v>
      </c>
      <c r="H168" s="142">
        <v>18.126</v>
      </c>
      <c r="I168" s="143"/>
      <c r="J168" s="144">
        <f>ROUND(I168*H168,2)</f>
        <v>0</v>
      </c>
      <c r="K168" s="140" t="s">
        <v>213</v>
      </c>
      <c r="L168" s="32"/>
      <c r="M168" s="145" t="s">
        <v>1</v>
      </c>
      <c r="N168" s="146" t="s">
        <v>41</v>
      </c>
      <c r="P168" s="147">
        <f>O168*H168</f>
        <v>0</v>
      </c>
      <c r="Q168" s="147">
        <v>0</v>
      </c>
      <c r="R168" s="147">
        <f>Q168*H168</f>
        <v>0</v>
      </c>
      <c r="S168" s="147">
        <v>0</v>
      </c>
      <c r="T168" s="148">
        <f>S168*H168</f>
        <v>0</v>
      </c>
      <c r="AR168" s="149" t="s">
        <v>214</v>
      </c>
      <c r="AT168" s="149" t="s">
        <v>209</v>
      </c>
      <c r="AU168" s="149" t="s">
        <v>85</v>
      </c>
      <c r="AY168" s="17" t="s">
        <v>207</v>
      </c>
      <c r="BE168" s="150">
        <f>IF(N168="základní",J168,0)</f>
        <v>0</v>
      </c>
      <c r="BF168" s="150">
        <f>IF(N168="snížená",J168,0)</f>
        <v>0</v>
      </c>
      <c r="BG168" s="150">
        <f>IF(N168="zákl. přenesená",J168,0)</f>
        <v>0</v>
      </c>
      <c r="BH168" s="150">
        <f>IF(N168="sníž. přenesená",J168,0)</f>
        <v>0</v>
      </c>
      <c r="BI168" s="150">
        <f>IF(N168="nulová",J168,0)</f>
        <v>0</v>
      </c>
      <c r="BJ168" s="17" t="s">
        <v>83</v>
      </c>
      <c r="BK168" s="150">
        <f>ROUND(I168*H168,2)</f>
        <v>0</v>
      </c>
      <c r="BL168" s="17" t="s">
        <v>214</v>
      </c>
      <c r="BM168" s="149" t="s">
        <v>2033</v>
      </c>
    </row>
    <row r="169" spans="2:51" s="12" customFormat="1" ht="12">
      <c r="B169" s="151"/>
      <c r="D169" s="152" t="s">
        <v>223</v>
      </c>
      <c r="E169" s="153" t="s">
        <v>1</v>
      </c>
      <c r="F169" s="154" t="s">
        <v>396</v>
      </c>
      <c r="H169" s="155">
        <v>18.126</v>
      </c>
      <c r="I169" s="156"/>
      <c r="L169" s="151"/>
      <c r="M169" s="157"/>
      <c r="T169" s="158"/>
      <c r="AT169" s="153" t="s">
        <v>223</v>
      </c>
      <c r="AU169" s="153" t="s">
        <v>85</v>
      </c>
      <c r="AV169" s="12" t="s">
        <v>85</v>
      </c>
      <c r="AW169" s="12" t="s">
        <v>32</v>
      </c>
      <c r="AX169" s="12" t="s">
        <v>83</v>
      </c>
      <c r="AY169" s="153" t="s">
        <v>207</v>
      </c>
    </row>
    <row r="170" spans="2:65" s="1" customFormat="1" ht="37.9" customHeight="1">
      <c r="B170" s="137"/>
      <c r="C170" s="138" t="s">
        <v>8</v>
      </c>
      <c r="D170" s="138" t="s">
        <v>209</v>
      </c>
      <c r="E170" s="139" t="s">
        <v>410</v>
      </c>
      <c r="F170" s="140" t="s">
        <v>411</v>
      </c>
      <c r="G170" s="141" t="s">
        <v>286</v>
      </c>
      <c r="H170" s="142">
        <v>181.26</v>
      </c>
      <c r="I170" s="143"/>
      <c r="J170" s="144">
        <f>ROUND(I170*H170,2)</f>
        <v>0</v>
      </c>
      <c r="K170" s="140" t="s">
        <v>213</v>
      </c>
      <c r="L170" s="32"/>
      <c r="M170" s="145" t="s">
        <v>1</v>
      </c>
      <c r="N170" s="146" t="s">
        <v>41</v>
      </c>
      <c r="P170" s="147">
        <f>O170*H170</f>
        <v>0</v>
      </c>
      <c r="Q170" s="147">
        <v>0</v>
      </c>
      <c r="R170" s="147">
        <f>Q170*H170</f>
        <v>0</v>
      </c>
      <c r="S170" s="147">
        <v>0</v>
      </c>
      <c r="T170" s="148">
        <f>S170*H170</f>
        <v>0</v>
      </c>
      <c r="AR170" s="149" t="s">
        <v>214</v>
      </c>
      <c r="AT170" s="149" t="s">
        <v>209</v>
      </c>
      <c r="AU170" s="149" t="s">
        <v>85</v>
      </c>
      <c r="AY170" s="17" t="s">
        <v>207</v>
      </c>
      <c r="BE170" s="150">
        <f>IF(N170="základní",J170,0)</f>
        <v>0</v>
      </c>
      <c r="BF170" s="150">
        <f>IF(N170="snížená",J170,0)</f>
        <v>0</v>
      </c>
      <c r="BG170" s="150">
        <f>IF(N170="zákl. přenesená",J170,0)</f>
        <v>0</v>
      </c>
      <c r="BH170" s="150">
        <f>IF(N170="sníž. přenesená",J170,0)</f>
        <v>0</v>
      </c>
      <c r="BI170" s="150">
        <f>IF(N170="nulová",J170,0)</f>
        <v>0</v>
      </c>
      <c r="BJ170" s="17" t="s">
        <v>83</v>
      </c>
      <c r="BK170" s="150">
        <f>ROUND(I170*H170,2)</f>
        <v>0</v>
      </c>
      <c r="BL170" s="17" t="s">
        <v>214</v>
      </c>
      <c r="BM170" s="149" t="s">
        <v>2034</v>
      </c>
    </row>
    <row r="171" spans="2:51" s="12" customFormat="1" ht="12">
      <c r="B171" s="151"/>
      <c r="D171" s="152" t="s">
        <v>223</v>
      </c>
      <c r="E171" s="153" t="s">
        <v>1</v>
      </c>
      <c r="F171" s="154" t="s">
        <v>404</v>
      </c>
      <c r="H171" s="155">
        <v>181.26</v>
      </c>
      <c r="I171" s="156"/>
      <c r="L171" s="151"/>
      <c r="M171" s="157"/>
      <c r="T171" s="158"/>
      <c r="AT171" s="153" t="s">
        <v>223</v>
      </c>
      <c r="AU171" s="153" t="s">
        <v>85</v>
      </c>
      <c r="AV171" s="12" t="s">
        <v>85</v>
      </c>
      <c r="AW171" s="12" t="s">
        <v>32</v>
      </c>
      <c r="AX171" s="12" t="s">
        <v>83</v>
      </c>
      <c r="AY171" s="153" t="s">
        <v>207</v>
      </c>
    </row>
    <row r="172" spans="2:65" s="1" customFormat="1" ht="33" customHeight="1">
      <c r="B172" s="137"/>
      <c r="C172" s="138" t="s">
        <v>274</v>
      </c>
      <c r="D172" s="138" t="s">
        <v>209</v>
      </c>
      <c r="E172" s="139" t="s">
        <v>433</v>
      </c>
      <c r="F172" s="140" t="s">
        <v>434</v>
      </c>
      <c r="G172" s="141" t="s">
        <v>429</v>
      </c>
      <c r="H172" s="142">
        <v>72.504</v>
      </c>
      <c r="I172" s="143"/>
      <c r="J172" s="144">
        <f>ROUND(I172*H172,2)</f>
        <v>0</v>
      </c>
      <c r="K172" s="140" t="s">
        <v>213</v>
      </c>
      <c r="L172" s="32"/>
      <c r="M172" s="145" t="s">
        <v>1</v>
      </c>
      <c r="N172" s="146" t="s">
        <v>41</v>
      </c>
      <c r="P172" s="147">
        <f>O172*H172</f>
        <v>0</v>
      </c>
      <c r="Q172" s="147">
        <v>0</v>
      </c>
      <c r="R172" s="147">
        <f>Q172*H172</f>
        <v>0</v>
      </c>
      <c r="S172" s="147">
        <v>0</v>
      </c>
      <c r="T172" s="148">
        <f>S172*H172</f>
        <v>0</v>
      </c>
      <c r="AR172" s="149" t="s">
        <v>214</v>
      </c>
      <c r="AT172" s="149" t="s">
        <v>209</v>
      </c>
      <c r="AU172" s="149" t="s">
        <v>85</v>
      </c>
      <c r="AY172" s="17" t="s">
        <v>207</v>
      </c>
      <c r="BE172" s="150">
        <f>IF(N172="základní",J172,0)</f>
        <v>0</v>
      </c>
      <c r="BF172" s="150">
        <f>IF(N172="snížená",J172,0)</f>
        <v>0</v>
      </c>
      <c r="BG172" s="150">
        <f>IF(N172="zákl. přenesená",J172,0)</f>
        <v>0</v>
      </c>
      <c r="BH172" s="150">
        <f>IF(N172="sníž. přenesená",J172,0)</f>
        <v>0</v>
      </c>
      <c r="BI172" s="150">
        <f>IF(N172="nulová",J172,0)</f>
        <v>0</v>
      </c>
      <c r="BJ172" s="17" t="s">
        <v>83</v>
      </c>
      <c r="BK172" s="150">
        <f>ROUND(I172*H172,2)</f>
        <v>0</v>
      </c>
      <c r="BL172" s="17" t="s">
        <v>214</v>
      </c>
      <c r="BM172" s="149" t="s">
        <v>2035</v>
      </c>
    </row>
    <row r="173" spans="2:51" s="12" customFormat="1" ht="12">
      <c r="B173" s="151"/>
      <c r="D173" s="152" t="s">
        <v>223</v>
      </c>
      <c r="E173" s="153" t="s">
        <v>1</v>
      </c>
      <c r="F173" s="154" t="s">
        <v>436</v>
      </c>
      <c r="H173" s="155">
        <v>72.504</v>
      </c>
      <c r="I173" s="156"/>
      <c r="L173" s="151"/>
      <c r="M173" s="157"/>
      <c r="T173" s="158"/>
      <c r="AT173" s="153" t="s">
        <v>223</v>
      </c>
      <c r="AU173" s="153" t="s">
        <v>85</v>
      </c>
      <c r="AV173" s="12" t="s">
        <v>85</v>
      </c>
      <c r="AW173" s="12" t="s">
        <v>32</v>
      </c>
      <c r="AX173" s="12" t="s">
        <v>83</v>
      </c>
      <c r="AY173" s="153" t="s">
        <v>207</v>
      </c>
    </row>
    <row r="174" spans="2:65" s="1" customFormat="1" ht="16.5" customHeight="1">
      <c r="B174" s="137"/>
      <c r="C174" s="138" t="s">
        <v>278</v>
      </c>
      <c r="D174" s="138" t="s">
        <v>209</v>
      </c>
      <c r="E174" s="139" t="s">
        <v>438</v>
      </c>
      <c r="F174" s="140" t="s">
        <v>439</v>
      </c>
      <c r="G174" s="141" t="s">
        <v>286</v>
      </c>
      <c r="H174" s="142">
        <v>36.252</v>
      </c>
      <c r="I174" s="143"/>
      <c r="J174" s="144">
        <f>ROUND(I174*H174,2)</f>
        <v>0</v>
      </c>
      <c r="K174" s="140" t="s">
        <v>213</v>
      </c>
      <c r="L174" s="32"/>
      <c r="M174" s="145" t="s">
        <v>1</v>
      </c>
      <c r="N174" s="146" t="s">
        <v>41</v>
      </c>
      <c r="P174" s="147">
        <f>O174*H174</f>
        <v>0</v>
      </c>
      <c r="Q174" s="147">
        <v>0</v>
      </c>
      <c r="R174" s="147">
        <f>Q174*H174</f>
        <v>0</v>
      </c>
      <c r="S174" s="147">
        <v>0</v>
      </c>
      <c r="T174" s="148">
        <f>S174*H174</f>
        <v>0</v>
      </c>
      <c r="AR174" s="149" t="s">
        <v>214</v>
      </c>
      <c r="AT174" s="149" t="s">
        <v>209</v>
      </c>
      <c r="AU174" s="149" t="s">
        <v>85</v>
      </c>
      <c r="AY174" s="17" t="s">
        <v>207</v>
      </c>
      <c r="BE174" s="150">
        <f>IF(N174="základní",J174,0)</f>
        <v>0</v>
      </c>
      <c r="BF174" s="150">
        <f>IF(N174="snížená",J174,0)</f>
        <v>0</v>
      </c>
      <c r="BG174" s="150">
        <f>IF(N174="zákl. přenesená",J174,0)</f>
        <v>0</v>
      </c>
      <c r="BH174" s="150">
        <f>IF(N174="sníž. přenesená",J174,0)</f>
        <v>0</v>
      </c>
      <c r="BI174" s="150">
        <f>IF(N174="nulová",J174,0)</f>
        <v>0</v>
      </c>
      <c r="BJ174" s="17" t="s">
        <v>83</v>
      </c>
      <c r="BK174" s="150">
        <f>ROUND(I174*H174,2)</f>
        <v>0</v>
      </c>
      <c r="BL174" s="17" t="s">
        <v>214</v>
      </c>
      <c r="BM174" s="149" t="s">
        <v>2036</v>
      </c>
    </row>
    <row r="175" spans="2:51" s="12" customFormat="1" ht="12">
      <c r="B175" s="151"/>
      <c r="D175" s="152" t="s">
        <v>223</v>
      </c>
      <c r="E175" s="153" t="s">
        <v>1</v>
      </c>
      <c r="F175" s="154" t="s">
        <v>151</v>
      </c>
      <c r="H175" s="155">
        <v>36.252</v>
      </c>
      <c r="I175" s="156"/>
      <c r="L175" s="151"/>
      <c r="M175" s="157"/>
      <c r="T175" s="158"/>
      <c r="AT175" s="153" t="s">
        <v>223</v>
      </c>
      <c r="AU175" s="153" t="s">
        <v>85</v>
      </c>
      <c r="AV175" s="12" t="s">
        <v>85</v>
      </c>
      <c r="AW175" s="12" t="s">
        <v>32</v>
      </c>
      <c r="AX175" s="12" t="s">
        <v>83</v>
      </c>
      <c r="AY175" s="153" t="s">
        <v>207</v>
      </c>
    </row>
    <row r="176" spans="2:65" s="1" customFormat="1" ht="24.2" customHeight="1">
      <c r="B176" s="137"/>
      <c r="C176" s="138" t="s">
        <v>283</v>
      </c>
      <c r="D176" s="138" t="s">
        <v>209</v>
      </c>
      <c r="E176" s="139" t="s">
        <v>453</v>
      </c>
      <c r="F176" s="140" t="s">
        <v>454</v>
      </c>
      <c r="G176" s="141" t="s">
        <v>286</v>
      </c>
      <c r="H176" s="142">
        <v>15.019</v>
      </c>
      <c r="I176" s="143"/>
      <c r="J176" s="144">
        <f>ROUND(I176*H176,2)</f>
        <v>0</v>
      </c>
      <c r="K176" s="140" t="s">
        <v>213</v>
      </c>
      <c r="L176" s="32"/>
      <c r="M176" s="145" t="s">
        <v>1</v>
      </c>
      <c r="N176" s="146" t="s">
        <v>41</v>
      </c>
      <c r="P176" s="147">
        <f>O176*H176</f>
        <v>0</v>
      </c>
      <c r="Q176" s="147">
        <v>0</v>
      </c>
      <c r="R176" s="147">
        <f>Q176*H176</f>
        <v>0</v>
      </c>
      <c r="S176" s="147">
        <v>0</v>
      </c>
      <c r="T176" s="148">
        <f>S176*H176</f>
        <v>0</v>
      </c>
      <c r="AR176" s="149" t="s">
        <v>214</v>
      </c>
      <c r="AT176" s="149" t="s">
        <v>209</v>
      </c>
      <c r="AU176" s="149" t="s">
        <v>85</v>
      </c>
      <c r="AY176" s="17" t="s">
        <v>207</v>
      </c>
      <c r="BE176" s="150">
        <f>IF(N176="základní",J176,0)</f>
        <v>0</v>
      </c>
      <c r="BF176" s="150">
        <f>IF(N176="snížená",J176,0)</f>
        <v>0</v>
      </c>
      <c r="BG176" s="150">
        <f>IF(N176="zákl. přenesená",J176,0)</f>
        <v>0</v>
      </c>
      <c r="BH176" s="150">
        <f>IF(N176="sníž. přenesená",J176,0)</f>
        <v>0</v>
      </c>
      <c r="BI176" s="150">
        <f>IF(N176="nulová",J176,0)</f>
        <v>0</v>
      </c>
      <c r="BJ176" s="17" t="s">
        <v>83</v>
      </c>
      <c r="BK176" s="150">
        <f>ROUND(I176*H176,2)</f>
        <v>0</v>
      </c>
      <c r="BL176" s="17" t="s">
        <v>214</v>
      </c>
      <c r="BM176" s="149" t="s">
        <v>2037</v>
      </c>
    </row>
    <row r="177" spans="2:51" s="12" customFormat="1" ht="12">
      <c r="B177" s="151"/>
      <c r="D177" s="152" t="s">
        <v>223</v>
      </c>
      <c r="E177" s="153" t="s">
        <v>1</v>
      </c>
      <c r="F177" s="154" t="s">
        <v>2038</v>
      </c>
      <c r="H177" s="155">
        <v>22.981</v>
      </c>
      <c r="I177" s="156"/>
      <c r="L177" s="151"/>
      <c r="M177" s="157"/>
      <c r="T177" s="158"/>
      <c r="AT177" s="153" t="s">
        <v>223</v>
      </c>
      <c r="AU177" s="153" t="s">
        <v>85</v>
      </c>
      <c r="AV177" s="12" t="s">
        <v>85</v>
      </c>
      <c r="AW177" s="12" t="s">
        <v>32</v>
      </c>
      <c r="AX177" s="12" t="s">
        <v>76</v>
      </c>
      <c r="AY177" s="153" t="s">
        <v>207</v>
      </c>
    </row>
    <row r="178" spans="2:51" s="12" customFormat="1" ht="12">
      <c r="B178" s="151"/>
      <c r="D178" s="152" t="s">
        <v>223</v>
      </c>
      <c r="E178" s="153" t="s">
        <v>1</v>
      </c>
      <c r="F178" s="154" t="s">
        <v>458</v>
      </c>
      <c r="H178" s="155">
        <v>-7.962</v>
      </c>
      <c r="I178" s="156"/>
      <c r="L178" s="151"/>
      <c r="M178" s="157"/>
      <c r="T178" s="158"/>
      <c r="AT178" s="153" t="s">
        <v>223</v>
      </c>
      <c r="AU178" s="153" t="s">
        <v>85</v>
      </c>
      <c r="AV178" s="12" t="s">
        <v>85</v>
      </c>
      <c r="AW178" s="12" t="s">
        <v>32</v>
      </c>
      <c r="AX178" s="12" t="s">
        <v>76</v>
      </c>
      <c r="AY178" s="153" t="s">
        <v>207</v>
      </c>
    </row>
    <row r="179" spans="2:51" s="14" customFormat="1" ht="12">
      <c r="B179" s="165"/>
      <c r="D179" s="152" t="s">
        <v>223</v>
      </c>
      <c r="E179" s="166" t="s">
        <v>1</v>
      </c>
      <c r="F179" s="167" t="s">
        <v>309</v>
      </c>
      <c r="H179" s="168">
        <v>15.019</v>
      </c>
      <c r="I179" s="169"/>
      <c r="L179" s="165"/>
      <c r="M179" s="170"/>
      <c r="T179" s="171"/>
      <c r="AT179" s="166" t="s">
        <v>223</v>
      </c>
      <c r="AU179" s="166" t="s">
        <v>85</v>
      </c>
      <c r="AV179" s="14" t="s">
        <v>214</v>
      </c>
      <c r="AW179" s="14" t="s">
        <v>32</v>
      </c>
      <c r="AX179" s="14" t="s">
        <v>83</v>
      </c>
      <c r="AY179" s="166" t="s">
        <v>207</v>
      </c>
    </row>
    <row r="180" spans="2:65" s="1" customFormat="1" ht="16.5" customHeight="1">
      <c r="B180" s="137"/>
      <c r="C180" s="172" t="s">
        <v>290</v>
      </c>
      <c r="D180" s="172" t="s">
        <v>426</v>
      </c>
      <c r="E180" s="173" t="s">
        <v>448</v>
      </c>
      <c r="F180" s="174" t="s">
        <v>449</v>
      </c>
      <c r="G180" s="175" t="s">
        <v>429</v>
      </c>
      <c r="H180" s="176">
        <v>30.038</v>
      </c>
      <c r="I180" s="177"/>
      <c r="J180" s="178">
        <f>ROUND(I180*H180,2)</f>
        <v>0</v>
      </c>
      <c r="K180" s="174" t="s">
        <v>213</v>
      </c>
      <c r="L180" s="179"/>
      <c r="M180" s="180" t="s">
        <v>1</v>
      </c>
      <c r="N180" s="181" t="s">
        <v>41</v>
      </c>
      <c r="P180" s="147">
        <f>O180*H180</f>
        <v>0</v>
      </c>
      <c r="Q180" s="147">
        <v>1</v>
      </c>
      <c r="R180" s="147">
        <f>Q180*H180</f>
        <v>30.038</v>
      </c>
      <c r="S180" s="147">
        <v>0</v>
      </c>
      <c r="T180" s="148">
        <f>S180*H180</f>
        <v>0</v>
      </c>
      <c r="AR180" s="149" t="s">
        <v>242</v>
      </c>
      <c r="AT180" s="149" t="s">
        <v>426</v>
      </c>
      <c r="AU180" s="149" t="s">
        <v>85</v>
      </c>
      <c r="AY180" s="17" t="s">
        <v>207</v>
      </c>
      <c r="BE180" s="150">
        <f>IF(N180="základní",J180,0)</f>
        <v>0</v>
      </c>
      <c r="BF180" s="150">
        <f>IF(N180="snížená",J180,0)</f>
        <v>0</v>
      </c>
      <c r="BG180" s="150">
        <f>IF(N180="zákl. přenesená",J180,0)</f>
        <v>0</v>
      </c>
      <c r="BH180" s="150">
        <f>IF(N180="sníž. přenesená",J180,0)</f>
        <v>0</v>
      </c>
      <c r="BI180" s="150">
        <f>IF(N180="nulová",J180,0)</f>
        <v>0</v>
      </c>
      <c r="BJ180" s="17" t="s">
        <v>83</v>
      </c>
      <c r="BK180" s="150">
        <f>ROUND(I180*H180,2)</f>
        <v>0</v>
      </c>
      <c r="BL180" s="17" t="s">
        <v>214</v>
      </c>
      <c r="BM180" s="149" t="s">
        <v>2039</v>
      </c>
    </row>
    <row r="181" spans="2:51" s="12" customFormat="1" ht="12">
      <c r="B181" s="151"/>
      <c r="D181" s="152" t="s">
        <v>223</v>
      </c>
      <c r="F181" s="154" t="s">
        <v>2040</v>
      </c>
      <c r="H181" s="155">
        <v>30.038</v>
      </c>
      <c r="I181" s="156"/>
      <c r="L181" s="151"/>
      <c r="M181" s="157"/>
      <c r="T181" s="158"/>
      <c r="AT181" s="153" t="s">
        <v>223</v>
      </c>
      <c r="AU181" s="153" t="s">
        <v>85</v>
      </c>
      <c r="AV181" s="12" t="s">
        <v>85</v>
      </c>
      <c r="AW181" s="12" t="s">
        <v>3</v>
      </c>
      <c r="AX181" s="12" t="s">
        <v>83</v>
      </c>
      <c r="AY181" s="153" t="s">
        <v>207</v>
      </c>
    </row>
    <row r="182" spans="2:65" s="1" customFormat="1" ht="24.2" customHeight="1">
      <c r="B182" s="137"/>
      <c r="C182" s="138" t="s">
        <v>294</v>
      </c>
      <c r="D182" s="138" t="s">
        <v>209</v>
      </c>
      <c r="E182" s="139" t="s">
        <v>464</v>
      </c>
      <c r="F182" s="140" t="s">
        <v>465</v>
      </c>
      <c r="G182" s="141" t="s">
        <v>286</v>
      </c>
      <c r="H182" s="142">
        <v>5.794</v>
      </c>
      <c r="I182" s="143"/>
      <c r="J182" s="144">
        <f>ROUND(I182*H182,2)</f>
        <v>0</v>
      </c>
      <c r="K182" s="140" t="s">
        <v>213</v>
      </c>
      <c r="L182" s="32"/>
      <c r="M182" s="145" t="s">
        <v>1</v>
      </c>
      <c r="N182" s="146" t="s">
        <v>41</v>
      </c>
      <c r="P182" s="147">
        <f>O182*H182</f>
        <v>0</v>
      </c>
      <c r="Q182" s="147">
        <v>0</v>
      </c>
      <c r="R182" s="147">
        <f>Q182*H182</f>
        <v>0</v>
      </c>
      <c r="S182" s="147">
        <v>0</v>
      </c>
      <c r="T182" s="148">
        <f>S182*H182</f>
        <v>0</v>
      </c>
      <c r="AR182" s="149" t="s">
        <v>214</v>
      </c>
      <c r="AT182" s="149" t="s">
        <v>209</v>
      </c>
      <c r="AU182" s="149" t="s">
        <v>85</v>
      </c>
      <c r="AY182" s="17" t="s">
        <v>207</v>
      </c>
      <c r="BE182" s="150">
        <f>IF(N182="základní",J182,0)</f>
        <v>0</v>
      </c>
      <c r="BF182" s="150">
        <f>IF(N182="snížená",J182,0)</f>
        <v>0</v>
      </c>
      <c r="BG182" s="150">
        <f>IF(N182="zákl. přenesená",J182,0)</f>
        <v>0</v>
      </c>
      <c r="BH182" s="150">
        <f>IF(N182="sníž. přenesená",J182,0)</f>
        <v>0</v>
      </c>
      <c r="BI182" s="150">
        <f>IF(N182="nulová",J182,0)</f>
        <v>0</v>
      </c>
      <c r="BJ182" s="17" t="s">
        <v>83</v>
      </c>
      <c r="BK182" s="150">
        <f>ROUND(I182*H182,2)</f>
        <v>0</v>
      </c>
      <c r="BL182" s="17" t="s">
        <v>214</v>
      </c>
      <c r="BM182" s="149" t="s">
        <v>2041</v>
      </c>
    </row>
    <row r="183" spans="2:51" s="12" customFormat="1" ht="12">
      <c r="B183" s="151"/>
      <c r="D183" s="152" t="s">
        <v>223</v>
      </c>
      <c r="E183" s="153" t="s">
        <v>1</v>
      </c>
      <c r="F183" s="154" t="s">
        <v>2042</v>
      </c>
      <c r="H183" s="155">
        <v>5.794</v>
      </c>
      <c r="I183" s="156"/>
      <c r="L183" s="151"/>
      <c r="M183" s="157"/>
      <c r="T183" s="158"/>
      <c r="AT183" s="153" t="s">
        <v>223</v>
      </c>
      <c r="AU183" s="153" t="s">
        <v>85</v>
      </c>
      <c r="AV183" s="12" t="s">
        <v>85</v>
      </c>
      <c r="AW183" s="12" t="s">
        <v>32</v>
      </c>
      <c r="AX183" s="12" t="s">
        <v>76</v>
      </c>
      <c r="AY183" s="153" t="s">
        <v>207</v>
      </c>
    </row>
    <row r="184" spans="2:51" s="14" customFormat="1" ht="12">
      <c r="B184" s="165"/>
      <c r="D184" s="152" t="s">
        <v>223</v>
      </c>
      <c r="E184" s="166" t="s">
        <v>160</v>
      </c>
      <c r="F184" s="167" t="s">
        <v>309</v>
      </c>
      <c r="H184" s="168">
        <v>5.794</v>
      </c>
      <c r="I184" s="169"/>
      <c r="L184" s="165"/>
      <c r="M184" s="170"/>
      <c r="T184" s="171"/>
      <c r="AT184" s="166" t="s">
        <v>223</v>
      </c>
      <c r="AU184" s="166" t="s">
        <v>85</v>
      </c>
      <c r="AV184" s="14" t="s">
        <v>214</v>
      </c>
      <c r="AW184" s="14" t="s">
        <v>32</v>
      </c>
      <c r="AX184" s="14" t="s">
        <v>83</v>
      </c>
      <c r="AY184" s="166" t="s">
        <v>207</v>
      </c>
    </row>
    <row r="185" spans="2:65" s="1" customFormat="1" ht="16.5" customHeight="1">
      <c r="B185" s="137"/>
      <c r="C185" s="172" t="s">
        <v>7</v>
      </c>
      <c r="D185" s="172" t="s">
        <v>426</v>
      </c>
      <c r="E185" s="173" t="s">
        <v>2043</v>
      </c>
      <c r="F185" s="174" t="s">
        <v>2044</v>
      </c>
      <c r="G185" s="175" t="s">
        <v>429</v>
      </c>
      <c r="H185" s="176">
        <v>11.588</v>
      </c>
      <c r="I185" s="177"/>
      <c r="J185" s="178">
        <f>ROUND(I185*H185,2)</f>
        <v>0</v>
      </c>
      <c r="K185" s="174" t="s">
        <v>213</v>
      </c>
      <c r="L185" s="179"/>
      <c r="M185" s="180" t="s">
        <v>1</v>
      </c>
      <c r="N185" s="181" t="s">
        <v>41</v>
      </c>
      <c r="P185" s="147">
        <f>O185*H185</f>
        <v>0</v>
      </c>
      <c r="Q185" s="147">
        <v>1</v>
      </c>
      <c r="R185" s="147">
        <f>Q185*H185</f>
        <v>11.588</v>
      </c>
      <c r="S185" s="147">
        <v>0</v>
      </c>
      <c r="T185" s="148">
        <f>S185*H185</f>
        <v>0</v>
      </c>
      <c r="AR185" s="149" t="s">
        <v>242</v>
      </c>
      <c r="AT185" s="149" t="s">
        <v>426</v>
      </c>
      <c r="AU185" s="149" t="s">
        <v>85</v>
      </c>
      <c r="AY185" s="17" t="s">
        <v>207</v>
      </c>
      <c r="BE185" s="150">
        <f>IF(N185="základní",J185,0)</f>
        <v>0</v>
      </c>
      <c r="BF185" s="150">
        <f>IF(N185="snížená",J185,0)</f>
        <v>0</v>
      </c>
      <c r="BG185" s="150">
        <f>IF(N185="zákl. přenesená",J185,0)</f>
        <v>0</v>
      </c>
      <c r="BH185" s="150">
        <f>IF(N185="sníž. přenesená",J185,0)</f>
        <v>0</v>
      </c>
      <c r="BI185" s="150">
        <f>IF(N185="nulová",J185,0)</f>
        <v>0</v>
      </c>
      <c r="BJ185" s="17" t="s">
        <v>83</v>
      </c>
      <c r="BK185" s="150">
        <f>ROUND(I185*H185,2)</f>
        <v>0</v>
      </c>
      <c r="BL185" s="17" t="s">
        <v>214</v>
      </c>
      <c r="BM185" s="149" t="s">
        <v>2045</v>
      </c>
    </row>
    <row r="186" spans="2:51" s="12" customFormat="1" ht="12">
      <c r="B186" s="151"/>
      <c r="D186" s="152" t="s">
        <v>223</v>
      </c>
      <c r="F186" s="154" t="s">
        <v>2046</v>
      </c>
      <c r="H186" s="155">
        <v>11.588</v>
      </c>
      <c r="I186" s="156"/>
      <c r="L186" s="151"/>
      <c r="M186" s="157"/>
      <c r="T186" s="158"/>
      <c r="AT186" s="153" t="s">
        <v>223</v>
      </c>
      <c r="AU186" s="153" t="s">
        <v>85</v>
      </c>
      <c r="AV186" s="12" t="s">
        <v>85</v>
      </c>
      <c r="AW186" s="12" t="s">
        <v>3</v>
      </c>
      <c r="AX186" s="12" t="s">
        <v>83</v>
      </c>
      <c r="AY186" s="153" t="s">
        <v>207</v>
      </c>
    </row>
    <row r="187" spans="2:63" s="11" customFormat="1" ht="22.9" customHeight="1">
      <c r="B187" s="125"/>
      <c r="D187" s="126" t="s">
        <v>75</v>
      </c>
      <c r="E187" s="135" t="s">
        <v>214</v>
      </c>
      <c r="F187" s="135" t="s">
        <v>548</v>
      </c>
      <c r="I187" s="128"/>
      <c r="J187" s="136">
        <f>BK187</f>
        <v>0</v>
      </c>
      <c r="L187" s="125"/>
      <c r="M187" s="130"/>
      <c r="P187" s="131">
        <f>SUM(P188:P194)</f>
        <v>0</v>
      </c>
      <c r="R187" s="131">
        <f>SUM(R188:R194)</f>
        <v>4.95439456</v>
      </c>
      <c r="T187" s="132">
        <f>SUM(T188:T194)</f>
        <v>0</v>
      </c>
      <c r="AR187" s="126" t="s">
        <v>83</v>
      </c>
      <c r="AT187" s="133" t="s">
        <v>75</v>
      </c>
      <c r="AU187" s="133" t="s">
        <v>83</v>
      </c>
      <c r="AY187" s="126" t="s">
        <v>207</v>
      </c>
      <c r="BK187" s="134">
        <f>SUM(BK188:BK194)</f>
        <v>0</v>
      </c>
    </row>
    <row r="188" spans="2:65" s="1" customFormat="1" ht="24.2" customHeight="1">
      <c r="B188" s="137"/>
      <c r="C188" s="138" t="s">
        <v>311</v>
      </c>
      <c r="D188" s="138" t="s">
        <v>209</v>
      </c>
      <c r="E188" s="139" t="s">
        <v>550</v>
      </c>
      <c r="F188" s="140" t="s">
        <v>551</v>
      </c>
      <c r="G188" s="141" t="s">
        <v>286</v>
      </c>
      <c r="H188" s="142">
        <v>2.168</v>
      </c>
      <c r="I188" s="143"/>
      <c r="J188" s="144">
        <f>ROUND(I188*H188,2)</f>
        <v>0</v>
      </c>
      <c r="K188" s="140" t="s">
        <v>213</v>
      </c>
      <c r="L188" s="32"/>
      <c r="M188" s="145" t="s">
        <v>1</v>
      </c>
      <c r="N188" s="146" t="s">
        <v>41</v>
      </c>
      <c r="P188" s="147">
        <f>O188*H188</f>
        <v>0</v>
      </c>
      <c r="Q188" s="147">
        <v>1.89077</v>
      </c>
      <c r="R188" s="147">
        <f>Q188*H188</f>
        <v>4.0991893600000004</v>
      </c>
      <c r="S188" s="147">
        <v>0</v>
      </c>
      <c r="T188" s="148">
        <f>S188*H188</f>
        <v>0</v>
      </c>
      <c r="AR188" s="149" t="s">
        <v>214</v>
      </c>
      <c r="AT188" s="149" t="s">
        <v>209</v>
      </c>
      <c r="AU188" s="149" t="s">
        <v>85</v>
      </c>
      <c r="AY188" s="17" t="s">
        <v>207</v>
      </c>
      <c r="BE188" s="150">
        <f>IF(N188="základní",J188,0)</f>
        <v>0</v>
      </c>
      <c r="BF188" s="150">
        <f>IF(N188="snížená",J188,0)</f>
        <v>0</v>
      </c>
      <c r="BG188" s="150">
        <f>IF(N188="zákl. přenesená",J188,0)</f>
        <v>0</v>
      </c>
      <c r="BH188" s="150">
        <f>IF(N188="sníž. přenesená",J188,0)</f>
        <v>0</v>
      </c>
      <c r="BI188" s="150">
        <f>IF(N188="nulová",J188,0)</f>
        <v>0</v>
      </c>
      <c r="BJ188" s="17" t="s">
        <v>83</v>
      </c>
      <c r="BK188" s="150">
        <f>ROUND(I188*H188,2)</f>
        <v>0</v>
      </c>
      <c r="BL188" s="17" t="s">
        <v>214</v>
      </c>
      <c r="BM188" s="149" t="s">
        <v>2047</v>
      </c>
    </row>
    <row r="189" spans="2:51" s="12" customFormat="1" ht="12">
      <c r="B189" s="151"/>
      <c r="D189" s="152" t="s">
        <v>223</v>
      </c>
      <c r="E189" s="153" t="s">
        <v>1</v>
      </c>
      <c r="F189" s="154" t="s">
        <v>2048</v>
      </c>
      <c r="H189" s="155">
        <v>2.168</v>
      </c>
      <c r="I189" s="156"/>
      <c r="L189" s="151"/>
      <c r="M189" s="157"/>
      <c r="T189" s="158"/>
      <c r="AT189" s="153" t="s">
        <v>223</v>
      </c>
      <c r="AU189" s="153" t="s">
        <v>85</v>
      </c>
      <c r="AV189" s="12" t="s">
        <v>85</v>
      </c>
      <c r="AW189" s="12" t="s">
        <v>32</v>
      </c>
      <c r="AX189" s="12" t="s">
        <v>76</v>
      </c>
      <c r="AY189" s="153" t="s">
        <v>207</v>
      </c>
    </row>
    <row r="190" spans="2:51" s="14" customFormat="1" ht="12">
      <c r="B190" s="165"/>
      <c r="D190" s="152" t="s">
        <v>223</v>
      </c>
      <c r="E190" s="166" t="s">
        <v>163</v>
      </c>
      <c r="F190" s="167" t="s">
        <v>309</v>
      </c>
      <c r="H190" s="168">
        <v>2.168</v>
      </c>
      <c r="I190" s="169"/>
      <c r="L190" s="165"/>
      <c r="M190" s="170"/>
      <c r="T190" s="171"/>
      <c r="AT190" s="166" t="s">
        <v>223</v>
      </c>
      <c r="AU190" s="166" t="s">
        <v>85</v>
      </c>
      <c r="AV190" s="14" t="s">
        <v>214</v>
      </c>
      <c r="AW190" s="14" t="s">
        <v>32</v>
      </c>
      <c r="AX190" s="14" t="s">
        <v>83</v>
      </c>
      <c r="AY190" s="166" t="s">
        <v>207</v>
      </c>
    </row>
    <row r="191" spans="2:65" s="1" customFormat="1" ht="24.2" customHeight="1">
      <c r="B191" s="137"/>
      <c r="C191" s="138" t="s">
        <v>315</v>
      </c>
      <c r="D191" s="138" t="s">
        <v>209</v>
      </c>
      <c r="E191" s="139" t="s">
        <v>2049</v>
      </c>
      <c r="F191" s="140" t="s">
        <v>2050</v>
      </c>
      <c r="G191" s="141" t="s">
        <v>286</v>
      </c>
      <c r="H191" s="142">
        <v>0.36</v>
      </c>
      <c r="I191" s="143"/>
      <c r="J191" s="144">
        <f>ROUND(I191*H191,2)</f>
        <v>0</v>
      </c>
      <c r="K191" s="140" t="s">
        <v>213</v>
      </c>
      <c r="L191" s="32"/>
      <c r="M191" s="145" t="s">
        <v>1</v>
      </c>
      <c r="N191" s="146" t="s">
        <v>41</v>
      </c>
      <c r="P191" s="147">
        <f>O191*H191</f>
        <v>0</v>
      </c>
      <c r="Q191" s="147">
        <v>2.30102</v>
      </c>
      <c r="R191" s="147">
        <f>Q191*H191</f>
        <v>0.8283671999999999</v>
      </c>
      <c r="S191" s="147">
        <v>0</v>
      </c>
      <c r="T191" s="148">
        <f>S191*H191</f>
        <v>0</v>
      </c>
      <c r="AR191" s="149" t="s">
        <v>214</v>
      </c>
      <c r="AT191" s="149" t="s">
        <v>209</v>
      </c>
      <c r="AU191" s="149" t="s">
        <v>85</v>
      </c>
      <c r="AY191" s="17" t="s">
        <v>207</v>
      </c>
      <c r="BE191" s="150">
        <f>IF(N191="základní",J191,0)</f>
        <v>0</v>
      </c>
      <c r="BF191" s="150">
        <f>IF(N191="snížená",J191,0)</f>
        <v>0</v>
      </c>
      <c r="BG191" s="150">
        <f>IF(N191="zákl. přenesená",J191,0)</f>
        <v>0</v>
      </c>
      <c r="BH191" s="150">
        <f>IF(N191="sníž. přenesená",J191,0)</f>
        <v>0</v>
      </c>
      <c r="BI191" s="150">
        <f>IF(N191="nulová",J191,0)</f>
        <v>0</v>
      </c>
      <c r="BJ191" s="17" t="s">
        <v>83</v>
      </c>
      <c r="BK191" s="150">
        <f>ROUND(I191*H191,2)</f>
        <v>0</v>
      </c>
      <c r="BL191" s="17" t="s">
        <v>214</v>
      </c>
      <c r="BM191" s="149" t="s">
        <v>2051</v>
      </c>
    </row>
    <row r="192" spans="2:51" s="12" customFormat="1" ht="12">
      <c r="B192" s="151"/>
      <c r="D192" s="152" t="s">
        <v>223</v>
      </c>
      <c r="E192" s="153" t="s">
        <v>1</v>
      </c>
      <c r="F192" s="154" t="s">
        <v>2052</v>
      </c>
      <c r="H192" s="155">
        <v>0.36</v>
      </c>
      <c r="I192" s="156"/>
      <c r="L192" s="151"/>
      <c r="M192" s="157"/>
      <c r="T192" s="158"/>
      <c r="AT192" s="153" t="s">
        <v>223</v>
      </c>
      <c r="AU192" s="153" t="s">
        <v>85</v>
      </c>
      <c r="AV192" s="12" t="s">
        <v>85</v>
      </c>
      <c r="AW192" s="12" t="s">
        <v>32</v>
      </c>
      <c r="AX192" s="12" t="s">
        <v>83</v>
      </c>
      <c r="AY192" s="153" t="s">
        <v>207</v>
      </c>
    </row>
    <row r="193" spans="2:65" s="1" customFormat="1" ht="16.5" customHeight="1">
      <c r="B193" s="137"/>
      <c r="C193" s="138" t="s">
        <v>260</v>
      </c>
      <c r="D193" s="138" t="s">
        <v>209</v>
      </c>
      <c r="E193" s="139" t="s">
        <v>2053</v>
      </c>
      <c r="F193" s="140" t="s">
        <v>2054</v>
      </c>
      <c r="G193" s="141" t="s">
        <v>218</v>
      </c>
      <c r="H193" s="142">
        <v>4.2</v>
      </c>
      <c r="I193" s="143"/>
      <c r="J193" s="144">
        <f>ROUND(I193*H193,2)</f>
        <v>0</v>
      </c>
      <c r="K193" s="140" t="s">
        <v>213</v>
      </c>
      <c r="L193" s="32"/>
      <c r="M193" s="145" t="s">
        <v>1</v>
      </c>
      <c r="N193" s="146" t="s">
        <v>41</v>
      </c>
      <c r="P193" s="147">
        <f>O193*H193</f>
        <v>0</v>
      </c>
      <c r="Q193" s="147">
        <v>0.00639</v>
      </c>
      <c r="R193" s="147">
        <f>Q193*H193</f>
        <v>0.026838</v>
      </c>
      <c r="S193" s="147">
        <v>0</v>
      </c>
      <c r="T193" s="148">
        <f>S193*H193</f>
        <v>0</v>
      </c>
      <c r="AR193" s="149" t="s">
        <v>214</v>
      </c>
      <c r="AT193" s="149" t="s">
        <v>209</v>
      </c>
      <c r="AU193" s="149" t="s">
        <v>85</v>
      </c>
      <c r="AY193" s="17" t="s">
        <v>207</v>
      </c>
      <c r="BE193" s="150">
        <f>IF(N193="základní",J193,0)</f>
        <v>0</v>
      </c>
      <c r="BF193" s="150">
        <f>IF(N193="snížená",J193,0)</f>
        <v>0</v>
      </c>
      <c r="BG193" s="150">
        <f>IF(N193="zákl. přenesená",J193,0)</f>
        <v>0</v>
      </c>
      <c r="BH193" s="150">
        <f>IF(N193="sníž. přenesená",J193,0)</f>
        <v>0</v>
      </c>
      <c r="BI193" s="150">
        <f>IF(N193="nulová",J193,0)</f>
        <v>0</v>
      </c>
      <c r="BJ193" s="17" t="s">
        <v>83</v>
      </c>
      <c r="BK193" s="150">
        <f>ROUND(I193*H193,2)</f>
        <v>0</v>
      </c>
      <c r="BL193" s="17" t="s">
        <v>214</v>
      </c>
      <c r="BM193" s="149" t="s">
        <v>2055</v>
      </c>
    </row>
    <row r="194" spans="2:51" s="12" customFormat="1" ht="12">
      <c r="B194" s="151"/>
      <c r="D194" s="152" t="s">
        <v>223</v>
      </c>
      <c r="E194" s="153" t="s">
        <v>1</v>
      </c>
      <c r="F194" s="154" t="s">
        <v>2056</v>
      </c>
      <c r="H194" s="155">
        <v>4.2</v>
      </c>
      <c r="I194" s="156"/>
      <c r="L194" s="151"/>
      <c r="M194" s="157"/>
      <c r="T194" s="158"/>
      <c r="AT194" s="153" t="s">
        <v>223</v>
      </c>
      <c r="AU194" s="153" t="s">
        <v>85</v>
      </c>
      <c r="AV194" s="12" t="s">
        <v>85</v>
      </c>
      <c r="AW194" s="12" t="s">
        <v>32</v>
      </c>
      <c r="AX194" s="12" t="s">
        <v>83</v>
      </c>
      <c r="AY194" s="153" t="s">
        <v>207</v>
      </c>
    </row>
    <row r="195" spans="2:63" s="11" customFormat="1" ht="22.9" customHeight="1">
      <c r="B195" s="125"/>
      <c r="D195" s="126" t="s">
        <v>75</v>
      </c>
      <c r="E195" s="135" t="s">
        <v>242</v>
      </c>
      <c r="F195" s="135" t="s">
        <v>665</v>
      </c>
      <c r="I195" s="128"/>
      <c r="J195" s="136">
        <f>BK195</f>
        <v>0</v>
      </c>
      <c r="L195" s="125"/>
      <c r="M195" s="130"/>
      <c r="P195" s="131">
        <f>SUM(P196:P253)</f>
        <v>0</v>
      </c>
      <c r="R195" s="131">
        <f>SUM(R196:R253)</f>
        <v>2.966829</v>
      </c>
      <c r="T195" s="132">
        <f>SUM(T196:T253)</f>
        <v>1.5673000000000001</v>
      </c>
      <c r="AR195" s="126" t="s">
        <v>83</v>
      </c>
      <c r="AT195" s="133" t="s">
        <v>75</v>
      </c>
      <c r="AU195" s="133" t="s">
        <v>83</v>
      </c>
      <c r="AY195" s="126" t="s">
        <v>207</v>
      </c>
      <c r="BK195" s="134">
        <f>SUM(BK196:BK253)</f>
        <v>0</v>
      </c>
    </row>
    <row r="196" spans="2:65" s="1" customFormat="1" ht="24.2" customHeight="1">
      <c r="B196" s="137"/>
      <c r="C196" s="138" t="s">
        <v>325</v>
      </c>
      <c r="D196" s="138" t="s">
        <v>209</v>
      </c>
      <c r="E196" s="139" t="s">
        <v>2057</v>
      </c>
      <c r="F196" s="140" t="s">
        <v>2058</v>
      </c>
      <c r="G196" s="141" t="s">
        <v>212</v>
      </c>
      <c r="H196" s="142">
        <v>1</v>
      </c>
      <c r="I196" s="143"/>
      <c r="J196" s="144">
        <f aca="true" t="shared" si="0" ref="J196:J202">ROUND(I196*H196,2)</f>
        <v>0</v>
      </c>
      <c r="K196" s="140" t="s">
        <v>213</v>
      </c>
      <c r="L196" s="32"/>
      <c r="M196" s="145" t="s">
        <v>1</v>
      </c>
      <c r="N196" s="146" t="s">
        <v>41</v>
      </c>
      <c r="P196" s="147">
        <f aca="true" t="shared" si="1" ref="P196:P202">O196*H196</f>
        <v>0</v>
      </c>
      <c r="Q196" s="147">
        <v>0</v>
      </c>
      <c r="R196" s="147">
        <f aca="true" t="shared" si="2" ref="R196:R202">Q196*H196</f>
        <v>0</v>
      </c>
      <c r="S196" s="147">
        <v>0</v>
      </c>
      <c r="T196" s="148">
        <f aca="true" t="shared" si="3" ref="T196:T202">S196*H196</f>
        <v>0</v>
      </c>
      <c r="AR196" s="149" t="s">
        <v>214</v>
      </c>
      <c r="AT196" s="149" t="s">
        <v>209</v>
      </c>
      <c r="AU196" s="149" t="s">
        <v>85</v>
      </c>
      <c r="AY196" s="17" t="s">
        <v>207</v>
      </c>
      <c r="BE196" s="150">
        <f aca="true" t="shared" si="4" ref="BE196:BE202">IF(N196="základní",J196,0)</f>
        <v>0</v>
      </c>
      <c r="BF196" s="150">
        <f aca="true" t="shared" si="5" ref="BF196:BF202">IF(N196="snížená",J196,0)</f>
        <v>0</v>
      </c>
      <c r="BG196" s="150">
        <f aca="true" t="shared" si="6" ref="BG196:BG202">IF(N196="zákl. přenesená",J196,0)</f>
        <v>0</v>
      </c>
      <c r="BH196" s="150">
        <f aca="true" t="shared" si="7" ref="BH196:BH202">IF(N196="sníž. přenesená",J196,0)</f>
        <v>0</v>
      </c>
      <c r="BI196" s="150">
        <f aca="true" t="shared" si="8" ref="BI196:BI202">IF(N196="nulová",J196,0)</f>
        <v>0</v>
      </c>
      <c r="BJ196" s="17" t="s">
        <v>83</v>
      </c>
      <c r="BK196" s="150">
        <f aca="true" t="shared" si="9" ref="BK196:BK202">ROUND(I196*H196,2)</f>
        <v>0</v>
      </c>
      <c r="BL196" s="17" t="s">
        <v>214</v>
      </c>
      <c r="BM196" s="149" t="s">
        <v>2059</v>
      </c>
    </row>
    <row r="197" spans="2:65" s="1" customFormat="1" ht="24.2" customHeight="1">
      <c r="B197" s="137"/>
      <c r="C197" s="172" t="s">
        <v>329</v>
      </c>
      <c r="D197" s="172" t="s">
        <v>426</v>
      </c>
      <c r="E197" s="173" t="s">
        <v>2060</v>
      </c>
      <c r="F197" s="174" t="s">
        <v>2061</v>
      </c>
      <c r="G197" s="175" t="s">
        <v>212</v>
      </c>
      <c r="H197" s="176">
        <v>1</v>
      </c>
      <c r="I197" s="177"/>
      <c r="J197" s="178">
        <f t="shared" si="0"/>
        <v>0</v>
      </c>
      <c r="K197" s="174" t="s">
        <v>1</v>
      </c>
      <c r="L197" s="179"/>
      <c r="M197" s="180" t="s">
        <v>1</v>
      </c>
      <c r="N197" s="181" t="s">
        <v>41</v>
      </c>
      <c r="P197" s="147">
        <f t="shared" si="1"/>
        <v>0</v>
      </c>
      <c r="Q197" s="147">
        <v>0.0069</v>
      </c>
      <c r="R197" s="147">
        <f t="shared" si="2"/>
        <v>0.0069</v>
      </c>
      <c r="S197" s="147">
        <v>0</v>
      </c>
      <c r="T197" s="148">
        <f t="shared" si="3"/>
        <v>0</v>
      </c>
      <c r="AR197" s="149" t="s">
        <v>242</v>
      </c>
      <c r="AT197" s="149" t="s">
        <v>426</v>
      </c>
      <c r="AU197" s="149" t="s">
        <v>85</v>
      </c>
      <c r="AY197" s="17" t="s">
        <v>207</v>
      </c>
      <c r="BE197" s="150">
        <f t="shared" si="4"/>
        <v>0</v>
      </c>
      <c r="BF197" s="150">
        <f t="shared" si="5"/>
        <v>0</v>
      </c>
      <c r="BG197" s="150">
        <f t="shared" si="6"/>
        <v>0</v>
      </c>
      <c r="BH197" s="150">
        <f t="shared" si="7"/>
        <v>0</v>
      </c>
      <c r="BI197" s="150">
        <f t="shared" si="8"/>
        <v>0</v>
      </c>
      <c r="BJ197" s="17" t="s">
        <v>83</v>
      </c>
      <c r="BK197" s="150">
        <f t="shared" si="9"/>
        <v>0</v>
      </c>
      <c r="BL197" s="17" t="s">
        <v>214</v>
      </c>
      <c r="BM197" s="149" t="s">
        <v>2062</v>
      </c>
    </row>
    <row r="198" spans="2:65" s="1" customFormat="1" ht="24.2" customHeight="1">
      <c r="B198" s="137"/>
      <c r="C198" s="138" t="s">
        <v>336</v>
      </c>
      <c r="D198" s="138" t="s">
        <v>209</v>
      </c>
      <c r="E198" s="139" t="s">
        <v>2063</v>
      </c>
      <c r="F198" s="140" t="s">
        <v>2064</v>
      </c>
      <c r="G198" s="141" t="s">
        <v>212</v>
      </c>
      <c r="H198" s="142">
        <v>2</v>
      </c>
      <c r="I198" s="143"/>
      <c r="J198" s="144">
        <f t="shared" si="0"/>
        <v>0</v>
      </c>
      <c r="K198" s="140" t="s">
        <v>213</v>
      </c>
      <c r="L198" s="32"/>
      <c r="M198" s="145" t="s">
        <v>1</v>
      </c>
      <c r="N198" s="146" t="s">
        <v>41</v>
      </c>
      <c r="P198" s="147">
        <f t="shared" si="1"/>
        <v>0</v>
      </c>
      <c r="Q198" s="147">
        <v>0</v>
      </c>
      <c r="R198" s="147">
        <f t="shared" si="2"/>
        <v>0</v>
      </c>
      <c r="S198" s="147">
        <v>0</v>
      </c>
      <c r="T198" s="148">
        <f t="shared" si="3"/>
        <v>0</v>
      </c>
      <c r="AR198" s="149" t="s">
        <v>214</v>
      </c>
      <c r="AT198" s="149" t="s">
        <v>209</v>
      </c>
      <c r="AU198" s="149" t="s">
        <v>85</v>
      </c>
      <c r="AY198" s="17" t="s">
        <v>207</v>
      </c>
      <c r="BE198" s="150">
        <f t="shared" si="4"/>
        <v>0</v>
      </c>
      <c r="BF198" s="150">
        <f t="shared" si="5"/>
        <v>0</v>
      </c>
      <c r="BG198" s="150">
        <f t="shared" si="6"/>
        <v>0</v>
      </c>
      <c r="BH198" s="150">
        <f t="shared" si="7"/>
        <v>0</v>
      </c>
      <c r="BI198" s="150">
        <f t="shared" si="8"/>
        <v>0</v>
      </c>
      <c r="BJ198" s="17" t="s">
        <v>83</v>
      </c>
      <c r="BK198" s="150">
        <f t="shared" si="9"/>
        <v>0</v>
      </c>
      <c r="BL198" s="17" t="s">
        <v>214</v>
      </c>
      <c r="BM198" s="149" t="s">
        <v>2065</v>
      </c>
    </row>
    <row r="199" spans="2:65" s="1" customFormat="1" ht="24.2" customHeight="1">
      <c r="B199" s="137"/>
      <c r="C199" s="172" t="s">
        <v>340</v>
      </c>
      <c r="D199" s="172" t="s">
        <v>426</v>
      </c>
      <c r="E199" s="173" t="s">
        <v>2066</v>
      </c>
      <c r="F199" s="174" t="s">
        <v>2067</v>
      </c>
      <c r="G199" s="175" t="s">
        <v>212</v>
      </c>
      <c r="H199" s="176">
        <v>2</v>
      </c>
      <c r="I199" s="177"/>
      <c r="J199" s="178">
        <f t="shared" si="0"/>
        <v>0</v>
      </c>
      <c r="K199" s="174" t="s">
        <v>1</v>
      </c>
      <c r="L199" s="179"/>
      <c r="M199" s="180" t="s">
        <v>1</v>
      </c>
      <c r="N199" s="181" t="s">
        <v>41</v>
      </c>
      <c r="P199" s="147">
        <f t="shared" si="1"/>
        <v>0</v>
      </c>
      <c r="Q199" s="147">
        <v>0.0125</v>
      </c>
      <c r="R199" s="147">
        <f t="shared" si="2"/>
        <v>0.025</v>
      </c>
      <c r="S199" s="147">
        <v>0</v>
      </c>
      <c r="T199" s="148">
        <f t="shared" si="3"/>
        <v>0</v>
      </c>
      <c r="AR199" s="149" t="s">
        <v>242</v>
      </c>
      <c r="AT199" s="149" t="s">
        <v>426</v>
      </c>
      <c r="AU199" s="149" t="s">
        <v>85</v>
      </c>
      <c r="AY199" s="17" t="s">
        <v>207</v>
      </c>
      <c r="BE199" s="150">
        <f t="shared" si="4"/>
        <v>0</v>
      </c>
      <c r="BF199" s="150">
        <f t="shared" si="5"/>
        <v>0</v>
      </c>
      <c r="BG199" s="150">
        <f t="shared" si="6"/>
        <v>0</v>
      </c>
      <c r="BH199" s="150">
        <f t="shared" si="7"/>
        <v>0</v>
      </c>
      <c r="BI199" s="150">
        <f t="shared" si="8"/>
        <v>0</v>
      </c>
      <c r="BJ199" s="17" t="s">
        <v>83</v>
      </c>
      <c r="BK199" s="150">
        <f t="shared" si="9"/>
        <v>0</v>
      </c>
      <c r="BL199" s="17" t="s">
        <v>214</v>
      </c>
      <c r="BM199" s="149" t="s">
        <v>2068</v>
      </c>
    </row>
    <row r="200" spans="2:65" s="1" customFormat="1" ht="21.75" customHeight="1">
      <c r="B200" s="137"/>
      <c r="C200" s="138" t="s">
        <v>345</v>
      </c>
      <c r="D200" s="138" t="s">
        <v>209</v>
      </c>
      <c r="E200" s="139" t="s">
        <v>2069</v>
      </c>
      <c r="F200" s="140" t="s">
        <v>2070</v>
      </c>
      <c r="G200" s="141" t="s">
        <v>272</v>
      </c>
      <c r="H200" s="142">
        <v>17</v>
      </c>
      <c r="I200" s="143"/>
      <c r="J200" s="144">
        <f t="shared" si="0"/>
        <v>0</v>
      </c>
      <c r="K200" s="140" t="s">
        <v>213</v>
      </c>
      <c r="L200" s="32"/>
      <c r="M200" s="145" t="s">
        <v>1</v>
      </c>
      <c r="N200" s="146" t="s">
        <v>41</v>
      </c>
      <c r="P200" s="147">
        <f t="shared" si="1"/>
        <v>0</v>
      </c>
      <c r="Q200" s="147">
        <v>0</v>
      </c>
      <c r="R200" s="147">
        <f t="shared" si="2"/>
        <v>0</v>
      </c>
      <c r="S200" s="147">
        <v>0.044</v>
      </c>
      <c r="T200" s="148">
        <f t="shared" si="3"/>
        <v>0.748</v>
      </c>
      <c r="AR200" s="149" t="s">
        <v>214</v>
      </c>
      <c r="AT200" s="149" t="s">
        <v>209</v>
      </c>
      <c r="AU200" s="149" t="s">
        <v>85</v>
      </c>
      <c r="AY200" s="17" t="s">
        <v>207</v>
      </c>
      <c r="BE200" s="150">
        <f t="shared" si="4"/>
        <v>0</v>
      </c>
      <c r="BF200" s="150">
        <f t="shared" si="5"/>
        <v>0</v>
      </c>
      <c r="BG200" s="150">
        <f t="shared" si="6"/>
        <v>0</v>
      </c>
      <c r="BH200" s="150">
        <f t="shared" si="7"/>
        <v>0</v>
      </c>
      <c r="BI200" s="150">
        <f t="shared" si="8"/>
        <v>0</v>
      </c>
      <c r="BJ200" s="17" t="s">
        <v>83</v>
      </c>
      <c r="BK200" s="150">
        <f t="shared" si="9"/>
        <v>0</v>
      </c>
      <c r="BL200" s="17" t="s">
        <v>214</v>
      </c>
      <c r="BM200" s="149" t="s">
        <v>2071</v>
      </c>
    </row>
    <row r="201" spans="2:65" s="1" customFormat="1" ht="24.2" customHeight="1">
      <c r="B201" s="137"/>
      <c r="C201" s="138" t="s">
        <v>349</v>
      </c>
      <c r="D201" s="138" t="s">
        <v>209</v>
      </c>
      <c r="E201" s="139" t="s">
        <v>2072</v>
      </c>
      <c r="F201" s="140" t="s">
        <v>2073</v>
      </c>
      <c r="G201" s="141" t="s">
        <v>272</v>
      </c>
      <c r="H201" s="142">
        <v>2</v>
      </c>
      <c r="I201" s="143"/>
      <c r="J201" s="144">
        <f t="shared" si="0"/>
        <v>0</v>
      </c>
      <c r="K201" s="140" t="s">
        <v>213</v>
      </c>
      <c r="L201" s="32"/>
      <c r="M201" s="145" t="s">
        <v>1</v>
      </c>
      <c r="N201" s="146" t="s">
        <v>41</v>
      </c>
      <c r="P201" s="147">
        <f t="shared" si="1"/>
        <v>0</v>
      </c>
      <c r="Q201" s="147">
        <v>0</v>
      </c>
      <c r="R201" s="147">
        <f t="shared" si="2"/>
        <v>0</v>
      </c>
      <c r="S201" s="147">
        <v>0</v>
      </c>
      <c r="T201" s="148">
        <f t="shared" si="3"/>
        <v>0</v>
      </c>
      <c r="AR201" s="149" t="s">
        <v>214</v>
      </c>
      <c r="AT201" s="149" t="s">
        <v>209</v>
      </c>
      <c r="AU201" s="149" t="s">
        <v>85</v>
      </c>
      <c r="AY201" s="17" t="s">
        <v>207</v>
      </c>
      <c r="BE201" s="150">
        <f t="shared" si="4"/>
        <v>0</v>
      </c>
      <c r="BF201" s="150">
        <f t="shared" si="5"/>
        <v>0</v>
      </c>
      <c r="BG201" s="150">
        <f t="shared" si="6"/>
        <v>0</v>
      </c>
      <c r="BH201" s="150">
        <f t="shared" si="7"/>
        <v>0</v>
      </c>
      <c r="BI201" s="150">
        <f t="shared" si="8"/>
        <v>0</v>
      </c>
      <c r="BJ201" s="17" t="s">
        <v>83</v>
      </c>
      <c r="BK201" s="150">
        <f t="shared" si="9"/>
        <v>0</v>
      </c>
      <c r="BL201" s="17" t="s">
        <v>214</v>
      </c>
      <c r="BM201" s="149" t="s">
        <v>2074</v>
      </c>
    </row>
    <row r="202" spans="2:65" s="1" customFormat="1" ht="21.75" customHeight="1">
      <c r="B202" s="137"/>
      <c r="C202" s="172" t="s">
        <v>354</v>
      </c>
      <c r="D202" s="172" t="s">
        <v>426</v>
      </c>
      <c r="E202" s="173" t="s">
        <v>2075</v>
      </c>
      <c r="F202" s="174" t="s">
        <v>2076</v>
      </c>
      <c r="G202" s="175" t="s">
        <v>272</v>
      </c>
      <c r="H202" s="176">
        <v>2.02</v>
      </c>
      <c r="I202" s="177"/>
      <c r="J202" s="178">
        <f t="shared" si="0"/>
        <v>0</v>
      </c>
      <c r="K202" s="174" t="s">
        <v>213</v>
      </c>
      <c r="L202" s="179"/>
      <c r="M202" s="180" t="s">
        <v>1</v>
      </c>
      <c r="N202" s="181" t="s">
        <v>41</v>
      </c>
      <c r="P202" s="147">
        <f t="shared" si="1"/>
        <v>0</v>
      </c>
      <c r="Q202" s="147">
        <v>0.0145</v>
      </c>
      <c r="R202" s="147">
        <f t="shared" si="2"/>
        <v>0.02929</v>
      </c>
      <c r="S202" s="147">
        <v>0</v>
      </c>
      <c r="T202" s="148">
        <f t="shared" si="3"/>
        <v>0</v>
      </c>
      <c r="AR202" s="149" t="s">
        <v>242</v>
      </c>
      <c r="AT202" s="149" t="s">
        <v>426</v>
      </c>
      <c r="AU202" s="149" t="s">
        <v>85</v>
      </c>
      <c r="AY202" s="17" t="s">
        <v>207</v>
      </c>
      <c r="BE202" s="150">
        <f t="shared" si="4"/>
        <v>0</v>
      </c>
      <c r="BF202" s="150">
        <f t="shared" si="5"/>
        <v>0</v>
      </c>
      <c r="BG202" s="150">
        <f t="shared" si="6"/>
        <v>0</v>
      </c>
      <c r="BH202" s="150">
        <f t="shared" si="7"/>
        <v>0</v>
      </c>
      <c r="BI202" s="150">
        <f t="shared" si="8"/>
        <v>0</v>
      </c>
      <c r="BJ202" s="17" t="s">
        <v>83</v>
      </c>
      <c r="BK202" s="150">
        <f t="shared" si="9"/>
        <v>0</v>
      </c>
      <c r="BL202" s="17" t="s">
        <v>214</v>
      </c>
      <c r="BM202" s="149" t="s">
        <v>2077</v>
      </c>
    </row>
    <row r="203" spans="2:51" s="12" customFormat="1" ht="12">
      <c r="B203" s="151"/>
      <c r="D203" s="152" t="s">
        <v>223</v>
      </c>
      <c r="F203" s="154" t="s">
        <v>2078</v>
      </c>
      <c r="H203" s="155">
        <v>2.02</v>
      </c>
      <c r="I203" s="156"/>
      <c r="L203" s="151"/>
      <c r="M203" s="157"/>
      <c r="T203" s="158"/>
      <c r="AT203" s="153" t="s">
        <v>223</v>
      </c>
      <c r="AU203" s="153" t="s">
        <v>85</v>
      </c>
      <c r="AV203" s="12" t="s">
        <v>85</v>
      </c>
      <c r="AW203" s="12" t="s">
        <v>3</v>
      </c>
      <c r="AX203" s="12" t="s">
        <v>83</v>
      </c>
      <c r="AY203" s="153" t="s">
        <v>207</v>
      </c>
    </row>
    <row r="204" spans="2:65" s="1" customFormat="1" ht="24.2" customHeight="1">
      <c r="B204" s="137"/>
      <c r="C204" s="138" t="s">
        <v>233</v>
      </c>
      <c r="D204" s="138" t="s">
        <v>209</v>
      </c>
      <c r="E204" s="139" t="s">
        <v>2079</v>
      </c>
      <c r="F204" s="140" t="s">
        <v>2080</v>
      </c>
      <c r="G204" s="141" t="s">
        <v>272</v>
      </c>
      <c r="H204" s="142">
        <v>7</v>
      </c>
      <c r="I204" s="143"/>
      <c r="J204" s="144">
        <f>ROUND(I204*H204,2)</f>
        <v>0</v>
      </c>
      <c r="K204" s="140" t="s">
        <v>213</v>
      </c>
      <c r="L204" s="32"/>
      <c r="M204" s="145" t="s">
        <v>1</v>
      </c>
      <c r="N204" s="146" t="s">
        <v>41</v>
      </c>
      <c r="P204" s="147">
        <f>O204*H204</f>
        <v>0</v>
      </c>
      <c r="Q204" s="147">
        <v>0</v>
      </c>
      <c r="R204" s="147">
        <f>Q204*H204</f>
        <v>0</v>
      </c>
      <c r="S204" s="147">
        <v>0</v>
      </c>
      <c r="T204" s="148">
        <f>S204*H204</f>
        <v>0</v>
      </c>
      <c r="AR204" s="149" t="s">
        <v>214</v>
      </c>
      <c r="AT204" s="149" t="s">
        <v>209</v>
      </c>
      <c r="AU204" s="149" t="s">
        <v>85</v>
      </c>
      <c r="AY204" s="17" t="s">
        <v>207</v>
      </c>
      <c r="BE204" s="150">
        <f>IF(N204="základní",J204,0)</f>
        <v>0</v>
      </c>
      <c r="BF204" s="150">
        <f>IF(N204="snížená",J204,0)</f>
        <v>0</v>
      </c>
      <c r="BG204" s="150">
        <f>IF(N204="zákl. přenesená",J204,0)</f>
        <v>0</v>
      </c>
      <c r="BH204" s="150">
        <f>IF(N204="sníž. přenesená",J204,0)</f>
        <v>0</v>
      </c>
      <c r="BI204" s="150">
        <f>IF(N204="nulová",J204,0)</f>
        <v>0</v>
      </c>
      <c r="BJ204" s="17" t="s">
        <v>83</v>
      </c>
      <c r="BK204" s="150">
        <f>ROUND(I204*H204,2)</f>
        <v>0</v>
      </c>
      <c r="BL204" s="17" t="s">
        <v>214</v>
      </c>
      <c r="BM204" s="149" t="s">
        <v>2081</v>
      </c>
    </row>
    <row r="205" spans="2:65" s="1" customFormat="1" ht="24.2" customHeight="1">
      <c r="B205" s="137"/>
      <c r="C205" s="172" t="s">
        <v>361</v>
      </c>
      <c r="D205" s="172" t="s">
        <v>426</v>
      </c>
      <c r="E205" s="173" t="s">
        <v>2082</v>
      </c>
      <c r="F205" s="174" t="s">
        <v>2083</v>
      </c>
      <c r="G205" s="175" t="s">
        <v>272</v>
      </c>
      <c r="H205" s="176">
        <v>7.07</v>
      </c>
      <c r="I205" s="177"/>
      <c r="J205" s="178">
        <f>ROUND(I205*H205,2)</f>
        <v>0</v>
      </c>
      <c r="K205" s="174" t="s">
        <v>213</v>
      </c>
      <c r="L205" s="179"/>
      <c r="M205" s="180" t="s">
        <v>1</v>
      </c>
      <c r="N205" s="181" t="s">
        <v>41</v>
      </c>
      <c r="P205" s="147">
        <f>O205*H205</f>
        <v>0</v>
      </c>
      <c r="Q205" s="147">
        <v>0.0215</v>
      </c>
      <c r="R205" s="147">
        <f>Q205*H205</f>
        <v>0.152005</v>
      </c>
      <c r="S205" s="147">
        <v>0</v>
      </c>
      <c r="T205" s="148">
        <f>S205*H205</f>
        <v>0</v>
      </c>
      <c r="AR205" s="149" t="s">
        <v>242</v>
      </c>
      <c r="AT205" s="149" t="s">
        <v>426</v>
      </c>
      <c r="AU205" s="149" t="s">
        <v>85</v>
      </c>
      <c r="AY205" s="17" t="s">
        <v>207</v>
      </c>
      <c r="BE205" s="150">
        <f>IF(N205="základní",J205,0)</f>
        <v>0</v>
      </c>
      <c r="BF205" s="150">
        <f>IF(N205="snížená",J205,0)</f>
        <v>0</v>
      </c>
      <c r="BG205" s="150">
        <f>IF(N205="zákl. přenesená",J205,0)</f>
        <v>0</v>
      </c>
      <c r="BH205" s="150">
        <f>IF(N205="sníž. přenesená",J205,0)</f>
        <v>0</v>
      </c>
      <c r="BI205" s="150">
        <f>IF(N205="nulová",J205,0)</f>
        <v>0</v>
      </c>
      <c r="BJ205" s="17" t="s">
        <v>83</v>
      </c>
      <c r="BK205" s="150">
        <f>ROUND(I205*H205,2)</f>
        <v>0</v>
      </c>
      <c r="BL205" s="17" t="s">
        <v>214</v>
      </c>
      <c r="BM205" s="149" t="s">
        <v>2084</v>
      </c>
    </row>
    <row r="206" spans="2:51" s="12" customFormat="1" ht="12">
      <c r="B206" s="151"/>
      <c r="D206" s="152" t="s">
        <v>223</v>
      </c>
      <c r="F206" s="154" t="s">
        <v>2085</v>
      </c>
      <c r="H206" s="155">
        <v>7.07</v>
      </c>
      <c r="I206" s="156"/>
      <c r="L206" s="151"/>
      <c r="M206" s="157"/>
      <c r="T206" s="158"/>
      <c r="AT206" s="153" t="s">
        <v>223</v>
      </c>
      <c r="AU206" s="153" t="s">
        <v>85</v>
      </c>
      <c r="AV206" s="12" t="s">
        <v>85</v>
      </c>
      <c r="AW206" s="12" t="s">
        <v>3</v>
      </c>
      <c r="AX206" s="12" t="s">
        <v>83</v>
      </c>
      <c r="AY206" s="153" t="s">
        <v>207</v>
      </c>
    </row>
    <row r="207" spans="2:65" s="1" customFormat="1" ht="24.2" customHeight="1">
      <c r="B207" s="137"/>
      <c r="C207" s="138" t="s">
        <v>365</v>
      </c>
      <c r="D207" s="138" t="s">
        <v>209</v>
      </c>
      <c r="E207" s="139" t="s">
        <v>2086</v>
      </c>
      <c r="F207" s="140" t="s">
        <v>2087</v>
      </c>
      <c r="G207" s="141" t="s">
        <v>272</v>
      </c>
      <c r="H207" s="142">
        <v>14</v>
      </c>
      <c r="I207" s="143"/>
      <c r="J207" s="144">
        <f>ROUND(I207*H207,2)</f>
        <v>0</v>
      </c>
      <c r="K207" s="140" t="s">
        <v>1</v>
      </c>
      <c r="L207" s="32"/>
      <c r="M207" s="145" t="s">
        <v>1</v>
      </c>
      <c r="N207" s="146" t="s">
        <v>41</v>
      </c>
      <c r="P207" s="147">
        <f>O207*H207</f>
        <v>0</v>
      </c>
      <c r="Q207" s="147">
        <v>0</v>
      </c>
      <c r="R207" s="147">
        <f>Q207*H207</f>
        <v>0</v>
      </c>
      <c r="S207" s="147">
        <v>0</v>
      </c>
      <c r="T207" s="148">
        <f>S207*H207</f>
        <v>0</v>
      </c>
      <c r="AR207" s="149" t="s">
        <v>214</v>
      </c>
      <c r="AT207" s="149" t="s">
        <v>209</v>
      </c>
      <c r="AU207" s="149" t="s">
        <v>85</v>
      </c>
      <c r="AY207" s="17" t="s">
        <v>207</v>
      </c>
      <c r="BE207" s="150">
        <f>IF(N207="základní",J207,0)</f>
        <v>0</v>
      </c>
      <c r="BF207" s="150">
        <f>IF(N207="snížená",J207,0)</f>
        <v>0</v>
      </c>
      <c r="BG207" s="150">
        <f>IF(N207="zákl. přenesená",J207,0)</f>
        <v>0</v>
      </c>
      <c r="BH207" s="150">
        <f>IF(N207="sníž. přenesená",J207,0)</f>
        <v>0</v>
      </c>
      <c r="BI207" s="150">
        <f>IF(N207="nulová",J207,0)</f>
        <v>0</v>
      </c>
      <c r="BJ207" s="17" t="s">
        <v>83</v>
      </c>
      <c r="BK207" s="150">
        <f>ROUND(I207*H207,2)</f>
        <v>0</v>
      </c>
      <c r="BL207" s="17" t="s">
        <v>214</v>
      </c>
      <c r="BM207" s="149" t="s">
        <v>2088</v>
      </c>
    </row>
    <row r="208" spans="2:65" s="1" customFormat="1" ht="33" customHeight="1">
      <c r="B208" s="137"/>
      <c r="C208" s="172" t="s">
        <v>369</v>
      </c>
      <c r="D208" s="172" t="s">
        <v>426</v>
      </c>
      <c r="E208" s="173" t="s">
        <v>2089</v>
      </c>
      <c r="F208" s="174" t="s">
        <v>2090</v>
      </c>
      <c r="G208" s="175" t="s">
        <v>272</v>
      </c>
      <c r="H208" s="176">
        <v>14.14</v>
      </c>
      <c r="I208" s="177"/>
      <c r="J208" s="178">
        <f>ROUND(I208*H208,2)</f>
        <v>0</v>
      </c>
      <c r="K208" s="174" t="s">
        <v>213</v>
      </c>
      <c r="L208" s="179"/>
      <c r="M208" s="180" t="s">
        <v>1</v>
      </c>
      <c r="N208" s="181" t="s">
        <v>41</v>
      </c>
      <c r="P208" s="147">
        <f>O208*H208</f>
        <v>0</v>
      </c>
      <c r="Q208" s="147">
        <v>0.0225</v>
      </c>
      <c r="R208" s="147">
        <f>Q208*H208</f>
        <v>0.31815</v>
      </c>
      <c r="S208" s="147">
        <v>0</v>
      </c>
      <c r="T208" s="148">
        <f>S208*H208</f>
        <v>0</v>
      </c>
      <c r="AR208" s="149" t="s">
        <v>242</v>
      </c>
      <c r="AT208" s="149" t="s">
        <v>426</v>
      </c>
      <c r="AU208" s="149" t="s">
        <v>85</v>
      </c>
      <c r="AY208" s="17" t="s">
        <v>207</v>
      </c>
      <c r="BE208" s="150">
        <f>IF(N208="základní",J208,0)</f>
        <v>0</v>
      </c>
      <c r="BF208" s="150">
        <f>IF(N208="snížená",J208,0)</f>
        <v>0</v>
      </c>
      <c r="BG208" s="150">
        <f>IF(N208="zákl. přenesená",J208,0)</f>
        <v>0</v>
      </c>
      <c r="BH208" s="150">
        <f>IF(N208="sníž. přenesená",J208,0)</f>
        <v>0</v>
      </c>
      <c r="BI208" s="150">
        <f>IF(N208="nulová",J208,0)</f>
        <v>0</v>
      </c>
      <c r="BJ208" s="17" t="s">
        <v>83</v>
      </c>
      <c r="BK208" s="150">
        <f>ROUND(I208*H208,2)</f>
        <v>0</v>
      </c>
      <c r="BL208" s="17" t="s">
        <v>214</v>
      </c>
      <c r="BM208" s="149" t="s">
        <v>2091</v>
      </c>
    </row>
    <row r="209" spans="2:51" s="12" customFormat="1" ht="12">
      <c r="B209" s="151"/>
      <c r="D209" s="152" t="s">
        <v>223</v>
      </c>
      <c r="F209" s="154" t="s">
        <v>2092</v>
      </c>
      <c r="H209" s="155">
        <v>14.14</v>
      </c>
      <c r="I209" s="156"/>
      <c r="L209" s="151"/>
      <c r="M209" s="157"/>
      <c r="T209" s="158"/>
      <c r="AT209" s="153" t="s">
        <v>223</v>
      </c>
      <c r="AU209" s="153" t="s">
        <v>85</v>
      </c>
      <c r="AV209" s="12" t="s">
        <v>85</v>
      </c>
      <c r="AW209" s="12" t="s">
        <v>3</v>
      </c>
      <c r="AX209" s="12" t="s">
        <v>83</v>
      </c>
      <c r="AY209" s="153" t="s">
        <v>207</v>
      </c>
    </row>
    <row r="210" spans="2:65" s="1" customFormat="1" ht="33" customHeight="1">
      <c r="B210" s="137"/>
      <c r="C210" s="138" t="s">
        <v>374</v>
      </c>
      <c r="D210" s="138" t="s">
        <v>209</v>
      </c>
      <c r="E210" s="139" t="s">
        <v>2093</v>
      </c>
      <c r="F210" s="140" t="s">
        <v>2094</v>
      </c>
      <c r="G210" s="141" t="s">
        <v>212</v>
      </c>
      <c r="H210" s="142">
        <v>2</v>
      </c>
      <c r="I210" s="143"/>
      <c r="J210" s="144">
        <f>ROUND(I210*H210,2)</f>
        <v>0</v>
      </c>
      <c r="K210" s="140" t="s">
        <v>213</v>
      </c>
      <c r="L210" s="32"/>
      <c r="M210" s="145" t="s">
        <v>1</v>
      </c>
      <c r="N210" s="146" t="s">
        <v>41</v>
      </c>
      <c r="P210" s="147">
        <f>O210*H210</f>
        <v>0</v>
      </c>
      <c r="Q210" s="147">
        <v>0.00167</v>
      </c>
      <c r="R210" s="147">
        <f>Q210*H210</f>
        <v>0.00334</v>
      </c>
      <c r="S210" s="147">
        <v>0</v>
      </c>
      <c r="T210" s="148">
        <f>S210*H210</f>
        <v>0</v>
      </c>
      <c r="AR210" s="149" t="s">
        <v>214</v>
      </c>
      <c r="AT210" s="149" t="s">
        <v>209</v>
      </c>
      <c r="AU210" s="149" t="s">
        <v>85</v>
      </c>
      <c r="AY210" s="17" t="s">
        <v>207</v>
      </c>
      <c r="BE210" s="150">
        <f>IF(N210="základní",J210,0)</f>
        <v>0</v>
      </c>
      <c r="BF210" s="150">
        <f>IF(N210="snížená",J210,0)</f>
        <v>0</v>
      </c>
      <c r="BG210" s="150">
        <f>IF(N210="zákl. přenesená",J210,0)</f>
        <v>0</v>
      </c>
      <c r="BH210" s="150">
        <f>IF(N210="sníž. přenesená",J210,0)</f>
        <v>0</v>
      </c>
      <c r="BI210" s="150">
        <f>IF(N210="nulová",J210,0)</f>
        <v>0</v>
      </c>
      <c r="BJ210" s="17" t="s">
        <v>83</v>
      </c>
      <c r="BK210" s="150">
        <f>ROUND(I210*H210,2)</f>
        <v>0</v>
      </c>
      <c r="BL210" s="17" t="s">
        <v>214</v>
      </c>
      <c r="BM210" s="149" t="s">
        <v>2095</v>
      </c>
    </row>
    <row r="211" spans="2:65" s="1" customFormat="1" ht="24.2" customHeight="1">
      <c r="B211" s="137"/>
      <c r="C211" s="172" t="s">
        <v>379</v>
      </c>
      <c r="D211" s="172" t="s">
        <v>426</v>
      </c>
      <c r="E211" s="173" t="s">
        <v>2096</v>
      </c>
      <c r="F211" s="174" t="s">
        <v>2097</v>
      </c>
      <c r="G211" s="175" t="s">
        <v>212</v>
      </c>
      <c r="H211" s="176">
        <v>1.01</v>
      </c>
      <c r="I211" s="177"/>
      <c r="J211" s="178">
        <f>ROUND(I211*H211,2)</f>
        <v>0</v>
      </c>
      <c r="K211" s="174" t="s">
        <v>213</v>
      </c>
      <c r="L211" s="179"/>
      <c r="M211" s="180" t="s">
        <v>1</v>
      </c>
      <c r="N211" s="181" t="s">
        <v>41</v>
      </c>
      <c r="P211" s="147">
        <f>O211*H211</f>
        <v>0</v>
      </c>
      <c r="Q211" s="147">
        <v>0.0096</v>
      </c>
      <c r="R211" s="147">
        <f>Q211*H211</f>
        <v>0.009696</v>
      </c>
      <c r="S211" s="147">
        <v>0</v>
      </c>
      <c r="T211" s="148">
        <f>S211*H211</f>
        <v>0</v>
      </c>
      <c r="AR211" s="149" t="s">
        <v>242</v>
      </c>
      <c r="AT211" s="149" t="s">
        <v>426</v>
      </c>
      <c r="AU211" s="149" t="s">
        <v>85</v>
      </c>
      <c r="AY211" s="17" t="s">
        <v>207</v>
      </c>
      <c r="BE211" s="150">
        <f>IF(N211="základní",J211,0)</f>
        <v>0</v>
      </c>
      <c r="BF211" s="150">
        <f>IF(N211="snížená",J211,0)</f>
        <v>0</v>
      </c>
      <c r="BG211" s="150">
        <f>IF(N211="zákl. přenesená",J211,0)</f>
        <v>0</v>
      </c>
      <c r="BH211" s="150">
        <f>IF(N211="sníž. přenesená",J211,0)</f>
        <v>0</v>
      </c>
      <c r="BI211" s="150">
        <f>IF(N211="nulová",J211,0)</f>
        <v>0</v>
      </c>
      <c r="BJ211" s="17" t="s">
        <v>83</v>
      </c>
      <c r="BK211" s="150">
        <f>ROUND(I211*H211,2)</f>
        <v>0</v>
      </c>
      <c r="BL211" s="17" t="s">
        <v>214</v>
      </c>
      <c r="BM211" s="149" t="s">
        <v>2098</v>
      </c>
    </row>
    <row r="212" spans="2:51" s="12" customFormat="1" ht="12">
      <c r="B212" s="151"/>
      <c r="D212" s="152" t="s">
        <v>223</v>
      </c>
      <c r="F212" s="154" t="s">
        <v>2099</v>
      </c>
      <c r="H212" s="155">
        <v>1.01</v>
      </c>
      <c r="I212" s="156"/>
      <c r="L212" s="151"/>
      <c r="M212" s="157"/>
      <c r="T212" s="158"/>
      <c r="AT212" s="153" t="s">
        <v>223</v>
      </c>
      <c r="AU212" s="153" t="s">
        <v>85</v>
      </c>
      <c r="AV212" s="12" t="s">
        <v>85</v>
      </c>
      <c r="AW212" s="12" t="s">
        <v>3</v>
      </c>
      <c r="AX212" s="12" t="s">
        <v>83</v>
      </c>
      <c r="AY212" s="153" t="s">
        <v>207</v>
      </c>
    </row>
    <row r="213" spans="2:65" s="1" customFormat="1" ht="24.2" customHeight="1">
      <c r="B213" s="137"/>
      <c r="C213" s="172" t="s">
        <v>385</v>
      </c>
      <c r="D213" s="172" t="s">
        <v>426</v>
      </c>
      <c r="E213" s="173" t="s">
        <v>2100</v>
      </c>
      <c r="F213" s="174" t="s">
        <v>2101</v>
      </c>
      <c r="G213" s="175" t="s">
        <v>212</v>
      </c>
      <c r="H213" s="176">
        <v>1.01</v>
      </c>
      <c r="I213" s="177"/>
      <c r="J213" s="178">
        <f>ROUND(I213*H213,2)</f>
        <v>0</v>
      </c>
      <c r="K213" s="174" t="s">
        <v>213</v>
      </c>
      <c r="L213" s="179"/>
      <c r="M213" s="180" t="s">
        <v>1</v>
      </c>
      <c r="N213" s="181" t="s">
        <v>41</v>
      </c>
      <c r="P213" s="147">
        <f>O213*H213</f>
        <v>0</v>
      </c>
      <c r="Q213" s="147">
        <v>0.0178</v>
      </c>
      <c r="R213" s="147">
        <f>Q213*H213</f>
        <v>0.017978</v>
      </c>
      <c r="S213" s="147">
        <v>0</v>
      </c>
      <c r="T213" s="148">
        <f>S213*H213</f>
        <v>0</v>
      </c>
      <c r="AR213" s="149" t="s">
        <v>242</v>
      </c>
      <c r="AT213" s="149" t="s">
        <v>426</v>
      </c>
      <c r="AU213" s="149" t="s">
        <v>85</v>
      </c>
      <c r="AY213" s="17" t="s">
        <v>207</v>
      </c>
      <c r="BE213" s="150">
        <f>IF(N213="základní",J213,0)</f>
        <v>0</v>
      </c>
      <c r="BF213" s="150">
        <f>IF(N213="snížená",J213,0)</f>
        <v>0</v>
      </c>
      <c r="BG213" s="150">
        <f>IF(N213="zákl. přenesená",J213,0)</f>
        <v>0</v>
      </c>
      <c r="BH213" s="150">
        <f>IF(N213="sníž. přenesená",J213,0)</f>
        <v>0</v>
      </c>
      <c r="BI213" s="150">
        <f>IF(N213="nulová",J213,0)</f>
        <v>0</v>
      </c>
      <c r="BJ213" s="17" t="s">
        <v>83</v>
      </c>
      <c r="BK213" s="150">
        <f>ROUND(I213*H213,2)</f>
        <v>0</v>
      </c>
      <c r="BL213" s="17" t="s">
        <v>214</v>
      </c>
      <c r="BM213" s="149" t="s">
        <v>2102</v>
      </c>
    </row>
    <row r="214" spans="2:51" s="12" customFormat="1" ht="12">
      <c r="B214" s="151"/>
      <c r="D214" s="152" t="s">
        <v>223</v>
      </c>
      <c r="F214" s="154" t="s">
        <v>2099</v>
      </c>
      <c r="H214" s="155">
        <v>1.01</v>
      </c>
      <c r="I214" s="156"/>
      <c r="L214" s="151"/>
      <c r="M214" s="157"/>
      <c r="T214" s="158"/>
      <c r="AT214" s="153" t="s">
        <v>223</v>
      </c>
      <c r="AU214" s="153" t="s">
        <v>85</v>
      </c>
      <c r="AV214" s="12" t="s">
        <v>85</v>
      </c>
      <c r="AW214" s="12" t="s">
        <v>3</v>
      </c>
      <c r="AX214" s="12" t="s">
        <v>83</v>
      </c>
      <c r="AY214" s="153" t="s">
        <v>207</v>
      </c>
    </row>
    <row r="215" spans="2:65" s="1" customFormat="1" ht="24.2" customHeight="1">
      <c r="B215" s="137"/>
      <c r="C215" s="138" t="s">
        <v>392</v>
      </c>
      <c r="D215" s="138" t="s">
        <v>209</v>
      </c>
      <c r="E215" s="139" t="s">
        <v>2103</v>
      </c>
      <c r="F215" s="140" t="s">
        <v>2104</v>
      </c>
      <c r="G215" s="141" t="s">
        <v>212</v>
      </c>
      <c r="H215" s="142">
        <v>1</v>
      </c>
      <c r="I215" s="143"/>
      <c r="J215" s="144">
        <f aca="true" t="shared" si="10" ref="J215:J234">ROUND(I215*H215,2)</f>
        <v>0</v>
      </c>
      <c r="K215" s="140" t="s">
        <v>213</v>
      </c>
      <c r="L215" s="32"/>
      <c r="M215" s="145" t="s">
        <v>1</v>
      </c>
      <c r="N215" s="146" t="s">
        <v>41</v>
      </c>
      <c r="P215" s="147">
        <f aca="true" t="shared" si="11" ref="P215:P234">O215*H215</f>
        <v>0</v>
      </c>
      <c r="Q215" s="147">
        <v>0</v>
      </c>
      <c r="R215" s="147">
        <f aca="true" t="shared" si="12" ref="R215:R234">Q215*H215</f>
        <v>0</v>
      </c>
      <c r="S215" s="147">
        <v>0</v>
      </c>
      <c r="T215" s="148">
        <f aca="true" t="shared" si="13" ref="T215:T234">S215*H215</f>
        <v>0</v>
      </c>
      <c r="AR215" s="149" t="s">
        <v>214</v>
      </c>
      <c r="AT215" s="149" t="s">
        <v>209</v>
      </c>
      <c r="AU215" s="149" t="s">
        <v>85</v>
      </c>
      <c r="AY215" s="17" t="s">
        <v>207</v>
      </c>
      <c r="BE215" s="150">
        <f aca="true" t="shared" si="14" ref="BE215:BE234">IF(N215="základní",J215,0)</f>
        <v>0</v>
      </c>
      <c r="BF215" s="150">
        <f aca="true" t="shared" si="15" ref="BF215:BF234">IF(N215="snížená",J215,0)</f>
        <v>0</v>
      </c>
      <c r="BG215" s="150">
        <f aca="true" t="shared" si="16" ref="BG215:BG234">IF(N215="zákl. přenesená",J215,0)</f>
        <v>0</v>
      </c>
      <c r="BH215" s="150">
        <f aca="true" t="shared" si="17" ref="BH215:BH234">IF(N215="sníž. přenesená",J215,0)</f>
        <v>0</v>
      </c>
      <c r="BI215" s="150">
        <f aca="true" t="shared" si="18" ref="BI215:BI234">IF(N215="nulová",J215,0)</f>
        <v>0</v>
      </c>
      <c r="BJ215" s="17" t="s">
        <v>83</v>
      </c>
      <c r="BK215" s="150">
        <f aca="true" t="shared" si="19" ref="BK215:BK234">ROUND(I215*H215,2)</f>
        <v>0</v>
      </c>
      <c r="BL215" s="17" t="s">
        <v>214</v>
      </c>
      <c r="BM215" s="149" t="s">
        <v>2105</v>
      </c>
    </row>
    <row r="216" spans="2:65" s="1" customFormat="1" ht="24.2" customHeight="1">
      <c r="B216" s="137"/>
      <c r="C216" s="172" t="s">
        <v>397</v>
      </c>
      <c r="D216" s="172" t="s">
        <v>426</v>
      </c>
      <c r="E216" s="173" t="s">
        <v>2106</v>
      </c>
      <c r="F216" s="174" t="s">
        <v>2107</v>
      </c>
      <c r="G216" s="175" t="s">
        <v>212</v>
      </c>
      <c r="H216" s="176">
        <v>1</v>
      </c>
      <c r="I216" s="177"/>
      <c r="J216" s="178">
        <f t="shared" si="10"/>
        <v>0</v>
      </c>
      <c r="K216" s="174" t="s">
        <v>213</v>
      </c>
      <c r="L216" s="179"/>
      <c r="M216" s="180" t="s">
        <v>1</v>
      </c>
      <c r="N216" s="181" t="s">
        <v>41</v>
      </c>
      <c r="P216" s="147">
        <f t="shared" si="11"/>
        <v>0</v>
      </c>
      <c r="Q216" s="147">
        <v>0.0068</v>
      </c>
      <c r="R216" s="147">
        <f t="shared" si="12"/>
        <v>0.0068</v>
      </c>
      <c r="S216" s="147">
        <v>0</v>
      </c>
      <c r="T216" s="148">
        <f t="shared" si="13"/>
        <v>0</v>
      </c>
      <c r="AR216" s="149" t="s">
        <v>242</v>
      </c>
      <c r="AT216" s="149" t="s">
        <v>426</v>
      </c>
      <c r="AU216" s="149" t="s">
        <v>85</v>
      </c>
      <c r="AY216" s="17" t="s">
        <v>207</v>
      </c>
      <c r="BE216" s="150">
        <f t="shared" si="14"/>
        <v>0</v>
      </c>
      <c r="BF216" s="150">
        <f t="shared" si="15"/>
        <v>0</v>
      </c>
      <c r="BG216" s="150">
        <f t="shared" si="16"/>
        <v>0</v>
      </c>
      <c r="BH216" s="150">
        <f t="shared" si="17"/>
        <v>0</v>
      </c>
      <c r="BI216" s="150">
        <f t="shared" si="18"/>
        <v>0</v>
      </c>
      <c r="BJ216" s="17" t="s">
        <v>83</v>
      </c>
      <c r="BK216" s="150">
        <f t="shared" si="19"/>
        <v>0</v>
      </c>
      <c r="BL216" s="17" t="s">
        <v>214</v>
      </c>
      <c r="BM216" s="149" t="s">
        <v>2108</v>
      </c>
    </row>
    <row r="217" spans="2:65" s="1" customFormat="1" ht="24.2" customHeight="1">
      <c r="B217" s="137"/>
      <c r="C217" s="138" t="s">
        <v>402</v>
      </c>
      <c r="D217" s="138" t="s">
        <v>209</v>
      </c>
      <c r="E217" s="139" t="s">
        <v>2103</v>
      </c>
      <c r="F217" s="140" t="s">
        <v>2104</v>
      </c>
      <c r="G217" s="141" t="s">
        <v>212</v>
      </c>
      <c r="H217" s="142">
        <v>1</v>
      </c>
      <c r="I217" s="143"/>
      <c r="J217" s="144">
        <f t="shared" si="10"/>
        <v>0</v>
      </c>
      <c r="K217" s="140" t="s">
        <v>213</v>
      </c>
      <c r="L217" s="32"/>
      <c r="M217" s="145" t="s">
        <v>1</v>
      </c>
      <c r="N217" s="146" t="s">
        <v>41</v>
      </c>
      <c r="P217" s="147">
        <f t="shared" si="11"/>
        <v>0</v>
      </c>
      <c r="Q217" s="147">
        <v>0</v>
      </c>
      <c r="R217" s="147">
        <f t="shared" si="12"/>
        <v>0</v>
      </c>
      <c r="S217" s="147">
        <v>0</v>
      </c>
      <c r="T217" s="148">
        <f t="shared" si="13"/>
        <v>0</v>
      </c>
      <c r="AR217" s="149" t="s">
        <v>214</v>
      </c>
      <c r="AT217" s="149" t="s">
        <v>209</v>
      </c>
      <c r="AU217" s="149" t="s">
        <v>85</v>
      </c>
      <c r="AY217" s="17" t="s">
        <v>207</v>
      </c>
      <c r="BE217" s="150">
        <f t="shared" si="14"/>
        <v>0</v>
      </c>
      <c r="BF217" s="150">
        <f t="shared" si="15"/>
        <v>0</v>
      </c>
      <c r="BG217" s="150">
        <f t="shared" si="16"/>
        <v>0</v>
      </c>
      <c r="BH217" s="150">
        <f t="shared" si="17"/>
        <v>0</v>
      </c>
      <c r="BI217" s="150">
        <f t="shared" si="18"/>
        <v>0</v>
      </c>
      <c r="BJ217" s="17" t="s">
        <v>83</v>
      </c>
      <c r="BK217" s="150">
        <f t="shared" si="19"/>
        <v>0</v>
      </c>
      <c r="BL217" s="17" t="s">
        <v>214</v>
      </c>
      <c r="BM217" s="149" t="s">
        <v>2109</v>
      </c>
    </row>
    <row r="218" spans="2:65" s="1" customFormat="1" ht="33" customHeight="1">
      <c r="B218" s="137"/>
      <c r="C218" s="172" t="s">
        <v>405</v>
      </c>
      <c r="D218" s="172" t="s">
        <v>426</v>
      </c>
      <c r="E218" s="173" t="s">
        <v>2110</v>
      </c>
      <c r="F218" s="174" t="s">
        <v>2111</v>
      </c>
      <c r="G218" s="175" t="s">
        <v>212</v>
      </c>
      <c r="H218" s="176">
        <v>1</v>
      </c>
      <c r="I218" s="177"/>
      <c r="J218" s="178">
        <f t="shared" si="10"/>
        <v>0</v>
      </c>
      <c r="K218" s="174" t="s">
        <v>213</v>
      </c>
      <c r="L218" s="179"/>
      <c r="M218" s="180" t="s">
        <v>1</v>
      </c>
      <c r="N218" s="181" t="s">
        <v>41</v>
      </c>
      <c r="P218" s="147">
        <f t="shared" si="11"/>
        <v>0</v>
      </c>
      <c r="Q218" s="147">
        <v>0.0072</v>
      </c>
      <c r="R218" s="147">
        <f t="shared" si="12"/>
        <v>0.0072</v>
      </c>
      <c r="S218" s="147">
        <v>0</v>
      </c>
      <c r="T218" s="148">
        <f t="shared" si="13"/>
        <v>0</v>
      </c>
      <c r="AR218" s="149" t="s">
        <v>242</v>
      </c>
      <c r="AT218" s="149" t="s">
        <v>426</v>
      </c>
      <c r="AU218" s="149" t="s">
        <v>85</v>
      </c>
      <c r="AY218" s="17" t="s">
        <v>207</v>
      </c>
      <c r="BE218" s="150">
        <f t="shared" si="14"/>
        <v>0</v>
      </c>
      <c r="BF218" s="150">
        <f t="shared" si="15"/>
        <v>0</v>
      </c>
      <c r="BG218" s="150">
        <f t="shared" si="16"/>
        <v>0</v>
      </c>
      <c r="BH218" s="150">
        <f t="shared" si="17"/>
        <v>0</v>
      </c>
      <c r="BI218" s="150">
        <f t="shared" si="18"/>
        <v>0</v>
      </c>
      <c r="BJ218" s="17" t="s">
        <v>83</v>
      </c>
      <c r="BK218" s="150">
        <f t="shared" si="19"/>
        <v>0</v>
      </c>
      <c r="BL218" s="17" t="s">
        <v>214</v>
      </c>
      <c r="BM218" s="149" t="s">
        <v>2112</v>
      </c>
    </row>
    <row r="219" spans="2:65" s="1" customFormat="1" ht="24.2" customHeight="1">
      <c r="B219" s="137"/>
      <c r="C219" s="138" t="s">
        <v>409</v>
      </c>
      <c r="D219" s="138" t="s">
        <v>209</v>
      </c>
      <c r="E219" s="139" t="s">
        <v>2113</v>
      </c>
      <c r="F219" s="140" t="s">
        <v>2114</v>
      </c>
      <c r="G219" s="141" t="s">
        <v>212</v>
      </c>
      <c r="H219" s="142">
        <v>1</v>
      </c>
      <c r="I219" s="143"/>
      <c r="J219" s="144">
        <f t="shared" si="10"/>
        <v>0</v>
      </c>
      <c r="K219" s="140" t="s">
        <v>213</v>
      </c>
      <c r="L219" s="32"/>
      <c r="M219" s="145" t="s">
        <v>1</v>
      </c>
      <c r="N219" s="146" t="s">
        <v>41</v>
      </c>
      <c r="P219" s="147">
        <f t="shared" si="11"/>
        <v>0</v>
      </c>
      <c r="Q219" s="147">
        <v>0.00167</v>
      </c>
      <c r="R219" s="147">
        <f t="shared" si="12"/>
        <v>0.00167</v>
      </c>
      <c r="S219" s="147">
        <v>0</v>
      </c>
      <c r="T219" s="148">
        <f t="shared" si="13"/>
        <v>0</v>
      </c>
      <c r="AR219" s="149" t="s">
        <v>214</v>
      </c>
      <c r="AT219" s="149" t="s">
        <v>209</v>
      </c>
      <c r="AU219" s="149" t="s">
        <v>85</v>
      </c>
      <c r="AY219" s="17" t="s">
        <v>207</v>
      </c>
      <c r="BE219" s="150">
        <f t="shared" si="14"/>
        <v>0</v>
      </c>
      <c r="BF219" s="150">
        <f t="shared" si="15"/>
        <v>0</v>
      </c>
      <c r="BG219" s="150">
        <f t="shared" si="16"/>
        <v>0</v>
      </c>
      <c r="BH219" s="150">
        <f t="shared" si="17"/>
        <v>0</v>
      </c>
      <c r="BI219" s="150">
        <f t="shared" si="18"/>
        <v>0</v>
      </c>
      <c r="BJ219" s="17" t="s">
        <v>83</v>
      </c>
      <c r="BK219" s="150">
        <f t="shared" si="19"/>
        <v>0</v>
      </c>
      <c r="BL219" s="17" t="s">
        <v>214</v>
      </c>
      <c r="BM219" s="149" t="s">
        <v>2115</v>
      </c>
    </row>
    <row r="220" spans="2:65" s="1" customFormat="1" ht="24.2" customHeight="1">
      <c r="B220" s="137"/>
      <c r="C220" s="172" t="s">
        <v>413</v>
      </c>
      <c r="D220" s="172" t="s">
        <v>426</v>
      </c>
      <c r="E220" s="173" t="s">
        <v>2116</v>
      </c>
      <c r="F220" s="174" t="s">
        <v>2117</v>
      </c>
      <c r="G220" s="175" t="s">
        <v>212</v>
      </c>
      <c r="H220" s="176">
        <v>1</v>
      </c>
      <c r="I220" s="177"/>
      <c r="J220" s="178">
        <f t="shared" si="10"/>
        <v>0</v>
      </c>
      <c r="K220" s="174" t="s">
        <v>213</v>
      </c>
      <c r="L220" s="179"/>
      <c r="M220" s="180" t="s">
        <v>1</v>
      </c>
      <c r="N220" s="181" t="s">
        <v>41</v>
      </c>
      <c r="P220" s="147">
        <f t="shared" si="11"/>
        <v>0</v>
      </c>
      <c r="Q220" s="147">
        <v>0.0122</v>
      </c>
      <c r="R220" s="147">
        <f t="shared" si="12"/>
        <v>0.0122</v>
      </c>
      <c r="S220" s="147">
        <v>0</v>
      </c>
      <c r="T220" s="148">
        <f t="shared" si="13"/>
        <v>0</v>
      </c>
      <c r="AR220" s="149" t="s">
        <v>242</v>
      </c>
      <c r="AT220" s="149" t="s">
        <v>426</v>
      </c>
      <c r="AU220" s="149" t="s">
        <v>85</v>
      </c>
      <c r="AY220" s="17" t="s">
        <v>207</v>
      </c>
      <c r="BE220" s="150">
        <f t="shared" si="14"/>
        <v>0</v>
      </c>
      <c r="BF220" s="150">
        <f t="shared" si="15"/>
        <v>0</v>
      </c>
      <c r="BG220" s="150">
        <f t="shared" si="16"/>
        <v>0</v>
      </c>
      <c r="BH220" s="150">
        <f t="shared" si="17"/>
        <v>0</v>
      </c>
      <c r="BI220" s="150">
        <f t="shared" si="18"/>
        <v>0</v>
      </c>
      <c r="BJ220" s="17" t="s">
        <v>83</v>
      </c>
      <c r="BK220" s="150">
        <f t="shared" si="19"/>
        <v>0</v>
      </c>
      <c r="BL220" s="17" t="s">
        <v>214</v>
      </c>
      <c r="BM220" s="149" t="s">
        <v>2118</v>
      </c>
    </row>
    <row r="221" spans="2:65" s="1" customFormat="1" ht="24.2" customHeight="1">
      <c r="B221" s="137"/>
      <c r="C221" s="138" t="s">
        <v>419</v>
      </c>
      <c r="D221" s="138" t="s">
        <v>209</v>
      </c>
      <c r="E221" s="139" t="s">
        <v>2119</v>
      </c>
      <c r="F221" s="140" t="s">
        <v>2120</v>
      </c>
      <c r="G221" s="141" t="s">
        <v>212</v>
      </c>
      <c r="H221" s="142">
        <v>4</v>
      </c>
      <c r="I221" s="143"/>
      <c r="J221" s="144">
        <f t="shared" si="10"/>
        <v>0</v>
      </c>
      <c r="K221" s="140" t="s">
        <v>213</v>
      </c>
      <c r="L221" s="32"/>
      <c r="M221" s="145" t="s">
        <v>1</v>
      </c>
      <c r="N221" s="146" t="s">
        <v>41</v>
      </c>
      <c r="P221" s="147">
        <f t="shared" si="11"/>
        <v>0</v>
      </c>
      <c r="Q221" s="147">
        <v>0</v>
      </c>
      <c r="R221" s="147">
        <f t="shared" si="12"/>
        <v>0</v>
      </c>
      <c r="S221" s="147">
        <v>0</v>
      </c>
      <c r="T221" s="148">
        <f t="shared" si="13"/>
        <v>0</v>
      </c>
      <c r="AR221" s="149" t="s">
        <v>214</v>
      </c>
      <c r="AT221" s="149" t="s">
        <v>209</v>
      </c>
      <c r="AU221" s="149" t="s">
        <v>85</v>
      </c>
      <c r="AY221" s="17" t="s">
        <v>207</v>
      </c>
      <c r="BE221" s="150">
        <f t="shared" si="14"/>
        <v>0</v>
      </c>
      <c r="BF221" s="150">
        <f t="shared" si="15"/>
        <v>0</v>
      </c>
      <c r="BG221" s="150">
        <f t="shared" si="16"/>
        <v>0</v>
      </c>
      <c r="BH221" s="150">
        <f t="shared" si="17"/>
        <v>0</v>
      </c>
      <c r="BI221" s="150">
        <f t="shared" si="18"/>
        <v>0</v>
      </c>
      <c r="BJ221" s="17" t="s">
        <v>83</v>
      </c>
      <c r="BK221" s="150">
        <f t="shared" si="19"/>
        <v>0</v>
      </c>
      <c r="BL221" s="17" t="s">
        <v>214</v>
      </c>
      <c r="BM221" s="149" t="s">
        <v>2121</v>
      </c>
    </row>
    <row r="222" spans="2:65" s="1" customFormat="1" ht="24.2" customHeight="1">
      <c r="B222" s="137"/>
      <c r="C222" s="172" t="s">
        <v>425</v>
      </c>
      <c r="D222" s="172" t="s">
        <v>426</v>
      </c>
      <c r="E222" s="173" t="s">
        <v>2122</v>
      </c>
      <c r="F222" s="174" t="s">
        <v>2123</v>
      </c>
      <c r="G222" s="175" t="s">
        <v>212</v>
      </c>
      <c r="H222" s="176">
        <v>1</v>
      </c>
      <c r="I222" s="177"/>
      <c r="J222" s="178">
        <f t="shared" si="10"/>
        <v>0</v>
      </c>
      <c r="K222" s="174" t="s">
        <v>213</v>
      </c>
      <c r="L222" s="179"/>
      <c r="M222" s="180" t="s">
        <v>1</v>
      </c>
      <c r="N222" s="181" t="s">
        <v>41</v>
      </c>
      <c r="P222" s="147">
        <f t="shared" si="11"/>
        <v>0</v>
      </c>
      <c r="Q222" s="147">
        <v>0.0092</v>
      </c>
      <c r="R222" s="147">
        <f t="shared" si="12"/>
        <v>0.0092</v>
      </c>
      <c r="S222" s="147">
        <v>0</v>
      </c>
      <c r="T222" s="148">
        <f t="shared" si="13"/>
        <v>0</v>
      </c>
      <c r="AR222" s="149" t="s">
        <v>242</v>
      </c>
      <c r="AT222" s="149" t="s">
        <v>426</v>
      </c>
      <c r="AU222" s="149" t="s">
        <v>85</v>
      </c>
      <c r="AY222" s="17" t="s">
        <v>207</v>
      </c>
      <c r="BE222" s="150">
        <f t="shared" si="14"/>
        <v>0</v>
      </c>
      <c r="BF222" s="150">
        <f t="shared" si="15"/>
        <v>0</v>
      </c>
      <c r="BG222" s="150">
        <f t="shared" si="16"/>
        <v>0</v>
      </c>
      <c r="BH222" s="150">
        <f t="shared" si="17"/>
        <v>0</v>
      </c>
      <c r="BI222" s="150">
        <f t="shared" si="18"/>
        <v>0</v>
      </c>
      <c r="BJ222" s="17" t="s">
        <v>83</v>
      </c>
      <c r="BK222" s="150">
        <f t="shared" si="19"/>
        <v>0</v>
      </c>
      <c r="BL222" s="17" t="s">
        <v>214</v>
      </c>
      <c r="BM222" s="149" t="s">
        <v>2124</v>
      </c>
    </row>
    <row r="223" spans="2:65" s="1" customFormat="1" ht="24.2" customHeight="1">
      <c r="B223" s="137"/>
      <c r="C223" s="172" t="s">
        <v>432</v>
      </c>
      <c r="D223" s="172" t="s">
        <v>426</v>
      </c>
      <c r="E223" s="173" t="s">
        <v>2125</v>
      </c>
      <c r="F223" s="174" t="s">
        <v>2126</v>
      </c>
      <c r="G223" s="175" t="s">
        <v>212</v>
      </c>
      <c r="H223" s="176">
        <v>3</v>
      </c>
      <c r="I223" s="177"/>
      <c r="J223" s="178">
        <f t="shared" si="10"/>
        <v>0</v>
      </c>
      <c r="K223" s="174" t="s">
        <v>213</v>
      </c>
      <c r="L223" s="179"/>
      <c r="M223" s="180" t="s">
        <v>1</v>
      </c>
      <c r="N223" s="181" t="s">
        <v>41</v>
      </c>
      <c r="P223" s="147">
        <f t="shared" si="11"/>
        <v>0</v>
      </c>
      <c r="Q223" s="147">
        <v>0.0101</v>
      </c>
      <c r="R223" s="147">
        <f t="shared" si="12"/>
        <v>0.0303</v>
      </c>
      <c r="S223" s="147">
        <v>0</v>
      </c>
      <c r="T223" s="148">
        <f t="shared" si="13"/>
        <v>0</v>
      </c>
      <c r="AR223" s="149" t="s">
        <v>242</v>
      </c>
      <c r="AT223" s="149" t="s">
        <v>426</v>
      </c>
      <c r="AU223" s="149" t="s">
        <v>85</v>
      </c>
      <c r="AY223" s="17" t="s">
        <v>207</v>
      </c>
      <c r="BE223" s="150">
        <f t="shared" si="14"/>
        <v>0</v>
      </c>
      <c r="BF223" s="150">
        <f t="shared" si="15"/>
        <v>0</v>
      </c>
      <c r="BG223" s="150">
        <f t="shared" si="16"/>
        <v>0</v>
      </c>
      <c r="BH223" s="150">
        <f t="shared" si="17"/>
        <v>0</v>
      </c>
      <c r="BI223" s="150">
        <f t="shared" si="18"/>
        <v>0</v>
      </c>
      <c r="BJ223" s="17" t="s">
        <v>83</v>
      </c>
      <c r="BK223" s="150">
        <f t="shared" si="19"/>
        <v>0</v>
      </c>
      <c r="BL223" s="17" t="s">
        <v>214</v>
      </c>
      <c r="BM223" s="149" t="s">
        <v>2127</v>
      </c>
    </row>
    <row r="224" spans="2:65" s="1" customFormat="1" ht="24.2" customHeight="1">
      <c r="B224" s="137"/>
      <c r="C224" s="138" t="s">
        <v>437</v>
      </c>
      <c r="D224" s="138" t="s">
        <v>209</v>
      </c>
      <c r="E224" s="139" t="s">
        <v>2128</v>
      </c>
      <c r="F224" s="140" t="s">
        <v>2129</v>
      </c>
      <c r="G224" s="141" t="s">
        <v>212</v>
      </c>
      <c r="H224" s="142">
        <v>2</v>
      </c>
      <c r="I224" s="143"/>
      <c r="J224" s="144">
        <f t="shared" si="10"/>
        <v>0</v>
      </c>
      <c r="K224" s="140" t="s">
        <v>213</v>
      </c>
      <c r="L224" s="32"/>
      <c r="M224" s="145" t="s">
        <v>1</v>
      </c>
      <c r="N224" s="146" t="s">
        <v>41</v>
      </c>
      <c r="P224" s="147">
        <f t="shared" si="11"/>
        <v>0</v>
      </c>
      <c r="Q224" s="147">
        <v>0</v>
      </c>
      <c r="R224" s="147">
        <f t="shared" si="12"/>
        <v>0</v>
      </c>
      <c r="S224" s="147">
        <v>0</v>
      </c>
      <c r="T224" s="148">
        <f t="shared" si="13"/>
        <v>0</v>
      </c>
      <c r="AR224" s="149" t="s">
        <v>214</v>
      </c>
      <c r="AT224" s="149" t="s">
        <v>209</v>
      </c>
      <c r="AU224" s="149" t="s">
        <v>85</v>
      </c>
      <c r="AY224" s="17" t="s">
        <v>207</v>
      </c>
      <c r="BE224" s="150">
        <f t="shared" si="14"/>
        <v>0</v>
      </c>
      <c r="BF224" s="150">
        <f t="shared" si="15"/>
        <v>0</v>
      </c>
      <c r="BG224" s="150">
        <f t="shared" si="16"/>
        <v>0</v>
      </c>
      <c r="BH224" s="150">
        <f t="shared" si="17"/>
        <v>0</v>
      </c>
      <c r="BI224" s="150">
        <f t="shared" si="18"/>
        <v>0</v>
      </c>
      <c r="BJ224" s="17" t="s">
        <v>83</v>
      </c>
      <c r="BK224" s="150">
        <f t="shared" si="19"/>
        <v>0</v>
      </c>
      <c r="BL224" s="17" t="s">
        <v>214</v>
      </c>
      <c r="BM224" s="149" t="s">
        <v>2130</v>
      </c>
    </row>
    <row r="225" spans="2:65" s="1" customFormat="1" ht="33" customHeight="1">
      <c r="B225" s="137"/>
      <c r="C225" s="172" t="s">
        <v>441</v>
      </c>
      <c r="D225" s="172" t="s">
        <v>426</v>
      </c>
      <c r="E225" s="173" t="s">
        <v>2131</v>
      </c>
      <c r="F225" s="174" t="s">
        <v>2132</v>
      </c>
      <c r="G225" s="175" t="s">
        <v>212</v>
      </c>
      <c r="H225" s="176">
        <v>2</v>
      </c>
      <c r="I225" s="177"/>
      <c r="J225" s="178">
        <f t="shared" si="10"/>
        <v>0</v>
      </c>
      <c r="K225" s="174" t="s">
        <v>213</v>
      </c>
      <c r="L225" s="179"/>
      <c r="M225" s="180" t="s">
        <v>1</v>
      </c>
      <c r="N225" s="181" t="s">
        <v>41</v>
      </c>
      <c r="P225" s="147">
        <f t="shared" si="11"/>
        <v>0</v>
      </c>
      <c r="Q225" s="147">
        <v>0.015</v>
      </c>
      <c r="R225" s="147">
        <f t="shared" si="12"/>
        <v>0.03</v>
      </c>
      <c r="S225" s="147">
        <v>0</v>
      </c>
      <c r="T225" s="148">
        <f t="shared" si="13"/>
        <v>0</v>
      </c>
      <c r="AR225" s="149" t="s">
        <v>242</v>
      </c>
      <c r="AT225" s="149" t="s">
        <v>426</v>
      </c>
      <c r="AU225" s="149" t="s">
        <v>85</v>
      </c>
      <c r="AY225" s="17" t="s">
        <v>207</v>
      </c>
      <c r="BE225" s="150">
        <f t="shared" si="14"/>
        <v>0</v>
      </c>
      <c r="BF225" s="150">
        <f t="shared" si="15"/>
        <v>0</v>
      </c>
      <c r="BG225" s="150">
        <f t="shared" si="16"/>
        <v>0</v>
      </c>
      <c r="BH225" s="150">
        <f t="shared" si="17"/>
        <v>0</v>
      </c>
      <c r="BI225" s="150">
        <f t="shared" si="18"/>
        <v>0</v>
      </c>
      <c r="BJ225" s="17" t="s">
        <v>83</v>
      </c>
      <c r="BK225" s="150">
        <f t="shared" si="19"/>
        <v>0</v>
      </c>
      <c r="BL225" s="17" t="s">
        <v>214</v>
      </c>
      <c r="BM225" s="149" t="s">
        <v>2133</v>
      </c>
    </row>
    <row r="226" spans="2:65" s="1" customFormat="1" ht="21.75" customHeight="1">
      <c r="B226" s="137"/>
      <c r="C226" s="138" t="s">
        <v>443</v>
      </c>
      <c r="D226" s="138" t="s">
        <v>209</v>
      </c>
      <c r="E226" s="139" t="s">
        <v>2069</v>
      </c>
      <c r="F226" s="140" t="s">
        <v>2070</v>
      </c>
      <c r="G226" s="141" t="s">
        <v>272</v>
      </c>
      <c r="H226" s="142">
        <v>17</v>
      </c>
      <c r="I226" s="143"/>
      <c r="J226" s="144">
        <f t="shared" si="10"/>
        <v>0</v>
      </c>
      <c r="K226" s="140" t="s">
        <v>213</v>
      </c>
      <c r="L226" s="32"/>
      <c r="M226" s="145" t="s">
        <v>1</v>
      </c>
      <c r="N226" s="146" t="s">
        <v>41</v>
      </c>
      <c r="P226" s="147">
        <f t="shared" si="11"/>
        <v>0</v>
      </c>
      <c r="Q226" s="147">
        <v>0</v>
      </c>
      <c r="R226" s="147">
        <f t="shared" si="12"/>
        <v>0</v>
      </c>
      <c r="S226" s="147">
        <v>0.044</v>
      </c>
      <c r="T226" s="148">
        <f t="shared" si="13"/>
        <v>0.748</v>
      </c>
      <c r="AR226" s="149" t="s">
        <v>214</v>
      </c>
      <c r="AT226" s="149" t="s">
        <v>209</v>
      </c>
      <c r="AU226" s="149" t="s">
        <v>85</v>
      </c>
      <c r="AY226" s="17" t="s">
        <v>207</v>
      </c>
      <c r="BE226" s="150">
        <f t="shared" si="14"/>
        <v>0</v>
      </c>
      <c r="BF226" s="150">
        <f t="shared" si="15"/>
        <v>0</v>
      </c>
      <c r="BG226" s="150">
        <f t="shared" si="16"/>
        <v>0</v>
      </c>
      <c r="BH226" s="150">
        <f t="shared" si="17"/>
        <v>0</v>
      </c>
      <c r="BI226" s="150">
        <f t="shared" si="18"/>
        <v>0</v>
      </c>
      <c r="BJ226" s="17" t="s">
        <v>83</v>
      </c>
      <c r="BK226" s="150">
        <f t="shared" si="19"/>
        <v>0</v>
      </c>
      <c r="BL226" s="17" t="s">
        <v>214</v>
      </c>
      <c r="BM226" s="149" t="s">
        <v>2134</v>
      </c>
    </row>
    <row r="227" spans="2:65" s="1" customFormat="1" ht="21.75" customHeight="1">
      <c r="B227" s="137"/>
      <c r="C227" s="138" t="s">
        <v>447</v>
      </c>
      <c r="D227" s="138" t="s">
        <v>209</v>
      </c>
      <c r="E227" s="139" t="s">
        <v>2135</v>
      </c>
      <c r="F227" s="140" t="s">
        <v>2136</v>
      </c>
      <c r="G227" s="141" t="s">
        <v>212</v>
      </c>
      <c r="H227" s="142">
        <v>2</v>
      </c>
      <c r="I227" s="143"/>
      <c r="J227" s="144">
        <f t="shared" si="10"/>
        <v>0</v>
      </c>
      <c r="K227" s="140" t="s">
        <v>213</v>
      </c>
      <c r="L227" s="32"/>
      <c r="M227" s="145" t="s">
        <v>1</v>
      </c>
      <c r="N227" s="146" t="s">
        <v>41</v>
      </c>
      <c r="P227" s="147">
        <f t="shared" si="11"/>
        <v>0</v>
      </c>
      <c r="Q227" s="147">
        <v>0.00162</v>
      </c>
      <c r="R227" s="147">
        <f t="shared" si="12"/>
        <v>0.00324</v>
      </c>
      <c r="S227" s="147">
        <v>0</v>
      </c>
      <c r="T227" s="148">
        <f t="shared" si="13"/>
        <v>0</v>
      </c>
      <c r="AR227" s="149" t="s">
        <v>214</v>
      </c>
      <c r="AT227" s="149" t="s">
        <v>209</v>
      </c>
      <c r="AU227" s="149" t="s">
        <v>85</v>
      </c>
      <c r="AY227" s="17" t="s">
        <v>207</v>
      </c>
      <c r="BE227" s="150">
        <f t="shared" si="14"/>
        <v>0</v>
      </c>
      <c r="BF227" s="150">
        <f t="shared" si="15"/>
        <v>0</v>
      </c>
      <c r="BG227" s="150">
        <f t="shared" si="16"/>
        <v>0</v>
      </c>
      <c r="BH227" s="150">
        <f t="shared" si="17"/>
        <v>0</v>
      </c>
      <c r="BI227" s="150">
        <f t="shared" si="18"/>
        <v>0</v>
      </c>
      <c r="BJ227" s="17" t="s">
        <v>83</v>
      </c>
      <c r="BK227" s="150">
        <f t="shared" si="19"/>
        <v>0</v>
      </c>
      <c r="BL227" s="17" t="s">
        <v>214</v>
      </c>
      <c r="BM227" s="149" t="s">
        <v>2137</v>
      </c>
    </row>
    <row r="228" spans="2:65" s="1" customFormat="1" ht="24.2" customHeight="1">
      <c r="B228" s="137"/>
      <c r="C228" s="172" t="s">
        <v>452</v>
      </c>
      <c r="D228" s="172" t="s">
        <v>426</v>
      </c>
      <c r="E228" s="173" t="s">
        <v>2138</v>
      </c>
      <c r="F228" s="174" t="s">
        <v>2139</v>
      </c>
      <c r="G228" s="175" t="s">
        <v>212</v>
      </c>
      <c r="H228" s="176">
        <v>2</v>
      </c>
      <c r="I228" s="177"/>
      <c r="J228" s="178">
        <f t="shared" si="10"/>
        <v>0</v>
      </c>
      <c r="K228" s="174" t="s">
        <v>213</v>
      </c>
      <c r="L228" s="179"/>
      <c r="M228" s="180" t="s">
        <v>1</v>
      </c>
      <c r="N228" s="181" t="s">
        <v>41</v>
      </c>
      <c r="P228" s="147">
        <f t="shared" si="11"/>
        <v>0</v>
      </c>
      <c r="Q228" s="147">
        <v>0.0151</v>
      </c>
      <c r="R228" s="147">
        <f t="shared" si="12"/>
        <v>0.0302</v>
      </c>
      <c r="S228" s="147">
        <v>0</v>
      </c>
      <c r="T228" s="148">
        <f t="shared" si="13"/>
        <v>0</v>
      </c>
      <c r="AR228" s="149" t="s">
        <v>242</v>
      </c>
      <c r="AT228" s="149" t="s">
        <v>426</v>
      </c>
      <c r="AU228" s="149" t="s">
        <v>85</v>
      </c>
      <c r="AY228" s="17" t="s">
        <v>207</v>
      </c>
      <c r="BE228" s="150">
        <f t="shared" si="14"/>
        <v>0</v>
      </c>
      <c r="BF228" s="150">
        <f t="shared" si="15"/>
        <v>0</v>
      </c>
      <c r="BG228" s="150">
        <f t="shared" si="16"/>
        <v>0</v>
      </c>
      <c r="BH228" s="150">
        <f t="shared" si="17"/>
        <v>0</v>
      </c>
      <c r="BI228" s="150">
        <f t="shared" si="18"/>
        <v>0</v>
      </c>
      <c r="BJ228" s="17" t="s">
        <v>83</v>
      </c>
      <c r="BK228" s="150">
        <f t="shared" si="19"/>
        <v>0</v>
      </c>
      <c r="BL228" s="17" t="s">
        <v>214</v>
      </c>
      <c r="BM228" s="149" t="s">
        <v>2140</v>
      </c>
    </row>
    <row r="229" spans="2:65" s="1" customFormat="1" ht="24.2" customHeight="1">
      <c r="B229" s="137"/>
      <c r="C229" s="172" t="s">
        <v>460</v>
      </c>
      <c r="D229" s="172" t="s">
        <v>426</v>
      </c>
      <c r="E229" s="173" t="s">
        <v>2141</v>
      </c>
      <c r="F229" s="174" t="s">
        <v>2142</v>
      </c>
      <c r="G229" s="175" t="s">
        <v>212</v>
      </c>
      <c r="H229" s="176">
        <v>2</v>
      </c>
      <c r="I229" s="177"/>
      <c r="J229" s="178">
        <f t="shared" si="10"/>
        <v>0</v>
      </c>
      <c r="K229" s="174" t="s">
        <v>1</v>
      </c>
      <c r="L229" s="179"/>
      <c r="M229" s="180" t="s">
        <v>1</v>
      </c>
      <c r="N229" s="181" t="s">
        <v>41</v>
      </c>
      <c r="P229" s="147">
        <f t="shared" si="11"/>
        <v>0</v>
      </c>
      <c r="Q229" s="147">
        <v>0.00654</v>
      </c>
      <c r="R229" s="147">
        <f t="shared" si="12"/>
        <v>0.01308</v>
      </c>
      <c r="S229" s="147">
        <v>0</v>
      </c>
      <c r="T229" s="148">
        <f t="shared" si="13"/>
        <v>0</v>
      </c>
      <c r="AR229" s="149" t="s">
        <v>242</v>
      </c>
      <c r="AT229" s="149" t="s">
        <v>426</v>
      </c>
      <c r="AU229" s="149" t="s">
        <v>85</v>
      </c>
      <c r="AY229" s="17" t="s">
        <v>207</v>
      </c>
      <c r="BE229" s="150">
        <f t="shared" si="14"/>
        <v>0</v>
      </c>
      <c r="BF229" s="150">
        <f t="shared" si="15"/>
        <v>0</v>
      </c>
      <c r="BG229" s="150">
        <f t="shared" si="16"/>
        <v>0</v>
      </c>
      <c r="BH229" s="150">
        <f t="shared" si="17"/>
        <v>0</v>
      </c>
      <c r="BI229" s="150">
        <f t="shared" si="18"/>
        <v>0</v>
      </c>
      <c r="BJ229" s="17" t="s">
        <v>83</v>
      </c>
      <c r="BK229" s="150">
        <f t="shared" si="19"/>
        <v>0</v>
      </c>
      <c r="BL229" s="17" t="s">
        <v>214</v>
      </c>
      <c r="BM229" s="149" t="s">
        <v>2143</v>
      </c>
    </row>
    <row r="230" spans="2:65" s="1" customFormat="1" ht="16.5" customHeight="1">
      <c r="B230" s="137"/>
      <c r="C230" s="138" t="s">
        <v>463</v>
      </c>
      <c r="D230" s="138" t="s">
        <v>209</v>
      </c>
      <c r="E230" s="139" t="s">
        <v>2144</v>
      </c>
      <c r="F230" s="140" t="s">
        <v>2145</v>
      </c>
      <c r="G230" s="141" t="s">
        <v>212</v>
      </c>
      <c r="H230" s="142">
        <v>1</v>
      </c>
      <c r="I230" s="143"/>
      <c r="J230" s="144">
        <f t="shared" si="10"/>
        <v>0</v>
      </c>
      <c r="K230" s="140" t="s">
        <v>1</v>
      </c>
      <c r="L230" s="32"/>
      <c r="M230" s="145" t="s">
        <v>1</v>
      </c>
      <c r="N230" s="146" t="s">
        <v>41</v>
      </c>
      <c r="P230" s="147">
        <f t="shared" si="11"/>
        <v>0</v>
      </c>
      <c r="Q230" s="147">
        <v>0</v>
      </c>
      <c r="R230" s="147">
        <f t="shared" si="12"/>
        <v>0</v>
      </c>
      <c r="S230" s="147">
        <v>0.0173</v>
      </c>
      <c r="T230" s="148">
        <f t="shared" si="13"/>
        <v>0.0173</v>
      </c>
      <c r="AR230" s="149" t="s">
        <v>214</v>
      </c>
      <c r="AT230" s="149" t="s">
        <v>209</v>
      </c>
      <c r="AU230" s="149" t="s">
        <v>85</v>
      </c>
      <c r="AY230" s="17" t="s">
        <v>207</v>
      </c>
      <c r="BE230" s="150">
        <f t="shared" si="14"/>
        <v>0</v>
      </c>
      <c r="BF230" s="150">
        <f t="shared" si="15"/>
        <v>0</v>
      </c>
      <c r="BG230" s="150">
        <f t="shared" si="16"/>
        <v>0</v>
      </c>
      <c r="BH230" s="150">
        <f t="shared" si="17"/>
        <v>0</v>
      </c>
      <c r="BI230" s="150">
        <f t="shared" si="18"/>
        <v>0</v>
      </c>
      <c r="BJ230" s="17" t="s">
        <v>83</v>
      </c>
      <c r="BK230" s="150">
        <f t="shared" si="19"/>
        <v>0</v>
      </c>
      <c r="BL230" s="17" t="s">
        <v>214</v>
      </c>
      <c r="BM230" s="149" t="s">
        <v>2146</v>
      </c>
    </row>
    <row r="231" spans="2:65" s="1" customFormat="1" ht="16.5" customHeight="1">
      <c r="B231" s="137"/>
      <c r="C231" s="138" t="s">
        <v>468</v>
      </c>
      <c r="D231" s="138" t="s">
        <v>209</v>
      </c>
      <c r="E231" s="139" t="s">
        <v>2147</v>
      </c>
      <c r="F231" s="140" t="s">
        <v>2148</v>
      </c>
      <c r="G231" s="141" t="s">
        <v>212</v>
      </c>
      <c r="H231" s="142">
        <v>1</v>
      </c>
      <c r="I231" s="143"/>
      <c r="J231" s="144">
        <f t="shared" si="10"/>
        <v>0</v>
      </c>
      <c r="K231" s="140" t="s">
        <v>213</v>
      </c>
      <c r="L231" s="32"/>
      <c r="M231" s="145" t="s">
        <v>1</v>
      </c>
      <c r="N231" s="146" t="s">
        <v>41</v>
      </c>
      <c r="P231" s="147">
        <f t="shared" si="11"/>
        <v>0</v>
      </c>
      <c r="Q231" s="147">
        <v>0.00136</v>
      </c>
      <c r="R231" s="147">
        <f t="shared" si="12"/>
        <v>0.00136</v>
      </c>
      <c r="S231" s="147">
        <v>0</v>
      </c>
      <c r="T231" s="148">
        <f t="shared" si="13"/>
        <v>0</v>
      </c>
      <c r="AR231" s="149" t="s">
        <v>214</v>
      </c>
      <c r="AT231" s="149" t="s">
        <v>209</v>
      </c>
      <c r="AU231" s="149" t="s">
        <v>85</v>
      </c>
      <c r="AY231" s="17" t="s">
        <v>207</v>
      </c>
      <c r="BE231" s="150">
        <f t="shared" si="14"/>
        <v>0</v>
      </c>
      <c r="BF231" s="150">
        <f t="shared" si="15"/>
        <v>0</v>
      </c>
      <c r="BG231" s="150">
        <f t="shared" si="16"/>
        <v>0</v>
      </c>
      <c r="BH231" s="150">
        <f t="shared" si="17"/>
        <v>0</v>
      </c>
      <c r="BI231" s="150">
        <f t="shared" si="18"/>
        <v>0</v>
      </c>
      <c r="BJ231" s="17" t="s">
        <v>83</v>
      </c>
      <c r="BK231" s="150">
        <f t="shared" si="19"/>
        <v>0</v>
      </c>
      <c r="BL231" s="17" t="s">
        <v>214</v>
      </c>
      <c r="BM231" s="149" t="s">
        <v>2149</v>
      </c>
    </row>
    <row r="232" spans="2:65" s="1" customFormat="1" ht="24.2" customHeight="1">
      <c r="B232" s="137"/>
      <c r="C232" s="172" t="s">
        <v>473</v>
      </c>
      <c r="D232" s="172" t="s">
        <v>426</v>
      </c>
      <c r="E232" s="173" t="s">
        <v>2150</v>
      </c>
      <c r="F232" s="174" t="s">
        <v>2151</v>
      </c>
      <c r="G232" s="175" t="s">
        <v>212</v>
      </c>
      <c r="H232" s="176">
        <v>1</v>
      </c>
      <c r="I232" s="177"/>
      <c r="J232" s="178">
        <f t="shared" si="10"/>
        <v>0</v>
      </c>
      <c r="K232" s="174" t="s">
        <v>213</v>
      </c>
      <c r="L232" s="179"/>
      <c r="M232" s="180" t="s">
        <v>1</v>
      </c>
      <c r="N232" s="181" t="s">
        <v>41</v>
      </c>
      <c r="P232" s="147">
        <f t="shared" si="11"/>
        <v>0</v>
      </c>
      <c r="Q232" s="147">
        <v>0.0425</v>
      </c>
      <c r="R232" s="147">
        <f t="shared" si="12"/>
        <v>0.0425</v>
      </c>
      <c r="S232" s="147">
        <v>0</v>
      </c>
      <c r="T232" s="148">
        <f t="shared" si="13"/>
        <v>0</v>
      </c>
      <c r="AR232" s="149" t="s">
        <v>242</v>
      </c>
      <c r="AT232" s="149" t="s">
        <v>426</v>
      </c>
      <c r="AU232" s="149" t="s">
        <v>85</v>
      </c>
      <c r="AY232" s="17" t="s">
        <v>207</v>
      </c>
      <c r="BE232" s="150">
        <f t="shared" si="14"/>
        <v>0</v>
      </c>
      <c r="BF232" s="150">
        <f t="shared" si="15"/>
        <v>0</v>
      </c>
      <c r="BG232" s="150">
        <f t="shared" si="16"/>
        <v>0</v>
      </c>
      <c r="BH232" s="150">
        <f t="shared" si="17"/>
        <v>0</v>
      </c>
      <c r="BI232" s="150">
        <f t="shared" si="18"/>
        <v>0</v>
      </c>
      <c r="BJ232" s="17" t="s">
        <v>83</v>
      </c>
      <c r="BK232" s="150">
        <f t="shared" si="19"/>
        <v>0</v>
      </c>
      <c r="BL232" s="17" t="s">
        <v>214</v>
      </c>
      <c r="BM232" s="149" t="s">
        <v>2152</v>
      </c>
    </row>
    <row r="233" spans="2:65" s="1" customFormat="1" ht="16.5" customHeight="1">
      <c r="B233" s="137"/>
      <c r="C233" s="138" t="s">
        <v>478</v>
      </c>
      <c r="D233" s="138" t="s">
        <v>209</v>
      </c>
      <c r="E233" s="139" t="s">
        <v>2153</v>
      </c>
      <c r="F233" s="140" t="s">
        <v>2154</v>
      </c>
      <c r="G233" s="141" t="s">
        <v>272</v>
      </c>
      <c r="H233" s="142">
        <v>2</v>
      </c>
      <c r="I233" s="143"/>
      <c r="J233" s="144">
        <f t="shared" si="10"/>
        <v>0</v>
      </c>
      <c r="K233" s="140" t="s">
        <v>213</v>
      </c>
      <c r="L233" s="32"/>
      <c r="M233" s="145" t="s">
        <v>1</v>
      </c>
      <c r="N233" s="146" t="s">
        <v>41</v>
      </c>
      <c r="P233" s="147">
        <f t="shared" si="11"/>
        <v>0</v>
      </c>
      <c r="Q233" s="147">
        <v>0</v>
      </c>
      <c r="R233" s="147">
        <f t="shared" si="12"/>
        <v>0</v>
      </c>
      <c r="S233" s="147">
        <v>0</v>
      </c>
      <c r="T233" s="148">
        <f t="shared" si="13"/>
        <v>0</v>
      </c>
      <c r="AR233" s="149" t="s">
        <v>214</v>
      </c>
      <c r="AT233" s="149" t="s">
        <v>209</v>
      </c>
      <c r="AU233" s="149" t="s">
        <v>85</v>
      </c>
      <c r="AY233" s="17" t="s">
        <v>207</v>
      </c>
      <c r="BE233" s="150">
        <f t="shared" si="14"/>
        <v>0</v>
      </c>
      <c r="BF233" s="150">
        <f t="shared" si="15"/>
        <v>0</v>
      </c>
      <c r="BG233" s="150">
        <f t="shared" si="16"/>
        <v>0</v>
      </c>
      <c r="BH233" s="150">
        <f t="shared" si="17"/>
        <v>0</v>
      </c>
      <c r="BI233" s="150">
        <f t="shared" si="18"/>
        <v>0</v>
      </c>
      <c r="BJ233" s="17" t="s">
        <v>83</v>
      </c>
      <c r="BK233" s="150">
        <f t="shared" si="19"/>
        <v>0</v>
      </c>
      <c r="BL233" s="17" t="s">
        <v>214</v>
      </c>
      <c r="BM233" s="149" t="s">
        <v>2155</v>
      </c>
    </row>
    <row r="234" spans="2:65" s="1" customFormat="1" ht="21.75" customHeight="1">
      <c r="B234" s="137"/>
      <c r="C234" s="138" t="s">
        <v>483</v>
      </c>
      <c r="D234" s="138" t="s">
        <v>209</v>
      </c>
      <c r="E234" s="139" t="s">
        <v>2156</v>
      </c>
      <c r="F234" s="140" t="s">
        <v>2157</v>
      </c>
      <c r="G234" s="141" t="s">
        <v>272</v>
      </c>
      <c r="H234" s="142">
        <v>21</v>
      </c>
      <c r="I234" s="143"/>
      <c r="J234" s="144">
        <f t="shared" si="10"/>
        <v>0</v>
      </c>
      <c r="K234" s="140" t="s">
        <v>213</v>
      </c>
      <c r="L234" s="32"/>
      <c r="M234" s="145" t="s">
        <v>1</v>
      </c>
      <c r="N234" s="146" t="s">
        <v>41</v>
      </c>
      <c r="P234" s="147">
        <f t="shared" si="11"/>
        <v>0</v>
      </c>
      <c r="Q234" s="147">
        <v>0</v>
      </c>
      <c r="R234" s="147">
        <f t="shared" si="12"/>
        <v>0</v>
      </c>
      <c r="S234" s="147">
        <v>0</v>
      </c>
      <c r="T234" s="148">
        <f t="shared" si="13"/>
        <v>0</v>
      </c>
      <c r="AR234" s="149" t="s">
        <v>214</v>
      </c>
      <c r="AT234" s="149" t="s">
        <v>209</v>
      </c>
      <c r="AU234" s="149" t="s">
        <v>85</v>
      </c>
      <c r="AY234" s="17" t="s">
        <v>207</v>
      </c>
      <c r="BE234" s="150">
        <f t="shared" si="14"/>
        <v>0</v>
      </c>
      <c r="BF234" s="150">
        <f t="shared" si="15"/>
        <v>0</v>
      </c>
      <c r="BG234" s="150">
        <f t="shared" si="16"/>
        <v>0</v>
      </c>
      <c r="BH234" s="150">
        <f t="shared" si="17"/>
        <v>0</v>
      </c>
      <c r="BI234" s="150">
        <f t="shared" si="18"/>
        <v>0</v>
      </c>
      <c r="BJ234" s="17" t="s">
        <v>83</v>
      </c>
      <c r="BK234" s="150">
        <f t="shared" si="19"/>
        <v>0</v>
      </c>
      <c r="BL234" s="17" t="s">
        <v>214</v>
      </c>
      <c r="BM234" s="149" t="s">
        <v>2158</v>
      </c>
    </row>
    <row r="235" spans="2:51" s="12" customFormat="1" ht="12">
      <c r="B235" s="151"/>
      <c r="D235" s="152" t="s">
        <v>223</v>
      </c>
      <c r="E235" s="153" t="s">
        <v>1</v>
      </c>
      <c r="F235" s="154" t="s">
        <v>2159</v>
      </c>
      <c r="H235" s="155">
        <v>21</v>
      </c>
      <c r="I235" s="156"/>
      <c r="L235" s="151"/>
      <c r="M235" s="157"/>
      <c r="T235" s="158"/>
      <c r="AT235" s="153" t="s">
        <v>223</v>
      </c>
      <c r="AU235" s="153" t="s">
        <v>85</v>
      </c>
      <c r="AV235" s="12" t="s">
        <v>85</v>
      </c>
      <c r="AW235" s="12" t="s">
        <v>32</v>
      </c>
      <c r="AX235" s="12" t="s">
        <v>83</v>
      </c>
      <c r="AY235" s="153" t="s">
        <v>207</v>
      </c>
    </row>
    <row r="236" spans="2:65" s="1" customFormat="1" ht="24.2" customHeight="1">
      <c r="B236" s="137"/>
      <c r="C236" s="138" t="s">
        <v>487</v>
      </c>
      <c r="D236" s="138" t="s">
        <v>209</v>
      </c>
      <c r="E236" s="139" t="s">
        <v>2160</v>
      </c>
      <c r="F236" s="140" t="s">
        <v>2161</v>
      </c>
      <c r="G236" s="141" t="s">
        <v>272</v>
      </c>
      <c r="H236" s="142">
        <v>23</v>
      </c>
      <c r="I236" s="143"/>
      <c r="J236" s="144">
        <f aca="true" t="shared" si="20" ref="J236:J253">ROUND(I236*H236,2)</f>
        <v>0</v>
      </c>
      <c r="K236" s="140" t="s">
        <v>213</v>
      </c>
      <c r="L236" s="32"/>
      <c r="M236" s="145" t="s">
        <v>1</v>
      </c>
      <c r="N236" s="146" t="s">
        <v>41</v>
      </c>
      <c r="P236" s="147">
        <f aca="true" t="shared" si="21" ref="P236:P253">O236*H236</f>
        <v>0</v>
      </c>
      <c r="Q236" s="147">
        <v>0</v>
      </c>
      <c r="R236" s="147">
        <f aca="true" t="shared" si="22" ref="R236:R253">Q236*H236</f>
        <v>0</v>
      </c>
      <c r="S236" s="147">
        <v>0</v>
      </c>
      <c r="T236" s="148">
        <f aca="true" t="shared" si="23" ref="T236:T253">S236*H236</f>
        <v>0</v>
      </c>
      <c r="AR236" s="149" t="s">
        <v>214</v>
      </c>
      <c r="AT236" s="149" t="s">
        <v>209</v>
      </c>
      <c r="AU236" s="149" t="s">
        <v>85</v>
      </c>
      <c r="AY236" s="17" t="s">
        <v>207</v>
      </c>
      <c r="BE236" s="150">
        <f aca="true" t="shared" si="24" ref="BE236:BE253">IF(N236="základní",J236,0)</f>
        <v>0</v>
      </c>
      <c r="BF236" s="150">
        <f aca="true" t="shared" si="25" ref="BF236:BF253">IF(N236="snížená",J236,0)</f>
        <v>0</v>
      </c>
      <c r="BG236" s="150">
        <f aca="true" t="shared" si="26" ref="BG236:BG253">IF(N236="zákl. přenesená",J236,0)</f>
        <v>0</v>
      </c>
      <c r="BH236" s="150">
        <f aca="true" t="shared" si="27" ref="BH236:BH253">IF(N236="sníž. přenesená",J236,0)</f>
        <v>0</v>
      </c>
      <c r="BI236" s="150">
        <f aca="true" t="shared" si="28" ref="BI236:BI253">IF(N236="nulová",J236,0)</f>
        <v>0</v>
      </c>
      <c r="BJ236" s="17" t="s">
        <v>83</v>
      </c>
      <c r="BK236" s="150">
        <f aca="true" t="shared" si="29" ref="BK236:BK253">ROUND(I236*H236,2)</f>
        <v>0</v>
      </c>
      <c r="BL236" s="17" t="s">
        <v>214</v>
      </c>
      <c r="BM236" s="149" t="s">
        <v>2162</v>
      </c>
    </row>
    <row r="237" spans="2:65" s="1" customFormat="1" ht="24.2" customHeight="1">
      <c r="B237" s="137"/>
      <c r="C237" s="138" t="s">
        <v>492</v>
      </c>
      <c r="D237" s="138" t="s">
        <v>209</v>
      </c>
      <c r="E237" s="139" t="s">
        <v>2163</v>
      </c>
      <c r="F237" s="140" t="s">
        <v>2164</v>
      </c>
      <c r="G237" s="141" t="s">
        <v>212</v>
      </c>
      <c r="H237" s="142">
        <v>2</v>
      </c>
      <c r="I237" s="143"/>
      <c r="J237" s="144">
        <f t="shared" si="20"/>
        <v>0</v>
      </c>
      <c r="K237" s="140" t="s">
        <v>213</v>
      </c>
      <c r="L237" s="32"/>
      <c r="M237" s="145" t="s">
        <v>1</v>
      </c>
      <c r="N237" s="146" t="s">
        <v>41</v>
      </c>
      <c r="P237" s="147">
        <f t="shared" si="21"/>
        <v>0</v>
      </c>
      <c r="Q237" s="147">
        <v>0.45937</v>
      </c>
      <c r="R237" s="147">
        <f t="shared" si="22"/>
        <v>0.91874</v>
      </c>
      <c r="S237" s="147">
        <v>0</v>
      </c>
      <c r="T237" s="148">
        <f t="shared" si="23"/>
        <v>0</v>
      </c>
      <c r="AR237" s="149" t="s">
        <v>214</v>
      </c>
      <c r="AT237" s="149" t="s">
        <v>209</v>
      </c>
      <c r="AU237" s="149" t="s">
        <v>85</v>
      </c>
      <c r="AY237" s="17" t="s">
        <v>207</v>
      </c>
      <c r="BE237" s="150">
        <f t="shared" si="24"/>
        <v>0</v>
      </c>
      <c r="BF237" s="150">
        <f t="shared" si="25"/>
        <v>0</v>
      </c>
      <c r="BG237" s="150">
        <f t="shared" si="26"/>
        <v>0</v>
      </c>
      <c r="BH237" s="150">
        <f t="shared" si="27"/>
        <v>0</v>
      </c>
      <c r="BI237" s="150">
        <f t="shared" si="28"/>
        <v>0</v>
      </c>
      <c r="BJ237" s="17" t="s">
        <v>83</v>
      </c>
      <c r="BK237" s="150">
        <f t="shared" si="29"/>
        <v>0</v>
      </c>
      <c r="BL237" s="17" t="s">
        <v>214</v>
      </c>
      <c r="BM237" s="149" t="s">
        <v>2165</v>
      </c>
    </row>
    <row r="238" spans="2:65" s="1" customFormat="1" ht="24.2" customHeight="1">
      <c r="B238" s="137"/>
      <c r="C238" s="138" t="s">
        <v>496</v>
      </c>
      <c r="D238" s="138" t="s">
        <v>209</v>
      </c>
      <c r="E238" s="139" t="s">
        <v>2166</v>
      </c>
      <c r="F238" s="140" t="s">
        <v>2167</v>
      </c>
      <c r="G238" s="141" t="s">
        <v>212</v>
      </c>
      <c r="H238" s="142">
        <v>1</v>
      </c>
      <c r="I238" s="143"/>
      <c r="J238" s="144">
        <f t="shared" si="20"/>
        <v>0</v>
      </c>
      <c r="K238" s="140" t="s">
        <v>213</v>
      </c>
      <c r="L238" s="32"/>
      <c r="M238" s="145" t="s">
        <v>1</v>
      </c>
      <c r="N238" s="146" t="s">
        <v>41</v>
      </c>
      <c r="P238" s="147">
        <f t="shared" si="21"/>
        <v>0</v>
      </c>
      <c r="Q238" s="147">
        <v>0</v>
      </c>
      <c r="R238" s="147">
        <f t="shared" si="22"/>
        <v>0</v>
      </c>
      <c r="S238" s="147">
        <v>0.05</v>
      </c>
      <c r="T238" s="148">
        <f t="shared" si="23"/>
        <v>0.05</v>
      </c>
      <c r="AR238" s="149" t="s">
        <v>214</v>
      </c>
      <c r="AT238" s="149" t="s">
        <v>209</v>
      </c>
      <c r="AU238" s="149" t="s">
        <v>85</v>
      </c>
      <c r="AY238" s="17" t="s">
        <v>207</v>
      </c>
      <c r="BE238" s="150">
        <f t="shared" si="24"/>
        <v>0</v>
      </c>
      <c r="BF238" s="150">
        <f t="shared" si="25"/>
        <v>0</v>
      </c>
      <c r="BG238" s="150">
        <f t="shared" si="26"/>
        <v>0</v>
      </c>
      <c r="BH238" s="150">
        <f t="shared" si="27"/>
        <v>0</v>
      </c>
      <c r="BI238" s="150">
        <f t="shared" si="28"/>
        <v>0</v>
      </c>
      <c r="BJ238" s="17" t="s">
        <v>83</v>
      </c>
      <c r="BK238" s="150">
        <f t="shared" si="29"/>
        <v>0</v>
      </c>
      <c r="BL238" s="17" t="s">
        <v>214</v>
      </c>
      <c r="BM238" s="149" t="s">
        <v>2168</v>
      </c>
    </row>
    <row r="239" spans="2:65" s="1" customFormat="1" ht="16.5" customHeight="1">
      <c r="B239" s="137"/>
      <c r="C239" s="138" t="s">
        <v>501</v>
      </c>
      <c r="D239" s="138" t="s">
        <v>209</v>
      </c>
      <c r="E239" s="139" t="s">
        <v>2169</v>
      </c>
      <c r="F239" s="140" t="s">
        <v>2170</v>
      </c>
      <c r="G239" s="141" t="s">
        <v>212</v>
      </c>
      <c r="H239" s="142">
        <v>2</v>
      </c>
      <c r="I239" s="143"/>
      <c r="J239" s="144">
        <f t="shared" si="20"/>
        <v>0</v>
      </c>
      <c r="K239" s="140" t="s">
        <v>213</v>
      </c>
      <c r="L239" s="32"/>
      <c r="M239" s="145" t="s">
        <v>1</v>
      </c>
      <c r="N239" s="146" t="s">
        <v>41</v>
      </c>
      <c r="P239" s="147">
        <f t="shared" si="21"/>
        <v>0</v>
      </c>
      <c r="Q239" s="147">
        <v>0.12303</v>
      </c>
      <c r="R239" s="147">
        <f t="shared" si="22"/>
        <v>0.24606</v>
      </c>
      <c r="S239" s="147">
        <v>0</v>
      </c>
      <c r="T239" s="148">
        <f t="shared" si="23"/>
        <v>0</v>
      </c>
      <c r="AR239" s="149" t="s">
        <v>214</v>
      </c>
      <c r="AT239" s="149" t="s">
        <v>209</v>
      </c>
      <c r="AU239" s="149" t="s">
        <v>85</v>
      </c>
      <c r="AY239" s="17" t="s">
        <v>207</v>
      </c>
      <c r="BE239" s="150">
        <f t="shared" si="24"/>
        <v>0</v>
      </c>
      <c r="BF239" s="150">
        <f t="shared" si="25"/>
        <v>0</v>
      </c>
      <c r="BG239" s="150">
        <f t="shared" si="26"/>
        <v>0</v>
      </c>
      <c r="BH239" s="150">
        <f t="shared" si="27"/>
        <v>0</v>
      </c>
      <c r="BI239" s="150">
        <f t="shared" si="28"/>
        <v>0</v>
      </c>
      <c r="BJ239" s="17" t="s">
        <v>83</v>
      </c>
      <c r="BK239" s="150">
        <f t="shared" si="29"/>
        <v>0</v>
      </c>
      <c r="BL239" s="17" t="s">
        <v>214</v>
      </c>
      <c r="BM239" s="149" t="s">
        <v>2171</v>
      </c>
    </row>
    <row r="240" spans="2:65" s="1" customFormat="1" ht="24.2" customHeight="1">
      <c r="B240" s="137"/>
      <c r="C240" s="172" t="s">
        <v>505</v>
      </c>
      <c r="D240" s="172" t="s">
        <v>426</v>
      </c>
      <c r="E240" s="173" t="s">
        <v>2172</v>
      </c>
      <c r="F240" s="174" t="s">
        <v>2173</v>
      </c>
      <c r="G240" s="175" t="s">
        <v>212</v>
      </c>
      <c r="H240" s="176">
        <v>2</v>
      </c>
      <c r="I240" s="177"/>
      <c r="J240" s="178">
        <f t="shared" si="20"/>
        <v>0</v>
      </c>
      <c r="K240" s="174" t="s">
        <v>213</v>
      </c>
      <c r="L240" s="179"/>
      <c r="M240" s="180" t="s">
        <v>1</v>
      </c>
      <c r="N240" s="181" t="s">
        <v>41</v>
      </c>
      <c r="P240" s="147">
        <f t="shared" si="21"/>
        <v>0</v>
      </c>
      <c r="Q240" s="147">
        <v>0.0133</v>
      </c>
      <c r="R240" s="147">
        <f t="shared" si="22"/>
        <v>0.0266</v>
      </c>
      <c r="S240" s="147">
        <v>0</v>
      </c>
      <c r="T240" s="148">
        <f t="shared" si="23"/>
        <v>0</v>
      </c>
      <c r="AR240" s="149" t="s">
        <v>242</v>
      </c>
      <c r="AT240" s="149" t="s">
        <v>426</v>
      </c>
      <c r="AU240" s="149" t="s">
        <v>85</v>
      </c>
      <c r="AY240" s="17" t="s">
        <v>207</v>
      </c>
      <c r="BE240" s="150">
        <f t="shared" si="24"/>
        <v>0</v>
      </c>
      <c r="BF240" s="150">
        <f t="shared" si="25"/>
        <v>0</v>
      </c>
      <c r="BG240" s="150">
        <f t="shared" si="26"/>
        <v>0</v>
      </c>
      <c r="BH240" s="150">
        <f t="shared" si="27"/>
        <v>0</v>
      </c>
      <c r="BI240" s="150">
        <f t="shared" si="28"/>
        <v>0</v>
      </c>
      <c r="BJ240" s="17" t="s">
        <v>83</v>
      </c>
      <c r="BK240" s="150">
        <f t="shared" si="29"/>
        <v>0</v>
      </c>
      <c r="BL240" s="17" t="s">
        <v>214</v>
      </c>
      <c r="BM240" s="149" t="s">
        <v>2174</v>
      </c>
    </row>
    <row r="241" spans="2:65" s="1" customFormat="1" ht="24.2" customHeight="1">
      <c r="B241" s="137"/>
      <c r="C241" s="172" t="s">
        <v>509</v>
      </c>
      <c r="D241" s="172" t="s">
        <v>426</v>
      </c>
      <c r="E241" s="173" t="s">
        <v>2175</v>
      </c>
      <c r="F241" s="174" t="s">
        <v>2176</v>
      </c>
      <c r="G241" s="175" t="s">
        <v>212</v>
      </c>
      <c r="H241" s="176">
        <v>2</v>
      </c>
      <c r="I241" s="177"/>
      <c r="J241" s="178">
        <f t="shared" si="20"/>
        <v>0</v>
      </c>
      <c r="K241" s="174" t="s">
        <v>1</v>
      </c>
      <c r="L241" s="179"/>
      <c r="M241" s="180" t="s">
        <v>1</v>
      </c>
      <c r="N241" s="181" t="s">
        <v>41</v>
      </c>
      <c r="P241" s="147">
        <f t="shared" si="21"/>
        <v>0</v>
      </c>
      <c r="Q241" s="147">
        <v>0.00065</v>
      </c>
      <c r="R241" s="147">
        <f t="shared" si="22"/>
        <v>0.0013</v>
      </c>
      <c r="S241" s="147">
        <v>0</v>
      </c>
      <c r="T241" s="148">
        <f t="shared" si="23"/>
        <v>0</v>
      </c>
      <c r="AR241" s="149" t="s">
        <v>242</v>
      </c>
      <c r="AT241" s="149" t="s">
        <v>426</v>
      </c>
      <c r="AU241" s="149" t="s">
        <v>85</v>
      </c>
      <c r="AY241" s="17" t="s">
        <v>207</v>
      </c>
      <c r="BE241" s="150">
        <f t="shared" si="24"/>
        <v>0</v>
      </c>
      <c r="BF241" s="150">
        <f t="shared" si="25"/>
        <v>0</v>
      </c>
      <c r="BG241" s="150">
        <f t="shared" si="26"/>
        <v>0</v>
      </c>
      <c r="BH241" s="150">
        <f t="shared" si="27"/>
        <v>0</v>
      </c>
      <c r="BI241" s="150">
        <f t="shared" si="28"/>
        <v>0</v>
      </c>
      <c r="BJ241" s="17" t="s">
        <v>83</v>
      </c>
      <c r="BK241" s="150">
        <f t="shared" si="29"/>
        <v>0</v>
      </c>
      <c r="BL241" s="17" t="s">
        <v>214</v>
      </c>
      <c r="BM241" s="149" t="s">
        <v>2177</v>
      </c>
    </row>
    <row r="242" spans="2:65" s="1" customFormat="1" ht="16.5" customHeight="1">
      <c r="B242" s="137"/>
      <c r="C242" s="172" t="s">
        <v>513</v>
      </c>
      <c r="D242" s="172" t="s">
        <v>426</v>
      </c>
      <c r="E242" s="173" t="s">
        <v>2178</v>
      </c>
      <c r="F242" s="174" t="s">
        <v>2179</v>
      </c>
      <c r="G242" s="175" t="s">
        <v>212</v>
      </c>
      <c r="H242" s="176">
        <v>1</v>
      </c>
      <c r="I242" s="177"/>
      <c r="J242" s="178">
        <f t="shared" si="20"/>
        <v>0</v>
      </c>
      <c r="K242" s="174" t="s">
        <v>213</v>
      </c>
      <c r="L242" s="179"/>
      <c r="M242" s="180" t="s">
        <v>1</v>
      </c>
      <c r="N242" s="181" t="s">
        <v>41</v>
      </c>
      <c r="P242" s="147">
        <f t="shared" si="21"/>
        <v>0</v>
      </c>
      <c r="Q242" s="147">
        <v>0.003</v>
      </c>
      <c r="R242" s="147">
        <f t="shared" si="22"/>
        <v>0.003</v>
      </c>
      <c r="S242" s="147">
        <v>0</v>
      </c>
      <c r="T242" s="148">
        <f t="shared" si="23"/>
        <v>0</v>
      </c>
      <c r="AR242" s="149" t="s">
        <v>242</v>
      </c>
      <c r="AT242" s="149" t="s">
        <v>426</v>
      </c>
      <c r="AU242" s="149" t="s">
        <v>85</v>
      </c>
      <c r="AY242" s="17" t="s">
        <v>207</v>
      </c>
      <c r="BE242" s="150">
        <f t="shared" si="24"/>
        <v>0</v>
      </c>
      <c r="BF242" s="150">
        <f t="shared" si="25"/>
        <v>0</v>
      </c>
      <c r="BG242" s="150">
        <f t="shared" si="26"/>
        <v>0</v>
      </c>
      <c r="BH242" s="150">
        <f t="shared" si="27"/>
        <v>0</v>
      </c>
      <c r="BI242" s="150">
        <f t="shared" si="28"/>
        <v>0</v>
      </c>
      <c r="BJ242" s="17" t="s">
        <v>83</v>
      </c>
      <c r="BK242" s="150">
        <f t="shared" si="29"/>
        <v>0</v>
      </c>
      <c r="BL242" s="17" t="s">
        <v>214</v>
      </c>
      <c r="BM242" s="149" t="s">
        <v>2180</v>
      </c>
    </row>
    <row r="243" spans="2:65" s="1" customFormat="1" ht="16.5" customHeight="1">
      <c r="B243" s="137"/>
      <c r="C243" s="138" t="s">
        <v>517</v>
      </c>
      <c r="D243" s="138" t="s">
        <v>209</v>
      </c>
      <c r="E243" s="139" t="s">
        <v>2181</v>
      </c>
      <c r="F243" s="140" t="s">
        <v>2182</v>
      </c>
      <c r="G243" s="141" t="s">
        <v>212</v>
      </c>
      <c r="H243" s="142">
        <v>1</v>
      </c>
      <c r="I243" s="143"/>
      <c r="J243" s="144">
        <f t="shared" si="20"/>
        <v>0</v>
      </c>
      <c r="K243" s="140" t="s">
        <v>213</v>
      </c>
      <c r="L243" s="32"/>
      <c r="M243" s="145" t="s">
        <v>1</v>
      </c>
      <c r="N243" s="146" t="s">
        <v>41</v>
      </c>
      <c r="P243" s="147">
        <f t="shared" si="21"/>
        <v>0</v>
      </c>
      <c r="Q243" s="147">
        <v>0.32906</v>
      </c>
      <c r="R243" s="147">
        <f t="shared" si="22"/>
        <v>0.32906</v>
      </c>
      <c r="S243" s="147">
        <v>0</v>
      </c>
      <c r="T243" s="148">
        <f t="shared" si="23"/>
        <v>0</v>
      </c>
      <c r="AR243" s="149" t="s">
        <v>214</v>
      </c>
      <c r="AT243" s="149" t="s">
        <v>209</v>
      </c>
      <c r="AU243" s="149" t="s">
        <v>85</v>
      </c>
      <c r="AY243" s="17" t="s">
        <v>207</v>
      </c>
      <c r="BE243" s="150">
        <f t="shared" si="24"/>
        <v>0</v>
      </c>
      <c r="BF243" s="150">
        <f t="shared" si="25"/>
        <v>0</v>
      </c>
      <c r="BG243" s="150">
        <f t="shared" si="26"/>
        <v>0</v>
      </c>
      <c r="BH243" s="150">
        <f t="shared" si="27"/>
        <v>0</v>
      </c>
      <c r="BI243" s="150">
        <f t="shared" si="28"/>
        <v>0</v>
      </c>
      <c r="BJ243" s="17" t="s">
        <v>83</v>
      </c>
      <c r="BK243" s="150">
        <f t="shared" si="29"/>
        <v>0</v>
      </c>
      <c r="BL243" s="17" t="s">
        <v>214</v>
      </c>
      <c r="BM243" s="149" t="s">
        <v>2183</v>
      </c>
    </row>
    <row r="244" spans="2:65" s="1" customFormat="1" ht="16.5" customHeight="1">
      <c r="B244" s="137"/>
      <c r="C244" s="172" t="s">
        <v>521</v>
      </c>
      <c r="D244" s="172" t="s">
        <v>426</v>
      </c>
      <c r="E244" s="173" t="s">
        <v>2184</v>
      </c>
      <c r="F244" s="174" t="s">
        <v>2185</v>
      </c>
      <c r="G244" s="175" t="s">
        <v>212</v>
      </c>
      <c r="H244" s="176">
        <v>1</v>
      </c>
      <c r="I244" s="177"/>
      <c r="J244" s="178">
        <f t="shared" si="20"/>
        <v>0</v>
      </c>
      <c r="K244" s="174" t="s">
        <v>213</v>
      </c>
      <c r="L244" s="179"/>
      <c r="M244" s="180" t="s">
        <v>1</v>
      </c>
      <c r="N244" s="181" t="s">
        <v>41</v>
      </c>
      <c r="P244" s="147">
        <f t="shared" si="21"/>
        <v>0</v>
      </c>
      <c r="Q244" s="147">
        <v>0.0295</v>
      </c>
      <c r="R244" s="147">
        <f t="shared" si="22"/>
        <v>0.0295</v>
      </c>
      <c r="S244" s="147">
        <v>0</v>
      </c>
      <c r="T244" s="148">
        <f t="shared" si="23"/>
        <v>0</v>
      </c>
      <c r="AR244" s="149" t="s">
        <v>242</v>
      </c>
      <c r="AT244" s="149" t="s">
        <v>426</v>
      </c>
      <c r="AU244" s="149" t="s">
        <v>85</v>
      </c>
      <c r="AY244" s="17" t="s">
        <v>207</v>
      </c>
      <c r="BE244" s="150">
        <f t="shared" si="24"/>
        <v>0</v>
      </c>
      <c r="BF244" s="150">
        <f t="shared" si="25"/>
        <v>0</v>
      </c>
      <c r="BG244" s="150">
        <f t="shared" si="26"/>
        <v>0</v>
      </c>
      <c r="BH244" s="150">
        <f t="shared" si="27"/>
        <v>0</v>
      </c>
      <c r="BI244" s="150">
        <f t="shared" si="28"/>
        <v>0</v>
      </c>
      <c r="BJ244" s="17" t="s">
        <v>83</v>
      </c>
      <c r="BK244" s="150">
        <f t="shared" si="29"/>
        <v>0</v>
      </c>
      <c r="BL244" s="17" t="s">
        <v>214</v>
      </c>
      <c r="BM244" s="149" t="s">
        <v>2186</v>
      </c>
    </row>
    <row r="245" spans="2:65" s="1" customFormat="1" ht="24.2" customHeight="1">
      <c r="B245" s="137"/>
      <c r="C245" s="172" t="s">
        <v>525</v>
      </c>
      <c r="D245" s="172" t="s">
        <v>426</v>
      </c>
      <c r="E245" s="173" t="s">
        <v>2187</v>
      </c>
      <c r="F245" s="174" t="s">
        <v>2188</v>
      </c>
      <c r="G245" s="175" t="s">
        <v>212</v>
      </c>
      <c r="H245" s="176">
        <v>1</v>
      </c>
      <c r="I245" s="177"/>
      <c r="J245" s="178">
        <f t="shared" si="20"/>
        <v>0</v>
      </c>
      <c r="K245" s="174" t="s">
        <v>1</v>
      </c>
      <c r="L245" s="179"/>
      <c r="M245" s="180" t="s">
        <v>1</v>
      </c>
      <c r="N245" s="181" t="s">
        <v>41</v>
      </c>
      <c r="P245" s="147">
        <f t="shared" si="21"/>
        <v>0</v>
      </c>
      <c r="Q245" s="147">
        <v>0.001</v>
      </c>
      <c r="R245" s="147">
        <f t="shared" si="22"/>
        <v>0.001</v>
      </c>
      <c r="S245" s="147">
        <v>0</v>
      </c>
      <c r="T245" s="148">
        <f t="shared" si="23"/>
        <v>0</v>
      </c>
      <c r="AR245" s="149" t="s">
        <v>242</v>
      </c>
      <c r="AT245" s="149" t="s">
        <v>426</v>
      </c>
      <c r="AU245" s="149" t="s">
        <v>85</v>
      </c>
      <c r="AY245" s="17" t="s">
        <v>207</v>
      </c>
      <c r="BE245" s="150">
        <f t="shared" si="24"/>
        <v>0</v>
      </c>
      <c r="BF245" s="150">
        <f t="shared" si="25"/>
        <v>0</v>
      </c>
      <c r="BG245" s="150">
        <f t="shared" si="26"/>
        <v>0</v>
      </c>
      <c r="BH245" s="150">
        <f t="shared" si="27"/>
        <v>0</v>
      </c>
      <c r="BI245" s="150">
        <f t="shared" si="28"/>
        <v>0</v>
      </c>
      <c r="BJ245" s="17" t="s">
        <v>83</v>
      </c>
      <c r="BK245" s="150">
        <f t="shared" si="29"/>
        <v>0</v>
      </c>
      <c r="BL245" s="17" t="s">
        <v>214</v>
      </c>
      <c r="BM245" s="149" t="s">
        <v>2189</v>
      </c>
    </row>
    <row r="246" spans="2:65" s="1" customFormat="1" ht="24.2" customHeight="1">
      <c r="B246" s="137"/>
      <c r="C246" s="172" t="s">
        <v>529</v>
      </c>
      <c r="D246" s="172" t="s">
        <v>426</v>
      </c>
      <c r="E246" s="173" t="s">
        <v>2190</v>
      </c>
      <c r="F246" s="174" t="s">
        <v>2191</v>
      </c>
      <c r="G246" s="175" t="s">
        <v>212</v>
      </c>
      <c r="H246" s="176">
        <v>1</v>
      </c>
      <c r="I246" s="177"/>
      <c r="J246" s="178">
        <f t="shared" si="20"/>
        <v>0</v>
      </c>
      <c r="K246" s="174" t="s">
        <v>1</v>
      </c>
      <c r="L246" s="179"/>
      <c r="M246" s="180" t="s">
        <v>1</v>
      </c>
      <c r="N246" s="181" t="s">
        <v>41</v>
      </c>
      <c r="P246" s="147">
        <f t="shared" si="21"/>
        <v>0</v>
      </c>
      <c r="Q246" s="147">
        <v>0.0041</v>
      </c>
      <c r="R246" s="147">
        <f t="shared" si="22"/>
        <v>0.0041</v>
      </c>
      <c r="S246" s="147">
        <v>0</v>
      </c>
      <c r="T246" s="148">
        <f t="shared" si="23"/>
        <v>0</v>
      </c>
      <c r="AR246" s="149" t="s">
        <v>242</v>
      </c>
      <c r="AT246" s="149" t="s">
        <v>426</v>
      </c>
      <c r="AU246" s="149" t="s">
        <v>85</v>
      </c>
      <c r="AY246" s="17" t="s">
        <v>207</v>
      </c>
      <c r="BE246" s="150">
        <f t="shared" si="24"/>
        <v>0</v>
      </c>
      <c r="BF246" s="150">
        <f t="shared" si="25"/>
        <v>0</v>
      </c>
      <c r="BG246" s="150">
        <f t="shared" si="26"/>
        <v>0</v>
      </c>
      <c r="BH246" s="150">
        <f t="shared" si="27"/>
        <v>0</v>
      </c>
      <c r="BI246" s="150">
        <f t="shared" si="28"/>
        <v>0</v>
      </c>
      <c r="BJ246" s="17" t="s">
        <v>83</v>
      </c>
      <c r="BK246" s="150">
        <f t="shared" si="29"/>
        <v>0</v>
      </c>
      <c r="BL246" s="17" t="s">
        <v>214</v>
      </c>
      <c r="BM246" s="149" t="s">
        <v>2192</v>
      </c>
    </row>
    <row r="247" spans="2:65" s="1" customFormat="1" ht="16.5" customHeight="1">
      <c r="B247" s="137"/>
      <c r="C247" s="138" t="s">
        <v>533</v>
      </c>
      <c r="D247" s="138" t="s">
        <v>209</v>
      </c>
      <c r="E247" s="139" t="s">
        <v>1566</v>
      </c>
      <c r="F247" s="140" t="s">
        <v>2193</v>
      </c>
      <c r="G247" s="141" t="s">
        <v>272</v>
      </c>
      <c r="H247" s="142">
        <v>27</v>
      </c>
      <c r="I247" s="143"/>
      <c r="J247" s="144">
        <f t="shared" si="20"/>
        <v>0</v>
      </c>
      <c r="K247" s="140" t="s">
        <v>213</v>
      </c>
      <c r="L247" s="32"/>
      <c r="M247" s="145" t="s">
        <v>1</v>
      </c>
      <c r="N247" s="146" t="s">
        <v>41</v>
      </c>
      <c r="P247" s="147">
        <f t="shared" si="21"/>
        <v>0</v>
      </c>
      <c r="Q247" s="147">
        <v>0.00019</v>
      </c>
      <c r="R247" s="147">
        <f t="shared" si="22"/>
        <v>0.00513</v>
      </c>
      <c r="S247" s="147">
        <v>0</v>
      </c>
      <c r="T247" s="148">
        <f t="shared" si="23"/>
        <v>0</v>
      </c>
      <c r="AR247" s="149" t="s">
        <v>214</v>
      </c>
      <c r="AT247" s="149" t="s">
        <v>209</v>
      </c>
      <c r="AU247" s="149" t="s">
        <v>85</v>
      </c>
      <c r="AY247" s="17" t="s">
        <v>207</v>
      </c>
      <c r="BE247" s="150">
        <f t="shared" si="24"/>
        <v>0</v>
      </c>
      <c r="BF247" s="150">
        <f t="shared" si="25"/>
        <v>0</v>
      </c>
      <c r="BG247" s="150">
        <f t="shared" si="26"/>
        <v>0</v>
      </c>
      <c r="BH247" s="150">
        <f t="shared" si="27"/>
        <v>0</v>
      </c>
      <c r="BI247" s="150">
        <f t="shared" si="28"/>
        <v>0</v>
      </c>
      <c r="BJ247" s="17" t="s">
        <v>83</v>
      </c>
      <c r="BK247" s="150">
        <f t="shared" si="29"/>
        <v>0</v>
      </c>
      <c r="BL247" s="17" t="s">
        <v>214</v>
      </c>
      <c r="BM247" s="149" t="s">
        <v>2194</v>
      </c>
    </row>
    <row r="248" spans="2:65" s="1" customFormat="1" ht="21.75" customHeight="1">
      <c r="B248" s="137"/>
      <c r="C248" s="138" t="s">
        <v>539</v>
      </c>
      <c r="D248" s="138" t="s">
        <v>209</v>
      </c>
      <c r="E248" s="139" t="s">
        <v>2195</v>
      </c>
      <c r="F248" s="140" t="s">
        <v>2196</v>
      </c>
      <c r="G248" s="141" t="s">
        <v>272</v>
      </c>
      <c r="H248" s="142">
        <v>23</v>
      </c>
      <c r="I248" s="143"/>
      <c r="J248" s="144">
        <f t="shared" si="20"/>
        <v>0</v>
      </c>
      <c r="K248" s="140" t="s">
        <v>213</v>
      </c>
      <c r="L248" s="32"/>
      <c r="M248" s="145" t="s">
        <v>1</v>
      </c>
      <c r="N248" s="146" t="s">
        <v>41</v>
      </c>
      <c r="P248" s="147">
        <f t="shared" si="21"/>
        <v>0</v>
      </c>
      <c r="Q248" s="147">
        <v>9E-05</v>
      </c>
      <c r="R248" s="147">
        <f t="shared" si="22"/>
        <v>0.0020700000000000002</v>
      </c>
      <c r="S248" s="147">
        <v>0</v>
      </c>
      <c r="T248" s="148">
        <f t="shared" si="23"/>
        <v>0</v>
      </c>
      <c r="AR248" s="149" t="s">
        <v>214</v>
      </c>
      <c r="AT248" s="149" t="s">
        <v>209</v>
      </c>
      <c r="AU248" s="149" t="s">
        <v>85</v>
      </c>
      <c r="AY248" s="17" t="s">
        <v>207</v>
      </c>
      <c r="BE248" s="150">
        <f t="shared" si="24"/>
        <v>0</v>
      </c>
      <c r="BF248" s="150">
        <f t="shared" si="25"/>
        <v>0</v>
      </c>
      <c r="BG248" s="150">
        <f t="shared" si="26"/>
        <v>0</v>
      </c>
      <c r="BH248" s="150">
        <f t="shared" si="27"/>
        <v>0</v>
      </c>
      <c r="BI248" s="150">
        <f t="shared" si="28"/>
        <v>0</v>
      </c>
      <c r="BJ248" s="17" t="s">
        <v>83</v>
      </c>
      <c r="BK248" s="150">
        <f t="shared" si="29"/>
        <v>0</v>
      </c>
      <c r="BL248" s="17" t="s">
        <v>214</v>
      </c>
      <c r="BM248" s="149" t="s">
        <v>2197</v>
      </c>
    </row>
    <row r="249" spans="2:65" s="1" customFormat="1" ht="16.5" customHeight="1">
      <c r="B249" s="137"/>
      <c r="C249" s="138" t="s">
        <v>544</v>
      </c>
      <c r="D249" s="138" t="s">
        <v>209</v>
      </c>
      <c r="E249" s="139" t="s">
        <v>2198</v>
      </c>
      <c r="F249" s="140" t="s">
        <v>2199</v>
      </c>
      <c r="G249" s="141" t="s">
        <v>212</v>
      </c>
      <c r="H249" s="142">
        <v>5</v>
      </c>
      <c r="I249" s="143"/>
      <c r="J249" s="144">
        <f t="shared" si="20"/>
        <v>0</v>
      </c>
      <c r="K249" s="140" t="s">
        <v>1</v>
      </c>
      <c r="L249" s="32"/>
      <c r="M249" s="145" t="s">
        <v>1</v>
      </c>
      <c r="N249" s="146" t="s">
        <v>41</v>
      </c>
      <c r="P249" s="147">
        <f t="shared" si="21"/>
        <v>0</v>
      </c>
      <c r="Q249" s="147">
        <v>0.00062</v>
      </c>
      <c r="R249" s="147">
        <f t="shared" si="22"/>
        <v>0.0031</v>
      </c>
      <c r="S249" s="147">
        <v>0</v>
      </c>
      <c r="T249" s="148">
        <f t="shared" si="23"/>
        <v>0</v>
      </c>
      <c r="AR249" s="149" t="s">
        <v>214</v>
      </c>
      <c r="AT249" s="149" t="s">
        <v>209</v>
      </c>
      <c r="AU249" s="149" t="s">
        <v>85</v>
      </c>
      <c r="AY249" s="17" t="s">
        <v>207</v>
      </c>
      <c r="BE249" s="150">
        <f t="shared" si="24"/>
        <v>0</v>
      </c>
      <c r="BF249" s="150">
        <f t="shared" si="25"/>
        <v>0</v>
      </c>
      <c r="BG249" s="150">
        <f t="shared" si="26"/>
        <v>0</v>
      </c>
      <c r="BH249" s="150">
        <f t="shared" si="27"/>
        <v>0</v>
      </c>
      <c r="BI249" s="150">
        <f t="shared" si="28"/>
        <v>0</v>
      </c>
      <c r="BJ249" s="17" t="s">
        <v>83</v>
      </c>
      <c r="BK249" s="150">
        <f t="shared" si="29"/>
        <v>0</v>
      </c>
      <c r="BL249" s="17" t="s">
        <v>214</v>
      </c>
      <c r="BM249" s="149" t="s">
        <v>2200</v>
      </c>
    </row>
    <row r="250" spans="2:65" s="1" customFormat="1" ht="21.75" customHeight="1">
      <c r="B250" s="137"/>
      <c r="C250" s="138" t="s">
        <v>549</v>
      </c>
      <c r="D250" s="138" t="s">
        <v>209</v>
      </c>
      <c r="E250" s="139" t="s">
        <v>2201</v>
      </c>
      <c r="F250" s="140" t="s">
        <v>2202</v>
      </c>
      <c r="G250" s="141" t="s">
        <v>212</v>
      </c>
      <c r="H250" s="142">
        <v>2</v>
      </c>
      <c r="I250" s="143"/>
      <c r="J250" s="144">
        <f t="shared" si="20"/>
        <v>0</v>
      </c>
      <c r="K250" s="140" t="s">
        <v>213</v>
      </c>
      <c r="L250" s="32"/>
      <c r="M250" s="145" t="s">
        <v>1</v>
      </c>
      <c r="N250" s="146" t="s">
        <v>41</v>
      </c>
      <c r="P250" s="147">
        <f t="shared" si="21"/>
        <v>0</v>
      </c>
      <c r="Q250" s="147">
        <v>0.00184</v>
      </c>
      <c r="R250" s="147">
        <f t="shared" si="22"/>
        <v>0.00368</v>
      </c>
      <c r="S250" s="147">
        <v>0</v>
      </c>
      <c r="T250" s="148">
        <f t="shared" si="23"/>
        <v>0</v>
      </c>
      <c r="AR250" s="149" t="s">
        <v>214</v>
      </c>
      <c r="AT250" s="149" t="s">
        <v>209</v>
      </c>
      <c r="AU250" s="149" t="s">
        <v>85</v>
      </c>
      <c r="AY250" s="17" t="s">
        <v>207</v>
      </c>
      <c r="BE250" s="150">
        <f t="shared" si="24"/>
        <v>0</v>
      </c>
      <c r="BF250" s="150">
        <f t="shared" si="25"/>
        <v>0</v>
      </c>
      <c r="BG250" s="150">
        <f t="shared" si="26"/>
        <v>0</v>
      </c>
      <c r="BH250" s="150">
        <f t="shared" si="27"/>
        <v>0</v>
      </c>
      <c r="BI250" s="150">
        <f t="shared" si="28"/>
        <v>0</v>
      </c>
      <c r="BJ250" s="17" t="s">
        <v>83</v>
      </c>
      <c r="BK250" s="150">
        <f t="shared" si="29"/>
        <v>0</v>
      </c>
      <c r="BL250" s="17" t="s">
        <v>214</v>
      </c>
      <c r="BM250" s="149" t="s">
        <v>2203</v>
      </c>
    </row>
    <row r="251" spans="2:65" s="1" customFormat="1" ht="16.5" customHeight="1">
      <c r="B251" s="137"/>
      <c r="C251" s="138" t="s">
        <v>555</v>
      </c>
      <c r="D251" s="138" t="s">
        <v>209</v>
      </c>
      <c r="E251" s="139" t="s">
        <v>2204</v>
      </c>
      <c r="F251" s="140" t="s">
        <v>2205</v>
      </c>
      <c r="G251" s="141" t="s">
        <v>272</v>
      </c>
      <c r="H251" s="142">
        <v>10</v>
      </c>
      <c r="I251" s="143"/>
      <c r="J251" s="144">
        <f t="shared" si="20"/>
        <v>0</v>
      </c>
      <c r="K251" s="140" t="s">
        <v>1</v>
      </c>
      <c r="L251" s="32"/>
      <c r="M251" s="145" t="s">
        <v>1</v>
      </c>
      <c r="N251" s="146" t="s">
        <v>41</v>
      </c>
      <c r="P251" s="147">
        <f t="shared" si="21"/>
        <v>0</v>
      </c>
      <c r="Q251" s="147">
        <v>0.00064</v>
      </c>
      <c r="R251" s="147">
        <f t="shared" si="22"/>
        <v>0.0064</v>
      </c>
      <c r="S251" s="147">
        <v>0</v>
      </c>
      <c r="T251" s="148">
        <f t="shared" si="23"/>
        <v>0</v>
      </c>
      <c r="AR251" s="149" t="s">
        <v>214</v>
      </c>
      <c r="AT251" s="149" t="s">
        <v>209</v>
      </c>
      <c r="AU251" s="149" t="s">
        <v>85</v>
      </c>
      <c r="AY251" s="17" t="s">
        <v>207</v>
      </c>
      <c r="BE251" s="150">
        <f t="shared" si="24"/>
        <v>0</v>
      </c>
      <c r="BF251" s="150">
        <f t="shared" si="25"/>
        <v>0</v>
      </c>
      <c r="BG251" s="150">
        <f t="shared" si="26"/>
        <v>0</v>
      </c>
      <c r="BH251" s="150">
        <f t="shared" si="27"/>
        <v>0</v>
      </c>
      <c r="BI251" s="150">
        <f t="shared" si="28"/>
        <v>0</v>
      </c>
      <c r="BJ251" s="17" t="s">
        <v>83</v>
      </c>
      <c r="BK251" s="150">
        <f t="shared" si="29"/>
        <v>0</v>
      </c>
      <c r="BL251" s="17" t="s">
        <v>214</v>
      </c>
      <c r="BM251" s="149" t="s">
        <v>2206</v>
      </c>
    </row>
    <row r="252" spans="2:65" s="1" customFormat="1" ht="24.2" customHeight="1">
      <c r="B252" s="137"/>
      <c r="C252" s="172" t="s">
        <v>563</v>
      </c>
      <c r="D252" s="172" t="s">
        <v>426</v>
      </c>
      <c r="E252" s="173" t="s">
        <v>2207</v>
      </c>
      <c r="F252" s="174" t="s">
        <v>2208</v>
      </c>
      <c r="G252" s="175" t="s">
        <v>272</v>
      </c>
      <c r="H252" s="176">
        <v>10</v>
      </c>
      <c r="I252" s="177"/>
      <c r="J252" s="178">
        <f t="shared" si="20"/>
        <v>0</v>
      </c>
      <c r="K252" s="174" t="s">
        <v>1</v>
      </c>
      <c r="L252" s="179"/>
      <c r="M252" s="180" t="s">
        <v>1</v>
      </c>
      <c r="N252" s="181" t="s">
        <v>41</v>
      </c>
      <c r="P252" s="147">
        <f t="shared" si="21"/>
        <v>0</v>
      </c>
      <c r="Q252" s="147">
        <v>0.0624</v>
      </c>
      <c r="R252" s="147">
        <f t="shared" si="22"/>
        <v>0.624</v>
      </c>
      <c r="S252" s="147">
        <v>0</v>
      </c>
      <c r="T252" s="148">
        <f t="shared" si="23"/>
        <v>0</v>
      </c>
      <c r="AR252" s="149" t="s">
        <v>242</v>
      </c>
      <c r="AT252" s="149" t="s">
        <v>426</v>
      </c>
      <c r="AU252" s="149" t="s">
        <v>85</v>
      </c>
      <c r="AY252" s="17" t="s">
        <v>207</v>
      </c>
      <c r="BE252" s="150">
        <f t="shared" si="24"/>
        <v>0</v>
      </c>
      <c r="BF252" s="150">
        <f t="shared" si="25"/>
        <v>0</v>
      </c>
      <c r="BG252" s="150">
        <f t="shared" si="26"/>
        <v>0</v>
      </c>
      <c r="BH252" s="150">
        <f t="shared" si="27"/>
        <v>0</v>
      </c>
      <c r="BI252" s="150">
        <f t="shared" si="28"/>
        <v>0</v>
      </c>
      <c r="BJ252" s="17" t="s">
        <v>83</v>
      </c>
      <c r="BK252" s="150">
        <f t="shared" si="29"/>
        <v>0</v>
      </c>
      <c r="BL252" s="17" t="s">
        <v>214</v>
      </c>
      <c r="BM252" s="149" t="s">
        <v>2209</v>
      </c>
    </row>
    <row r="253" spans="2:65" s="1" customFormat="1" ht="16.5" customHeight="1">
      <c r="B253" s="137"/>
      <c r="C253" s="138" t="s">
        <v>568</v>
      </c>
      <c r="D253" s="138" t="s">
        <v>209</v>
      </c>
      <c r="E253" s="139" t="s">
        <v>2210</v>
      </c>
      <c r="F253" s="140" t="s">
        <v>2211</v>
      </c>
      <c r="G253" s="141" t="s">
        <v>212</v>
      </c>
      <c r="H253" s="142">
        <v>1</v>
      </c>
      <c r="I253" s="143"/>
      <c r="J253" s="144">
        <f t="shared" si="20"/>
        <v>0</v>
      </c>
      <c r="K253" s="140" t="s">
        <v>1</v>
      </c>
      <c r="L253" s="32"/>
      <c r="M253" s="145" t="s">
        <v>1</v>
      </c>
      <c r="N253" s="146" t="s">
        <v>41</v>
      </c>
      <c r="P253" s="147">
        <f t="shared" si="21"/>
        <v>0</v>
      </c>
      <c r="Q253" s="147">
        <v>0.01298</v>
      </c>
      <c r="R253" s="147">
        <f t="shared" si="22"/>
        <v>0.01298</v>
      </c>
      <c r="S253" s="147">
        <v>0.004</v>
      </c>
      <c r="T253" s="148">
        <f t="shared" si="23"/>
        <v>0.004</v>
      </c>
      <c r="AR253" s="149" t="s">
        <v>214</v>
      </c>
      <c r="AT253" s="149" t="s">
        <v>209</v>
      </c>
      <c r="AU253" s="149" t="s">
        <v>85</v>
      </c>
      <c r="AY253" s="17" t="s">
        <v>207</v>
      </c>
      <c r="BE253" s="150">
        <f t="shared" si="24"/>
        <v>0</v>
      </c>
      <c r="BF253" s="150">
        <f t="shared" si="25"/>
        <v>0</v>
      </c>
      <c r="BG253" s="150">
        <f t="shared" si="26"/>
        <v>0</v>
      </c>
      <c r="BH253" s="150">
        <f t="shared" si="27"/>
        <v>0</v>
      </c>
      <c r="BI253" s="150">
        <f t="shared" si="28"/>
        <v>0</v>
      </c>
      <c r="BJ253" s="17" t="s">
        <v>83</v>
      </c>
      <c r="BK253" s="150">
        <f t="shared" si="29"/>
        <v>0</v>
      </c>
      <c r="BL253" s="17" t="s">
        <v>214</v>
      </c>
      <c r="BM253" s="149" t="s">
        <v>2212</v>
      </c>
    </row>
    <row r="254" spans="2:63" s="11" customFormat="1" ht="22.9" customHeight="1">
      <c r="B254" s="125"/>
      <c r="D254" s="126" t="s">
        <v>75</v>
      </c>
      <c r="E254" s="135" t="s">
        <v>779</v>
      </c>
      <c r="F254" s="135" t="s">
        <v>780</v>
      </c>
      <c r="I254" s="128"/>
      <c r="J254" s="136">
        <f>BK254</f>
        <v>0</v>
      </c>
      <c r="L254" s="125"/>
      <c r="M254" s="130"/>
      <c r="P254" s="131">
        <f>SUM(P255:P259)</f>
        <v>0</v>
      </c>
      <c r="R254" s="131">
        <f>SUM(R255:R259)</f>
        <v>0</v>
      </c>
      <c r="T254" s="132">
        <f>SUM(T255:T259)</f>
        <v>0</v>
      </c>
      <c r="AR254" s="126" t="s">
        <v>83</v>
      </c>
      <c r="AT254" s="133" t="s">
        <v>75</v>
      </c>
      <c r="AU254" s="133" t="s">
        <v>83</v>
      </c>
      <c r="AY254" s="126" t="s">
        <v>207</v>
      </c>
      <c r="BK254" s="134">
        <f>SUM(BK255:BK259)</f>
        <v>0</v>
      </c>
    </row>
    <row r="255" spans="2:65" s="1" customFormat="1" ht="33" customHeight="1">
      <c r="B255" s="137"/>
      <c r="C255" s="138" t="s">
        <v>572</v>
      </c>
      <c r="D255" s="138" t="s">
        <v>209</v>
      </c>
      <c r="E255" s="139" t="s">
        <v>1027</v>
      </c>
      <c r="F255" s="140" t="s">
        <v>1028</v>
      </c>
      <c r="G255" s="141" t="s">
        <v>429</v>
      </c>
      <c r="H255" s="142">
        <v>1.567</v>
      </c>
      <c r="I255" s="143"/>
      <c r="J255" s="144">
        <f>ROUND(I255*H255,2)</f>
        <v>0</v>
      </c>
      <c r="K255" s="140" t="s">
        <v>213</v>
      </c>
      <c r="L255" s="32"/>
      <c r="M255" s="145" t="s">
        <v>1</v>
      </c>
      <c r="N255" s="146" t="s">
        <v>41</v>
      </c>
      <c r="P255" s="147">
        <f>O255*H255</f>
        <v>0</v>
      </c>
      <c r="Q255" s="147">
        <v>0</v>
      </c>
      <c r="R255" s="147">
        <f>Q255*H255</f>
        <v>0</v>
      </c>
      <c r="S255" s="147">
        <v>0</v>
      </c>
      <c r="T255" s="148">
        <f>S255*H255</f>
        <v>0</v>
      </c>
      <c r="AR255" s="149" t="s">
        <v>214</v>
      </c>
      <c r="AT255" s="149" t="s">
        <v>209</v>
      </c>
      <c r="AU255" s="149" t="s">
        <v>85</v>
      </c>
      <c r="AY255" s="17" t="s">
        <v>207</v>
      </c>
      <c r="BE255" s="150">
        <f>IF(N255="základní",J255,0)</f>
        <v>0</v>
      </c>
      <c r="BF255" s="150">
        <f>IF(N255="snížená",J255,0)</f>
        <v>0</v>
      </c>
      <c r="BG255" s="150">
        <f>IF(N255="zákl. přenesená",J255,0)</f>
        <v>0</v>
      </c>
      <c r="BH255" s="150">
        <f>IF(N255="sníž. přenesená",J255,0)</f>
        <v>0</v>
      </c>
      <c r="BI255" s="150">
        <f>IF(N255="nulová",J255,0)</f>
        <v>0</v>
      </c>
      <c r="BJ255" s="17" t="s">
        <v>83</v>
      </c>
      <c r="BK255" s="150">
        <f>ROUND(I255*H255,2)</f>
        <v>0</v>
      </c>
      <c r="BL255" s="17" t="s">
        <v>214</v>
      </c>
      <c r="BM255" s="149" t="s">
        <v>2213</v>
      </c>
    </row>
    <row r="256" spans="2:65" s="1" customFormat="1" ht="21.75" customHeight="1">
      <c r="B256" s="137"/>
      <c r="C256" s="138" t="s">
        <v>577</v>
      </c>
      <c r="D256" s="138" t="s">
        <v>209</v>
      </c>
      <c r="E256" s="139" t="s">
        <v>798</v>
      </c>
      <c r="F256" s="140" t="s">
        <v>799</v>
      </c>
      <c r="G256" s="141" t="s">
        <v>429</v>
      </c>
      <c r="H256" s="142">
        <v>1.567</v>
      </c>
      <c r="I256" s="143"/>
      <c r="J256" s="144">
        <f>ROUND(I256*H256,2)</f>
        <v>0</v>
      </c>
      <c r="K256" s="140" t="s">
        <v>213</v>
      </c>
      <c r="L256" s="32"/>
      <c r="M256" s="145" t="s">
        <v>1</v>
      </c>
      <c r="N256" s="146" t="s">
        <v>41</v>
      </c>
      <c r="P256" s="147">
        <f>O256*H256</f>
        <v>0</v>
      </c>
      <c r="Q256" s="147">
        <v>0</v>
      </c>
      <c r="R256" s="147">
        <f>Q256*H256</f>
        <v>0</v>
      </c>
      <c r="S256" s="147">
        <v>0</v>
      </c>
      <c r="T256" s="148">
        <f>S256*H256</f>
        <v>0</v>
      </c>
      <c r="AR256" s="149" t="s">
        <v>214</v>
      </c>
      <c r="AT256" s="149" t="s">
        <v>209</v>
      </c>
      <c r="AU256" s="149" t="s">
        <v>85</v>
      </c>
      <c r="AY256" s="17" t="s">
        <v>207</v>
      </c>
      <c r="BE256" s="150">
        <f>IF(N256="základní",J256,0)</f>
        <v>0</v>
      </c>
      <c r="BF256" s="150">
        <f>IF(N256="snížená",J256,0)</f>
        <v>0</v>
      </c>
      <c r="BG256" s="150">
        <f>IF(N256="zákl. přenesená",J256,0)</f>
        <v>0</v>
      </c>
      <c r="BH256" s="150">
        <f>IF(N256="sníž. přenesená",J256,0)</f>
        <v>0</v>
      </c>
      <c r="BI256" s="150">
        <f>IF(N256="nulová",J256,0)</f>
        <v>0</v>
      </c>
      <c r="BJ256" s="17" t="s">
        <v>83</v>
      </c>
      <c r="BK256" s="150">
        <f>ROUND(I256*H256,2)</f>
        <v>0</v>
      </c>
      <c r="BL256" s="17" t="s">
        <v>214</v>
      </c>
      <c r="BM256" s="149" t="s">
        <v>2214</v>
      </c>
    </row>
    <row r="257" spans="2:65" s="1" customFormat="1" ht="24.2" customHeight="1">
      <c r="B257" s="137"/>
      <c r="C257" s="138" t="s">
        <v>581</v>
      </c>
      <c r="D257" s="138" t="s">
        <v>209</v>
      </c>
      <c r="E257" s="139" t="s">
        <v>802</v>
      </c>
      <c r="F257" s="140" t="s">
        <v>803</v>
      </c>
      <c r="G257" s="141" t="s">
        <v>429</v>
      </c>
      <c r="H257" s="142">
        <v>29.773</v>
      </c>
      <c r="I257" s="143"/>
      <c r="J257" s="144">
        <f>ROUND(I257*H257,2)</f>
        <v>0</v>
      </c>
      <c r="K257" s="140" t="s">
        <v>213</v>
      </c>
      <c r="L257" s="32"/>
      <c r="M257" s="145" t="s">
        <v>1</v>
      </c>
      <c r="N257" s="146" t="s">
        <v>41</v>
      </c>
      <c r="P257" s="147">
        <f>O257*H257</f>
        <v>0</v>
      </c>
      <c r="Q257" s="147">
        <v>0</v>
      </c>
      <c r="R257" s="147">
        <f>Q257*H257</f>
        <v>0</v>
      </c>
      <c r="S257" s="147">
        <v>0</v>
      </c>
      <c r="T257" s="148">
        <f>S257*H257</f>
        <v>0</v>
      </c>
      <c r="AR257" s="149" t="s">
        <v>214</v>
      </c>
      <c r="AT257" s="149" t="s">
        <v>209</v>
      </c>
      <c r="AU257" s="149" t="s">
        <v>85</v>
      </c>
      <c r="AY257" s="17" t="s">
        <v>207</v>
      </c>
      <c r="BE257" s="150">
        <f>IF(N257="základní",J257,0)</f>
        <v>0</v>
      </c>
      <c r="BF257" s="150">
        <f>IF(N257="snížená",J257,0)</f>
        <v>0</v>
      </c>
      <c r="BG257" s="150">
        <f>IF(N257="zákl. přenesená",J257,0)</f>
        <v>0</v>
      </c>
      <c r="BH257" s="150">
        <f>IF(N257="sníž. přenesená",J257,0)</f>
        <v>0</v>
      </c>
      <c r="BI257" s="150">
        <f>IF(N257="nulová",J257,0)</f>
        <v>0</v>
      </c>
      <c r="BJ257" s="17" t="s">
        <v>83</v>
      </c>
      <c r="BK257" s="150">
        <f>ROUND(I257*H257,2)</f>
        <v>0</v>
      </c>
      <c r="BL257" s="17" t="s">
        <v>214</v>
      </c>
      <c r="BM257" s="149" t="s">
        <v>2215</v>
      </c>
    </row>
    <row r="258" spans="2:51" s="12" customFormat="1" ht="12">
      <c r="B258" s="151"/>
      <c r="D258" s="152" t="s">
        <v>223</v>
      </c>
      <c r="F258" s="154" t="s">
        <v>2216</v>
      </c>
      <c r="H258" s="155">
        <v>29.773</v>
      </c>
      <c r="I258" s="156"/>
      <c r="L258" s="151"/>
      <c r="M258" s="157"/>
      <c r="T258" s="158"/>
      <c r="AT258" s="153" t="s">
        <v>223</v>
      </c>
      <c r="AU258" s="153" t="s">
        <v>85</v>
      </c>
      <c r="AV258" s="12" t="s">
        <v>85</v>
      </c>
      <c r="AW258" s="12" t="s">
        <v>3</v>
      </c>
      <c r="AX258" s="12" t="s">
        <v>83</v>
      </c>
      <c r="AY258" s="153" t="s">
        <v>207</v>
      </c>
    </row>
    <row r="259" spans="2:65" s="1" customFormat="1" ht="24.2" customHeight="1">
      <c r="B259" s="137"/>
      <c r="C259" s="138" t="s">
        <v>585</v>
      </c>
      <c r="D259" s="138" t="s">
        <v>209</v>
      </c>
      <c r="E259" s="139" t="s">
        <v>807</v>
      </c>
      <c r="F259" s="140" t="s">
        <v>808</v>
      </c>
      <c r="G259" s="141" t="s">
        <v>429</v>
      </c>
      <c r="H259" s="142">
        <v>1.567</v>
      </c>
      <c r="I259" s="143"/>
      <c r="J259" s="144">
        <f>ROUND(I259*H259,2)</f>
        <v>0</v>
      </c>
      <c r="K259" s="140" t="s">
        <v>213</v>
      </c>
      <c r="L259" s="32"/>
      <c r="M259" s="145" t="s">
        <v>1</v>
      </c>
      <c r="N259" s="146" t="s">
        <v>41</v>
      </c>
      <c r="P259" s="147">
        <f>O259*H259</f>
        <v>0</v>
      </c>
      <c r="Q259" s="147">
        <v>0</v>
      </c>
      <c r="R259" s="147">
        <f>Q259*H259</f>
        <v>0</v>
      </c>
      <c r="S259" s="147">
        <v>0</v>
      </c>
      <c r="T259" s="148">
        <f>S259*H259</f>
        <v>0</v>
      </c>
      <c r="AR259" s="149" t="s">
        <v>214</v>
      </c>
      <c r="AT259" s="149" t="s">
        <v>209</v>
      </c>
      <c r="AU259" s="149" t="s">
        <v>85</v>
      </c>
      <c r="AY259" s="17" t="s">
        <v>207</v>
      </c>
      <c r="BE259" s="150">
        <f>IF(N259="základní",J259,0)</f>
        <v>0</v>
      </c>
      <c r="BF259" s="150">
        <f>IF(N259="snížená",J259,0)</f>
        <v>0</v>
      </c>
      <c r="BG259" s="150">
        <f>IF(N259="zákl. přenesená",J259,0)</f>
        <v>0</v>
      </c>
      <c r="BH259" s="150">
        <f>IF(N259="sníž. přenesená",J259,0)</f>
        <v>0</v>
      </c>
      <c r="BI259" s="150">
        <f>IF(N259="nulová",J259,0)</f>
        <v>0</v>
      </c>
      <c r="BJ259" s="17" t="s">
        <v>83</v>
      </c>
      <c r="BK259" s="150">
        <f>ROUND(I259*H259,2)</f>
        <v>0</v>
      </c>
      <c r="BL259" s="17" t="s">
        <v>214</v>
      </c>
      <c r="BM259" s="149" t="s">
        <v>2217</v>
      </c>
    </row>
    <row r="260" spans="2:63" s="11" customFormat="1" ht="22.9" customHeight="1">
      <c r="B260" s="125"/>
      <c r="D260" s="126" t="s">
        <v>75</v>
      </c>
      <c r="E260" s="135" t="s">
        <v>823</v>
      </c>
      <c r="F260" s="135" t="s">
        <v>824</v>
      </c>
      <c r="I260" s="128"/>
      <c r="J260" s="136">
        <f>BK260</f>
        <v>0</v>
      </c>
      <c r="L260" s="125"/>
      <c r="M260" s="130"/>
      <c r="P260" s="131">
        <f>P261</f>
        <v>0</v>
      </c>
      <c r="R260" s="131">
        <f>R261</f>
        <v>0</v>
      </c>
      <c r="T260" s="132">
        <f>T261</f>
        <v>0</v>
      </c>
      <c r="AR260" s="126" t="s">
        <v>83</v>
      </c>
      <c r="AT260" s="133" t="s">
        <v>75</v>
      </c>
      <c r="AU260" s="133" t="s">
        <v>83</v>
      </c>
      <c r="AY260" s="126" t="s">
        <v>207</v>
      </c>
      <c r="BK260" s="134">
        <f>BK261</f>
        <v>0</v>
      </c>
    </row>
    <row r="261" spans="2:65" s="1" customFormat="1" ht="24.2" customHeight="1">
      <c r="B261" s="137"/>
      <c r="C261" s="138" t="s">
        <v>590</v>
      </c>
      <c r="D261" s="138" t="s">
        <v>209</v>
      </c>
      <c r="E261" s="139" t="s">
        <v>1985</v>
      </c>
      <c r="F261" s="140" t="s">
        <v>1986</v>
      </c>
      <c r="G261" s="141" t="s">
        <v>429</v>
      </c>
      <c r="H261" s="142">
        <v>49.623</v>
      </c>
      <c r="I261" s="143"/>
      <c r="J261" s="144">
        <f>ROUND(I261*H261,2)</f>
        <v>0</v>
      </c>
      <c r="K261" s="140" t="s">
        <v>213</v>
      </c>
      <c r="L261" s="32"/>
      <c r="M261" s="182" t="s">
        <v>1</v>
      </c>
      <c r="N261" s="183" t="s">
        <v>41</v>
      </c>
      <c r="O261" s="184"/>
      <c r="P261" s="185">
        <f>O261*H261</f>
        <v>0</v>
      </c>
      <c r="Q261" s="185">
        <v>0</v>
      </c>
      <c r="R261" s="185">
        <f>Q261*H261</f>
        <v>0</v>
      </c>
      <c r="S261" s="185">
        <v>0</v>
      </c>
      <c r="T261" s="186">
        <f>S261*H261</f>
        <v>0</v>
      </c>
      <c r="AR261" s="149" t="s">
        <v>214</v>
      </c>
      <c r="AT261" s="149" t="s">
        <v>209</v>
      </c>
      <c r="AU261" s="149" t="s">
        <v>85</v>
      </c>
      <c r="AY261" s="17" t="s">
        <v>207</v>
      </c>
      <c r="BE261" s="150">
        <f>IF(N261="základní",J261,0)</f>
        <v>0</v>
      </c>
      <c r="BF261" s="150">
        <f>IF(N261="snížená",J261,0)</f>
        <v>0</v>
      </c>
      <c r="BG261" s="150">
        <f>IF(N261="zákl. přenesená",J261,0)</f>
        <v>0</v>
      </c>
      <c r="BH261" s="150">
        <f>IF(N261="sníž. přenesená",J261,0)</f>
        <v>0</v>
      </c>
      <c r="BI261" s="150">
        <f>IF(N261="nulová",J261,0)</f>
        <v>0</v>
      </c>
      <c r="BJ261" s="17" t="s">
        <v>83</v>
      </c>
      <c r="BK261" s="150">
        <f>ROUND(I261*H261,2)</f>
        <v>0</v>
      </c>
      <c r="BL261" s="17" t="s">
        <v>214</v>
      </c>
      <c r="BM261" s="149" t="s">
        <v>2218</v>
      </c>
    </row>
    <row r="262" spans="2:12" s="1" customFormat="1" ht="6.95" customHeight="1">
      <c r="B262" s="44"/>
      <c r="C262" s="45"/>
      <c r="D262" s="45"/>
      <c r="E262" s="45"/>
      <c r="F262" s="45"/>
      <c r="G262" s="45"/>
      <c r="H262" s="45"/>
      <c r="I262" s="45"/>
      <c r="J262" s="45"/>
      <c r="K262" s="45"/>
      <c r="L262" s="32"/>
    </row>
  </sheetData>
  <autoFilter ref="C125:K261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73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25.00390625" style="0" customWidth="1"/>
    <col min="4" max="4" width="75.8515625" style="0" customWidth="1"/>
    <col min="5" max="5" width="13.28125" style="0" customWidth="1"/>
    <col min="6" max="6" width="20.00390625" style="0" customWidth="1"/>
    <col min="7" max="7" width="1.7109375" style="0" customWidth="1"/>
    <col min="8" max="8" width="8.28125" style="0" customWidth="1"/>
  </cols>
  <sheetData>
    <row r="1" ht="11.25" customHeight="1"/>
    <row r="2" ht="36.95" customHeight="1"/>
    <row r="3" spans="2:8" ht="6.95" customHeight="1">
      <c r="B3" s="18"/>
      <c r="C3" s="19"/>
      <c r="D3" s="19"/>
      <c r="E3" s="19"/>
      <c r="F3" s="19"/>
      <c r="G3" s="19"/>
      <c r="H3" s="20"/>
    </row>
    <row r="4" spans="2:8" ht="24.95" customHeight="1">
      <c r="B4" s="20"/>
      <c r="C4" s="21" t="s">
        <v>2219</v>
      </c>
      <c r="H4" s="20"/>
    </row>
    <row r="5" spans="2:8" ht="12" customHeight="1">
      <c r="B5" s="20"/>
      <c r="C5" s="24" t="s">
        <v>13</v>
      </c>
      <c r="D5" s="223" t="s">
        <v>14</v>
      </c>
      <c r="E5" s="219"/>
      <c r="F5" s="219"/>
      <c r="H5" s="20"/>
    </row>
    <row r="6" spans="2:8" ht="36.95" customHeight="1">
      <c r="B6" s="20"/>
      <c r="C6" s="26" t="s">
        <v>16</v>
      </c>
      <c r="D6" s="220" t="s">
        <v>17</v>
      </c>
      <c r="E6" s="219"/>
      <c r="F6" s="219"/>
      <c r="H6" s="20"/>
    </row>
    <row r="7" spans="2:8" ht="16.5" customHeight="1">
      <c r="B7" s="20"/>
      <c r="C7" s="27" t="s">
        <v>22</v>
      </c>
      <c r="D7" s="52" t="str">
        <f>'Rekapitulace stavby'!AN8</f>
        <v>2. 12. 2022</v>
      </c>
      <c r="H7" s="20"/>
    </row>
    <row r="8" spans="2:8" s="1" customFormat="1" ht="10.9" customHeight="1">
      <c r="B8" s="32"/>
      <c r="H8" s="32"/>
    </row>
    <row r="9" spans="2:8" s="10" customFormat="1" ht="29.25" customHeight="1">
      <c r="B9" s="117"/>
      <c r="C9" s="118" t="s">
        <v>57</v>
      </c>
      <c r="D9" s="119" t="s">
        <v>58</v>
      </c>
      <c r="E9" s="119" t="s">
        <v>194</v>
      </c>
      <c r="F9" s="120" t="s">
        <v>2220</v>
      </c>
      <c r="H9" s="117"/>
    </row>
    <row r="10" spans="2:8" s="1" customFormat="1" ht="26.45" customHeight="1">
      <c r="B10" s="32"/>
      <c r="C10" s="198" t="s">
        <v>2221</v>
      </c>
      <c r="D10" s="198" t="s">
        <v>88</v>
      </c>
      <c r="H10" s="32"/>
    </row>
    <row r="11" spans="2:8" s="1" customFormat="1" ht="16.9" customHeight="1">
      <c r="B11" s="32"/>
      <c r="C11" s="199" t="s">
        <v>140</v>
      </c>
      <c r="D11" s="200" t="s">
        <v>1</v>
      </c>
      <c r="E11" s="201" t="s">
        <v>1</v>
      </c>
      <c r="F11" s="202">
        <v>935</v>
      </c>
      <c r="H11" s="32"/>
    </row>
    <row r="12" spans="2:8" s="1" customFormat="1" ht="16.9" customHeight="1">
      <c r="B12" s="32"/>
      <c r="C12" s="203" t="s">
        <v>1</v>
      </c>
      <c r="D12" s="203" t="s">
        <v>613</v>
      </c>
      <c r="E12" s="17" t="s">
        <v>1</v>
      </c>
      <c r="F12" s="204">
        <v>914</v>
      </c>
      <c r="H12" s="32"/>
    </row>
    <row r="13" spans="2:8" s="1" customFormat="1" ht="16.9" customHeight="1">
      <c r="B13" s="32"/>
      <c r="C13" s="203" t="s">
        <v>1</v>
      </c>
      <c r="D13" s="203" t="s">
        <v>614</v>
      </c>
      <c r="E13" s="17" t="s">
        <v>1</v>
      </c>
      <c r="F13" s="204">
        <v>21</v>
      </c>
      <c r="H13" s="32"/>
    </row>
    <row r="14" spans="2:8" s="1" customFormat="1" ht="16.9" customHeight="1">
      <c r="B14" s="32"/>
      <c r="C14" s="203" t="s">
        <v>140</v>
      </c>
      <c r="D14" s="203" t="s">
        <v>309</v>
      </c>
      <c r="E14" s="17" t="s">
        <v>1</v>
      </c>
      <c r="F14" s="204">
        <v>935</v>
      </c>
      <c r="H14" s="32"/>
    </row>
    <row r="15" spans="2:8" s="1" customFormat="1" ht="16.9" customHeight="1">
      <c r="B15" s="32"/>
      <c r="C15" s="205" t="s">
        <v>2222</v>
      </c>
      <c r="H15" s="32"/>
    </row>
    <row r="16" spans="2:8" s="1" customFormat="1" ht="33.75">
      <c r="B16" s="32"/>
      <c r="C16" s="203" t="s">
        <v>610</v>
      </c>
      <c r="D16" s="203" t="s">
        <v>611</v>
      </c>
      <c r="E16" s="17" t="s">
        <v>218</v>
      </c>
      <c r="F16" s="204">
        <v>935</v>
      </c>
      <c r="H16" s="32"/>
    </row>
    <row r="17" spans="2:8" s="1" customFormat="1" ht="16.9" customHeight="1">
      <c r="B17" s="32"/>
      <c r="C17" s="203" t="s">
        <v>474</v>
      </c>
      <c r="D17" s="203" t="s">
        <v>475</v>
      </c>
      <c r="E17" s="17" t="s">
        <v>218</v>
      </c>
      <c r="F17" s="204">
        <v>1893</v>
      </c>
      <c r="H17" s="32"/>
    </row>
    <row r="18" spans="2:8" s="1" customFormat="1" ht="16.9" customHeight="1">
      <c r="B18" s="32"/>
      <c r="C18" s="203" t="s">
        <v>573</v>
      </c>
      <c r="D18" s="203" t="s">
        <v>574</v>
      </c>
      <c r="E18" s="17" t="s">
        <v>218</v>
      </c>
      <c r="F18" s="204">
        <v>1037.5</v>
      </c>
      <c r="H18" s="32"/>
    </row>
    <row r="19" spans="2:8" s="1" customFormat="1" ht="16.9" customHeight="1">
      <c r="B19" s="32"/>
      <c r="C19" s="203" t="s">
        <v>578</v>
      </c>
      <c r="D19" s="203" t="s">
        <v>579</v>
      </c>
      <c r="E19" s="17" t="s">
        <v>218</v>
      </c>
      <c r="F19" s="204">
        <v>186</v>
      </c>
      <c r="H19" s="32"/>
    </row>
    <row r="20" spans="2:8" s="1" customFormat="1" ht="16.9" customHeight="1">
      <c r="B20" s="32"/>
      <c r="C20" s="199" t="s">
        <v>142</v>
      </c>
      <c r="D20" s="200" t="s">
        <v>1</v>
      </c>
      <c r="E20" s="201" t="s">
        <v>1</v>
      </c>
      <c r="F20" s="202">
        <v>186</v>
      </c>
      <c r="H20" s="32"/>
    </row>
    <row r="21" spans="2:8" s="1" customFormat="1" ht="16.9" customHeight="1">
      <c r="B21" s="32"/>
      <c r="C21" s="203" t="s">
        <v>1</v>
      </c>
      <c r="D21" s="203" t="s">
        <v>644</v>
      </c>
      <c r="E21" s="17" t="s">
        <v>1</v>
      </c>
      <c r="F21" s="204">
        <v>0</v>
      </c>
      <c r="H21" s="32"/>
    </row>
    <row r="22" spans="2:8" s="1" customFormat="1" ht="16.9" customHeight="1">
      <c r="B22" s="32"/>
      <c r="C22" s="203" t="s">
        <v>142</v>
      </c>
      <c r="D22" s="203" t="s">
        <v>645</v>
      </c>
      <c r="E22" s="17" t="s">
        <v>1</v>
      </c>
      <c r="F22" s="204">
        <v>186</v>
      </c>
      <c r="H22" s="32"/>
    </row>
    <row r="23" spans="2:8" s="1" customFormat="1" ht="16.9" customHeight="1">
      <c r="B23" s="32"/>
      <c r="C23" s="205" t="s">
        <v>2222</v>
      </c>
      <c r="H23" s="32"/>
    </row>
    <row r="24" spans="2:8" s="1" customFormat="1" ht="45">
      <c r="B24" s="32"/>
      <c r="C24" s="203" t="s">
        <v>641</v>
      </c>
      <c r="D24" s="203" t="s">
        <v>642</v>
      </c>
      <c r="E24" s="17" t="s">
        <v>218</v>
      </c>
      <c r="F24" s="204">
        <v>186</v>
      </c>
      <c r="H24" s="32"/>
    </row>
    <row r="25" spans="2:8" s="1" customFormat="1" ht="16.9" customHeight="1">
      <c r="B25" s="32"/>
      <c r="C25" s="203" t="s">
        <v>474</v>
      </c>
      <c r="D25" s="203" t="s">
        <v>475</v>
      </c>
      <c r="E25" s="17" t="s">
        <v>218</v>
      </c>
      <c r="F25" s="204">
        <v>1893</v>
      </c>
      <c r="H25" s="32"/>
    </row>
    <row r="26" spans="2:8" s="1" customFormat="1" ht="16.9" customHeight="1">
      <c r="B26" s="32"/>
      <c r="C26" s="199" t="s">
        <v>145</v>
      </c>
      <c r="D26" s="200" t="s">
        <v>1</v>
      </c>
      <c r="E26" s="201" t="s">
        <v>1</v>
      </c>
      <c r="F26" s="202">
        <v>9</v>
      </c>
      <c r="H26" s="32"/>
    </row>
    <row r="27" spans="2:8" s="1" customFormat="1" ht="16.9" customHeight="1">
      <c r="B27" s="32"/>
      <c r="C27" s="203" t="s">
        <v>1</v>
      </c>
      <c r="D27" s="203" t="s">
        <v>603</v>
      </c>
      <c r="E27" s="17" t="s">
        <v>1</v>
      </c>
      <c r="F27" s="204">
        <v>0</v>
      </c>
      <c r="H27" s="32"/>
    </row>
    <row r="28" spans="2:8" s="1" customFormat="1" ht="16.9" customHeight="1">
      <c r="B28" s="32"/>
      <c r="C28" s="203" t="s">
        <v>145</v>
      </c>
      <c r="D28" s="203" t="s">
        <v>146</v>
      </c>
      <c r="E28" s="17" t="s">
        <v>1</v>
      </c>
      <c r="F28" s="204">
        <v>9</v>
      </c>
      <c r="H28" s="32"/>
    </row>
    <row r="29" spans="2:8" s="1" customFormat="1" ht="16.9" customHeight="1">
      <c r="B29" s="32"/>
      <c r="C29" s="205" t="s">
        <v>2222</v>
      </c>
      <c r="H29" s="32"/>
    </row>
    <row r="30" spans="2:8" s="1" customFormat="1" ht="33.75">
      <c r="B30" s="32"/>
      <c r="C30" s="203" t="s">
        <v>600</v>
      </c>
      <c r="D30" s="203" t="s">
        <v>601</v>
      </c>
      <c r="E30" s="17" t="s">
        <v>218</v>
      </c>
      <c r="F30" s="204">
        <v>9</v>
      </c>
      <c r="H30" s="32"/>
    </row>
    <row r="31" spans="2:8" s="1" customFormat="1" ht="16.9" customHeight="1">
      <c r="B31" s="32"/>
      <c r="C31" s="203" t="s">
        <v>474</v>
      </c>
      <c r="D31" s="203" t="s">
        <v>475</v>
      </c>
      <c r="E31" s="17" t="s">
        <v>218</v>
      </c>
      <c r="F31" s="204">
        <v>1893</v>
      </c>
      <c r="H31" s="32"/>
    </row>
    <row r="32" spans="2:8" s="1" customFormat="1" ht="16.9" customHeight="1">
      <c r="B32" s="32"/>
      <c r="C32" s="203" t="s">
        <v>573</v>
      </c>
      <c r="D32" s="203" t="s">
        <v>574</v>
      </c>
      <c r="E32" s="17" t="s">
        <v>218</v>
      </c>
      <c r="F32" s="204">
        <v>1037.5</v>
      </c>
      <c r="H32" s="32"/>
    </row>
    <row r="33" spans="2:8" s="1" customFormat="1" ht="16.9" customHeight="1">
      <c r="B33" s="32"/>
      <c r="C33" s="203" t="s">
        <v>605</v>
      </c>
      <c r="D33" s="203" t="s">
        <v>606</v>
      </c>
      <c r="E33" s="17" t="s">
        <v>218</v>
      </c>
      <c r="F33" s="204">
        <v>9.27</v>
      </c>
      <c r="H33" s="32"/>
    </row>
    <row r="34" spans="2:8" s="1" customFormat="1" ht="16.9" customHeight="1">
      <c r="B34" s="32"/>
      <c r="C34" s="199" t="s">
        <v>147</v>
      </c>
      <c r="D34" s="200" t="s">
        <v>1</v>
      </c>
      <c r="E34" s="201" t="s">
        <v>1</v>
      </c>
      <c r="F34" s="202">
        <v>548</v>
      </c>
      <c r="H34" s="32"/>
    </row>
    <row r="35" spans="2:8" s="1" customFormat="1" ht="16.9" customHeight="1">
      <c r="B35" s="32"/>
      <c r="C35" s="203" t="s">
        <v>147</v>
      </c>
      <c r="D35" s="203" t="s">
        <v>288</v>
      </c>
      <c r="E35" s="17" t="s">
        <v>1</v>
      </c>
      <c r="F35" s="204">
        <v>548</v>
      </c>
      <c r="H35" s="32"/>
    </row>
    <row r="36" spans="2:8" s="1" customFormat="1" ht="16.9" customHeight="1">
      <c r="B36" s="32"/>
      <c r="C36" s="205" t="s">
        <v>2222</v>
      </c>
      <c r="H36" s="32"/>
    </row>
    <row r="37" spans="2:8" s="1" customFormat="1" ht="22.5">
      <c r="B37" s="32"/>
      <c r="C37" s="203" t="s">
        <v>284</v>
      </c>
      <c r="D37" s="203" t="s">
        <v>285</v>
      </c>
      <c r="E37" s="17" t="s">
        <v>286</v>
      </c>
      <c r="F37" s="204">
        <v>274</v>
      </c>
      <c r="H37" s="32"/>
    </row>
    <row r="38" spans="2:8" s="1" customFormat="1" ht="22.5">
      <c r="B38" s="32"/>
      <c r="C38" s="203" t="s">
        <v>291</v>
      </c>
      <c r="D38" s="203" t="s">
        <v>292</v>
      </c>
      <c r="E38" s="17" t="s">
        <v>286</v>
      </c>
      <c r="F38" s="204">
        <v>274</v>
      </c>
      <c r="H38" s="32"/>
    </row>
    <row r="39" spans="2:8" s="1" customFormat="1" ht="22.5">
      <c r="B39" s="32"/>
      <c r="C39" s="203" t="s">
        <v>386</v>
      </c>
      <c r="D39" s="203" t="s">
        <v>387</v>
      </c>
      <c r="E39" s="17" t="s">
        <v>286</v>
      </c>
      <c r="F39" s="204">
        <v>491.878</v>
      </c>
      <c r="H39" s="32"/>
    </row>
    <row r="40" spans="2:8" s="1" customFormat="1" ht="16.9" customHeight="1">
      <c r="B40" s="32"/>
      <c r="C40" s="199" t="s">
        <v>149</v>
      </c>
      <c r="D40" s="200" t="s">
        <v>1</v>
      </c>
      <c r="E40" s="201" t="s">
        <v>1</v>
      </c>
      <c r="F40" s="202">
        <v>731</v>
      </c>
      <c r="H40" s="32"/>
    </row>
    <row r="41" spans="2:8" s="1" customFormat="1" ht="16.9" customHeight="1">
      <c r="B41" s="32"/>
      <c r="C41" s="203" t="s">
        <v>149</v>
      </c>
      <c r="D41" s="203" t="s">
        <v>594</v>
      </c>
      <c r="E41" s="17" t="s">
        <v>1</v>
      </c>
      <c r="F41" s="204">
        <v>731</v>
      </c>
      <c r="H41" s="32"/>
    </row>
    <row r="42" spans="2:8" s="1" customFormat="1" ht="16.9" customHeight="1">
      <c r="B42" s="32"/>
      <c r="C42" s="205" t="s">
        <v>2222</v>
      </c>
      <c r="H42" s="32"/>
    </row>
    <row r="43" spans="2:8" s="1" customFormat="1" ht="22.5">
      <c r="B43" s="32"/>
      <c r="C43" s="203" t="s">
        <v>591</v>
      </c>
      <c r="D43" s="203" t="s">
        <v>592</v>
      </c>
      <c r="E43" s="17" t="s">
        <v>218</v>
      </c>
      <c r="F43" s="204">
        <v>731</v>
      </c>
      <c r="H43" s="32"/>
    </row>
    <row r="44" spans="2:8" s="1" customFormat="1" ht="22.5">
      <c r="B44" s="32"/>
      <c r="C44" s="203" t="s">
        <v>267</v>
      </c>
      <c r="D44" s="203" t="s">
        <v>268</v>
      </c>
      <c r="E44" s="17" t="s">
        <v>218</v>
      </c>
      <c r="F44" s="204">
        <v>526</v>
      </c>
      <c r="H44" s="32"/>
    </row>
    <row r="45" spans="2:8" s="1" customFormat="1" ht="16.9" customHeight="1">
      <c r="B45" s="32"/>
      <c r="C45" s="203" t="s">
        <v>474</v>
      </c>
      <c r="D45" s="203" t="s">
        <v>475</v>
      </c>
      <c r="E45" s="17" t="s">
        <v>218</v>
      </c>
      <c r="F45" s="204">
        <v>1893</v>
      </c>
      <c r="H45" s="32"/>
    </row>
    <row r="46" spans="2:8" s="1" customFormat="1" ht="16.9" customHeight="1">
      <c r="B46" s="32"/>
      <c r="C46" s="203" t="s">
        <v>569</v>
      </c>
      <c r="D46" s="203" t="s">
        <v>570</v>
      </c>
      <c r="E46" s="17" t="s">
        <v>218</v>
      </c>
      <c r="F46" s="204">
        <v>731</v>
      </c>
      <c r="H46" s="32"/>
    </row>
    <row r="47" spans="2:8" s="1" customFormat="1" ht="16.9" customHeight="1">
      <c r="B47" s="32"/>
      <c r="C47" s="203" t="s">
        <v>582</v>
      </c>
      <c r="D47" s="203" t="s">
        <v>583</v>
      </c>
      <c r="E47" s="17" t="s">
        <v>218</v>
      </c>
      <c r="F47" s="204">
        <v>731</v>
      </c>
      <c r="H47" s="32"/>
    </row>
    <row r="48" spans="2:8" s="1" customFormat="1" ht="16.9" customHeight="1">
      <c r="B48" s="32"/>
      <c r="C48" s="203" t="s">
        <v>586</v>
      </c>
      <c r="D48" s="203" t="s">
        <v>587</v>
      </c>
      <c r="E48" s="17" t="s">
        <v>218</v>
      </c>
      <c r="F48" s="204">
        <v>1462</v>
      </c>
      <c r="H48" s="32"/>
    </row>
    <row r="49" spans="2:8" s="1" customFormat="1" ht="16.9" customHeight="1">
      <c r="B49" s="32"/>
      <c r="C49" s="203" t="s">
        <v>596</v>
      </c>
      <c r="D49" s="203" t="s">
        <v>597</v>
      </c>
      <c r="E49" s="17" t="s">
        <v>218</v>
      </c>
      <c r="F49" s="204">
        <v>731</v>
      </c>
      <c r="H49" s="32"/>
    </row>
    <row r="50" spans="2:8" s="1" customFormat="1" ht="16.9" customHeight="1">
      <c r="B50" s="32"/>
      <c r="C50" s="199" t="s">
        <v>151</v>
      </c>
      <c r="D50" s="200" t="s">
        <v>1</v>
      </c>
      <c r="E50" s="201" t="s">
        <v>1</v>
      </c>
      <c r="F50" s="202">
        <v>983.756</v>
      </c>
      <c r="H50" s="32"/>
    </row>
    <row r="51" spans="2:8" s="1" customFormat="1" ht="16.9" customHeight="1">
      <c r="B51" s="32"/>
      <c r="C51" s="203" t="s">
        <v>1</v>
      </c>
      <c r="D51" s="203" t="s">
        <v>394</v>
      </c>
      <c r="E51" s="17" t="s">
        <v>1</v>
      </c>
      <c r="F51" s="204">
        <v>0</v>
      </c>
      <c r="H51" s="32"/>
    </row>
    <row r="52" spans="2:8" s="1" customFormat="1" ht="16.9" customHeight="1">
      <c r="B52" s="32"/>
      <c r="C52" s="203" t="s">
        <v>151</v>
      </c>
      <c r="D52" s="203" t="s">
        <v>395</v>
      </c>
      <c r="E52" s="17" t="s">
        <v>1</v>
      </c>
      <c r="F52" s="204">
        <v>983.756</v>
      </c>
      <c r="H52" s="32"/>
    </row>
    <row r="53" spans="2:8" s="1" customFormat="1" ht="16.9" customHeight="1">
      <c r="B53" s="32"/>
      <c r="C53" s="205" t="s">
        <v>2222</v>
      </c>
      <c r="H53" s="32"/>
    </row>
    <row r="54" spans="2:8" s="1" customFormat="1" ht="22.5">
      <c r="B54" s="32"/>
      <c r="C54" s="203" t="s">
        <v>386</v>
      </c>
      <c r="D54" s="203" t="s">
        <v>387</v>
      </c>
      <c r="E54" s="17" t="s">
        <v>286</v>
      </c>
      <c r="F54" s="204">
        <v>491.878</v>
      </c>
      <c r="H54" s="32"/>
    </row>
    <row r="55" spans="2:8" s="1" customFormat="1" ht="22.5">
      <c r="B55" s="32"/>
      <c r="C55" s="203" t="s">
        <v>398</v>
      </c>
      <c r="D55" s="203" t="s">
        <v>399</v>
      </c>
      <c r="E55" s="17" t="s">
        <v>286</v>
      </c>
      <c r="F55" s="204">
        <v>4918.78</v>
      </c>
      <c r="H55" s="32"/>
    </row>
    <row r="56" spans="2:8" s="1" customFormat="1" ht="22.5">
      <c r="B56" s="32"/>
      <c r="C56" s="203" t="s">
        <v>406</v>
      </c>
      <c r="D56" s="203" t="s">
        <v>407</v>
      </c>
      <c r="E56" s="17" t="s">
        <v>286</v>
      </c>
      <c r="F56" s="204">
        <v>491.878</v>
      </c>
      <c r="H56" s="32"/>
    </row>
    <row r="57" spans="2:8" s="1" customFormat="1" ht="22.5">
      <c r="B57" s="32"/>
      <c r="C57" s="203" t="s">
        <v>410</v>
      </c>
      <c r="D57" s="203" t="s">
        <v>411</v>
      </c>
      <c r="E57" s="17" t="s">
        <v>286</v>
      </c>
      <c r="F57" s="204">
        <v>4918.78</v>
      </c>
      <c r="H57" s="32"/>
    </row>
    <row r="58" spans="2:8" s="1" customFormat="1" ht="22.5">
      <c r="B58" s="32"/>
      <c r="C58" s="203" t="s">
        <v>433</v>
      </c>
      <c r="D58" s="203" t="s">
        <v>434</v>
      </c>
      <c r="E58" s="17" t="s">
        <v>429</v>
      </c>
      <c r="F58" s="204">
        <v>1967.512</v>
      </c>
      <c r="H58" s="32"/>
    </row>
    <row r="59" spans="2:8" s="1" customFormat="1" ht="16.9" customHeight="1">
      <c r="B59" s="32"/>
      <c r="C59" s="203" t="s">
        <v>438</v>
      </c>
      <c r="D59" s="203" t="s">
        <v>439</v>
      </c>
      <c r="E59" s="17" t="s">
        <v>286</v>
      </c>
      <c r="F59" s="204">
        <v>983.756</v>
      </c>
      <c r="H59" s="32"/>
    </row>
    <row r="60" spans="2:8" s="1" customFormat="1" ht="16.9" customHeight="1">
      <c r="B60" s="32"/>
      <c r="C60" s="199" t="s">
        <v>154</v>
      </c>
      <c r="D60" s="200" t="s">
        <v>1</v>
      </c>
      <c r="E60" s="201" t="s">
        <v>1</v>
      </c>
      <c r="F60" s="202">
        <v>335</v>
      </c>
      <c r="H60" s="32"/>
    </row>
    <row r="61" spans="2:8" s="1" customFormat="1" ht="16.9" customHeight="1">
      <c r="B61" s="32"/>
      <c r="C61" s="203" t="s">
        <v>154</v>
      </c>
      <c r="D61" s="203" t="s">
        <v>282</v>
      </c>
      <c r="E61" s="17" t="s">
        <v>1</v>
      </c>
      <c r="F61" s="204">
        <v>335</v>
      </c>
      <c r="H61" s="32"/>
    </row>
    <row r="62" spans="2:8" s="1" customFormat="1" ht="16.9" customHeight="1">
      <c r="B62" s="32"/>
      <c r="C62" s="205" t="s">
        <v>2222</v>
      </c>
      <c r="H62" s="32"/>
    </row>
    <row r="63" spans="2:8" s="1" customFormat="1" ht="16.9" customHeight="1">
      <c r="B63" s="32"/>
      <c r="C63" s="203" t="s">
        <v>279</v>
      </c>
      <c r="D63" s="203" t="s">
        <v>280</v>
      </c>
      <c r="E63" s="17" t="s">
        <v>218</v>
      </c>
      <c r="F63" s="204">
        <v>335</v>
      </c>
      <c r="H63" s="32"/>
    </row>
    <row r="64" spans="2:8" s="1" customFormat="1" ht="22.5">
      <c r="B64" s="32"/>
      <c r="C64" s="203" t="s">
        <v>386</v>
      </c>
      <c r="D64" s="203" t="s">
        <v>387</v>
      </c>
      <c r="E64" s="17" t="s">
        <v>286</v>
      </c>
      <c r="F64" s="204">
        <v>1.65</v>
      </c>
      <c r="H64" s="32"/>
    </row>
    <row r="65" spans="2:8" s="1" customFormat="1" ht="16.9" customHeight="1">
      <c r="B65" s="32"/>
      <c r="C65" s="199" t="s">
        <v>157</v>
      </c>
      <c r="D65" s="200" t="s">
        <v>1</v>
      </c>
      <c r="E65" s="201" t="s">
        <v>1</v>
      </c>
      <c r="F65" s="202">
        <v>324</v>
      </c>
      <c r="H65" s="32"/>
    </row>
    <row r="66" spans="2:8" s="1" customFormat="1" ht="16.9" customHeight="1">
      <c r="B66" s="32"/>
      <c r="C66" s="203" t="s">
        <v>157</v>
      </c>
      <c r="D66" s="203" t="s">
        <v>482</v>
      </c>
      <c r="E66" s="17" t="s">
        <v>1</v>
      </c>
      <c r="F66" s="204">
        <v>324</v>
      </c>
      <c r="H66" s="32"/>
    </row>
    <row r="67" spans="2:8" s="1" customFormat="1" ht="16.9" customHeight="1">
      <c r="B67" s="32"/>
      <c r="C67" s="205" t="s">
        <v>2222</v>
      </c>
      <c r="H67" s="32"/>
    </row>
    <row r="68" spans="2:8" s="1" customFormat="1" ht="16.9" customHeight="1">
      <c r="B68" s="32"/>
      <c r="C68" s="203" t="s">
        <v>479</v>
      </c>
      <c r="D68" s="203" t="s">
        <v>480</v>
      </c>
      <c r="E68" s="17" t="s">
        <v>218</v>
      </c>
      <c r="F68" s="204">
        <v>324</v>
      </c>
      <c r="H68" s="32"/>
    </row>
    <row r="69" spans="2:8" s="1" customFormat="1" ht="22.5">
      <c r="B69" s="32"/>
      <c r="C69" s="203" t="s">
        <v>380</v>
      </c>
      <c r="D69" s="203" t="s">
        <v>381</v>
      </c>
      <c r="E69" s="17" t="s">
        <v>286</v>
      </c>
      <c r="F69" s="204">
        <v>97.2</v>
      </c>
      <c r="H69" s="32"/>
    </row>
    <row r="70" spans="2:8" s="1" customFormat="1" ht="22.5">
      <c r="B70" s="32"/>
      <c r="C70" s="203" t="s">
        <v>386</v>
      </c>
      <c r="D70" s="203" t="s">
        <v>387</v>
      </c>
      <c r="E70" s="17" t="s">
        <v>286</v>
      </c>
      <c r="F70" s="204">
        <v>1.65</v>
      </c>
      <c r="H70" s="32"/>
    </row>
    <row r="71" spans="2:8" s="1" customFormat="1" ht="16.9" customHeight="1">
      <c r="B71" s="32"/>
      <c r="C71" s="203" t="s">
        <v>414</v>
      </c>
      <c r="D71" s="203" t="s">
        <v>415</v>
      </c>
      <c r="E71" s="17" t="s">
        <v>286</v>
      </c>
      <c r="F71" s="204">
        <v>48.6</v>
      </c>
      <c r="H71" s="32"/>
    </row>
    <row r="72" spans="2:8" s="1" customFormat="1" ht="16.9" customHeight="1">
      <c r="B72" s="32"/>
      <c r="C72" s="203" t="s">
        <v>484</v>
      </c>
      <c r="D72" s="203" t="s">
        <v>485</v>
      </c>
      <c r="E72" s="17" t="s">
        <v>218</v>
      </c>
      <c r="F72" s="204">
        <v>324</v>
      </c>
      <c r="H72" s="32"/>
    </row>
    <row r="73" spans="2:8" s="1" customFormat="1" ht="16.9" customHeight="1">
      <c r="B73" s="32"/>
      <c r="C73" s="203" t="s">
        <v>502</v>
      </c>
      <c r="D73" s="203" t="s">
        <v>503</v>
      </c>
      <c r="E73" s="17" t="s">
        <v>218</v>
      </c>
      <c r="F73" s="204">
        <v>324</v>
      </c>
      <c r="H73" s="32"/>
    </row>
    <row r="74" spans="2:8" s="1" customFormat="1" ht="16.9" customHeight="1">
      <c r="B74" s="32"/>
      <c r="C74" s="203" t="s">
        <v>506</v>
      </c>
      <c r="D74" s="203" t="s">
        <v>507</v>
      </c>
      <c r="E74" s="17" t="s">
        <v>218</v>
      </c>
      <c r="F74" s="204">
        <v>324</v>
      </c>
      <c r="H74" s="32"/>
    </row>
    <row r="75" spans="2:8" s="1" customFormat="1" ht="16.9" customHeight="1">
      <c r="B75" s="32"/>
      <c r="C75" s="203" t="s">
        <v>526</v>
      </c>
      <c r="D75" s="203" t="s">
        <v>527</v>
      </c>
      <c r="E75" s="17" t="s">
        <v>218</v>
      </c>
      <c r="F75" s="204">
        <v>324</v>
      </c>
      <c r="H75" s="32"/>
    </row>
    <row r="76" spans="2:8" s="1" customFormat="1" ht="16.9" customHeight="1">
      <c r="B76" s="32"/>
      <c r="C76" s="199" t="s">
        <v>2223</v>
      </c>
      <c r="D76" s="200" t="s">
        <v>1</v>
      </c>
      <c r="E76" s="201" t="s">
        <v>1</v>
      </c>
      <c r="F76" s="202">
        <v>12</v>
      </c>
      <c r="H76" s="32"/>
    </row>
    <row r="77" spans="2:8" s="1" customFormat="1" ht="16.9" customHeight="1">
      <c r="B77" s="32"/>
      <c r="C77" s="199" t="s">
        <v>160</v>
      </c>
      <c r="D77" s="200" t="s">
        <v>1</v>
      </c>
      <c r="E77" s="201" t="s">
        <v>1</v>
      </c>
      <c r="F77" s="202">
        <v>26.64</v>
      </c>
      <c r="H77" s="32"/>
    </row>
    <row r="78" spans="2:8" s="1" customFormat="1" ht="16.9" customHeight="1">
      <c r="B78" s="32"/>
      <c r="C78" s="203" t="s">
        <v>1</v>
      </c>
      <c r="D78" s="203" t="s">
        <v>322</v>
      </c>
      <c r="E78" s="17" t="s">
        <v>1</v>
      </c>
      <c r="F78" s="204">
        <v>0</v>
      </c>
      <c r="H78" s="32"/>
    </row>
    <row r="79" spans="2:8" s="1" customFormat="1" ht="16.9" customHeight="1">
      <c r="B79" s="32"/>
      <c r="C79" s="203" t="s">
        <v>160</v>
      </c>
      <c r="D79" s="203" t="s">
        <v>467</v>
      </c>
      <c r="E79" s="17" t="s">
        <v>1</v>
      </c>
      <c r="F79" s="204">
        <v>26.64</v>
      </c>
      <c r="H79" s="32"/>
    </row>
    <row r="80" spans="2:8" s="1" customFormat="1" ht="16.9" customHeight="1">
      <c r="B80" s="32"/>
      <c r="C80" s="205" t="s">
        <v>2222</v>
      </c>
      <c r="H80" s="32"/>
    </row>
    <row r="81" spans="2:8" s="1" customFormat="1" ht="16.9" customHeight="1">
      <c r="B81" s="32"/>
      <c r="C81" s="203" t="s">
        <v>464</v>
      </c>
      <c r="D81" s="203" t="s">
        <v>465</v>
      </c>
      <c r="E81" s="17" t="s">
        <v>286</v>
      </c>
      <c r="F81" s="204">
        <v>26.64</v>
      </c>
      <c r="H81" s="32"/>
    </row>
    <row r="82" spans="2:8" s="1" customFormat="1" ht="16.9" customHeight="1">
      <c r="B82" s="32"/>
      <c r="C82" s="203" t="s">
        <v>453</v>
      </c>
      <c r="D82" s="203" t="s">
        <v>454</v>
      </c>
      <c r="E82" s="17" t="s">
        <v>286</v>
      </c>
      <c r="F82" s="204">
        <v>96.335</v>
      </c>
      <c r="H82" s="32"/>
    </row>
    <row r="83" spans="2:8" s="1" customFormat="1" ht="16.9" customHeight="1">
      <c r="B83" s="32"/>
      <c r="C83" s="199" t="s">
        <v>163</v>
      </c>
      <c r="D83" s="200" t="s">
        <v>1</v>
      </c>
      <c r="E83" s="201" t="s">
        <v>1</v>
      </c>
      <c r="F83" s="202">
        <v>5.92</v>
      </c>
      <c r="H83" s="32"/>
    </row>
    <row r="84" spans="2:8" s="1" customFormat="1" ht="16.9" customHeight="1">
      <c r="B84" s="32"/>
      <c r="C84" s="203" t="s">
        <v>1</v>
      </c>
      <c r="D84" s="203" t="s">
        <v>322</v>
      </c>
      <c r="E84" s="17" t="s">
        <v>1</v>
      </c>
      <c r="F84" s="204">
        <v>0</v>
      </c>
      <c r="H84" s="32"/>
    </row>
    <row r="85" spans="2:8" s="1" customFormat="1" ht="16.9" customHeight="1">
      <c r="B85" s="32"/>
      <c r="C85" s="203" t="s">
        <v>163</v>
      </c>
      <c r="D85" s="203" t="s">
        <v>553</v>
      </c>
      <c r="E85" s="17" t="s">
        <v>1</v>
      </c>
      <c r="F85" s="204">
        <v>5.92</v>
      </c>
      <c r="H85" s="32"/>
    </row>
    <row r="86" spans="2:8" s="1" customFormat="1" ht="16.9" customHeight="1">
      <c r="B86" s="32"/>
      <c r="C86" s="205" t="s">
        <v>2222</v>
      </c>
      <c r="H86" s="32"/>
    </row>
    <row r="87" spans="2:8" s="1" customFormat="1" ht="16.9" customHeight="1">
      <c r="B87" s="32"/>
      <c r="C87" s="203" t="s">
        <v>550</v>
      </c>
      <c r="D87" s="203" t="s">
        <v>551</v>
      </c>
      <c r="E87" s="17" t="s">
        <v>286</v>
      </c>
      <c r="F87" s="204">
        <v>5.92</v>
      </c>
      <c r="H87" s="32"/>
    </row>
    <row r="88" spans="2:8" s="1" customFormat="1" ht="16.9" customHeight="1">
      <c r="B88" s="32"/>
      <c r="C88" s="203" t="s">
        <v>453</v>
      </c>
      <c r="D88" s="203" t="s">
        <v>454</v>
      </c>
      <c r="E88" s="17" t="s">
        <v>286</v>
      </c>
      <c r="F88" s="204">
        <v>96.335</v>
      </c>
      <c r="H88" s="32"/>
    </row>
    <row r="89" spans="2:8" s="1" customFormat="1" ht="16.9" customHeight="1">
      <c r="B89" s="32"/>
      <c r="C89" s="199" t="s">
        <v>165</v>
      </c>
      <c r="D89" s="200" t="s">
        <v>1</v>
      </c>
      <c r="E89" s="201" t="s">
        <v>1</v>
      </c>
      <c r="F89" s="202">
        <v>289.8</v>
      </c>
      <c r="H89" s="32"/>
    </row>
    <row r="90" spans="2:8" s="1" customFormat="1" ht="16.9" customHeight="1">
      <c r="B90" s="32"/>
      <c r="C90" s="203" t="s">
        <v>1</v>
      </c>
      <c r="D90" s="203" t="s">
        <v>304</v>
      </c>
      <c r="E90" s="17" t="s">
        <v>1</v>
      </c>
      <c r="F90" s="204">
        <v>0</v>
      </c>
      <c r="H90" s="32"/>
    </row>
    <row r="91" spans="2:8" s="1" customFormat="1" ht="16.9" customHeight="1">
      <c r="B91" s="32"/>
      <c r="C91" s="203" t="s">
        <v>1</v>
      </c>
      <c r="D91" s="203" t="s">
        <v>305</v>
      </c>
      <c r="E91" s="17" t="s">
        <v>1</v>
      </c>
      <c r="F91" s="204">
        <v>192.96</v>
      </c>
      <c r="H91" s="32"/>
    </row>
    <row r="92" spans="2:8" s="1" customFormat="1" ht="16.9" customHeight="1">
      <c r="B92" s="32"/>
      <c r="C92" s="203" t="s">
        <v>1</v>
      </c>
      <c r="D92" s="203" t="s">
        <v>306</v>
      </c>
      <c r="E92" s="17" t="s">
        <v>1</v>
      </c>
      <c r="F92" s="204">
        <v>0</v>
      </c>
      <c r="H92" s="32"/>
    </row>
    <row r="93" spans="2:8" s="1" customFormat="1" ht="16.9" customHeight="1">
      <c r="B93" s="32"/>
      <c r="C93" s="203" t="s">
        <v>1</v>
      </c>
      <c r="D93" s="203" t="s">
        <v>307</v>
      </c>
      <c r="E93" s="17" t="s">
        <v>1</v>
      </c>
      <c r="F93" s="204">
        <v>74.34</v>
      </c>
      <c r="H93" s="32"/>
    </row>
    <row r="94" spans="2:8" s="1" customFormat="1" ht="16.9" customHeight="1">
      <c r="B94" s="32"/>
      <c r="C94" s="203" t="s">
        <v>1</v>
      </c>
      <c r="D94" s="203" t="s">
        <v>308</v>
      </c>
      <c r="E94" s="17" t="s">
        <v>1</v>
      </c>
      <c r="F94" s="204">
        <v>22.5</v>
      </c>
      <c r="H94" s="32"/>
    </row>
    <row r="95" spans="2:8" s="1" customFormat="1" ht="16.9" customHeight="1">
      <c r="B95" s="32"/>
      <c r="C95" s="203" t="s">
        <v>165</v>
      </c>
      <c r="D95" s="203" t="s">
        <v>309</v>
      </c>
      <c r="E95" s="17" t="s">
        <v>1</v>
      </c>
      <c r="F95" s="204">
        <v>289.8</v>
      </c>
      <c r="H95" s="32"/>
    </row>
    <row r="96" spans="2:8" s="1" customFormat="1" ht="16.9" customHeight="1">
      <c r="B96" s="32"/>
      <c r="C96" s="205" t="s">
        <v>2222</v>
      </c>
      <c r="H96" s="32"/>
    </row>
    <row r="97" spans="2:8" s="1" customFormat="1" ht="22.5">
      <c r="B97" s="32"/>
      <c r="C97" s="203" t="s">
        <v>301</v>
      </c>
      <c r="D97" s="203" t="s">
        <v>302</v>
      </c>
      <c r="E97" s="17" t="s">
        <v>286</v>
      </c>
      <c r="F97" s="204">
        <v>144.9</v>
      </c>
      <c r="H97" s="32"/>
    </row>
    <row r="98" spans="2:8" s="1" customFormat="1" ht="22.5">
      <c r="B98" s="32"/>
      <c r="C98" s="203" t="s">
        <v>316</v>
      </c>
      <c r="D98" s="203" t="s">
        <v>317</v>
      </c>
      <c r="E98" s="17" t="s">
        <v>286</v>
      </c>
      <c r="F98" s="204">
        <v>144.9</v>
      </c>
      <c r="H98" s="32"/>
    </row>
    <row r="99" spans="2:8" s="1" customFormat="1" ht="22.5">
      <c r="B99" s="32"/>
      <c r="C99" s="203" t="s">
        <v>386</v>
      </c>
      <c r="D99" s="203" t="s">
        <v>387</v>
      </c>
      <c r="E99" s="17" t="s">
        <v>286</v>
      </c>
      <c r="F99" s="204">
        <v>491.878</v>
      </c>
      <c r="H99" s="32"/>
    </row>
    <row r="100" spans="2:8" s="1" customFormat="1" ht="16.9" customHeight="1">
      <c r="B100" s="32"/>
      <c r="C100" s="199" t="s">
        <v>167</v>
      </c>
      <c r="D100" s="200" t="s">
        <v>1</v>
      </c>
      <c r="E100" s="201" t="s">
        <v>1</v>
      </c>
      <c r="F100" s="202">
        <v>10.5</v>
      </c>
      <c r="H100" s="32"/>
    </row>
    <row r="101" spans="2:8" s="1" customFormat="1" ht="16.9" customHeight="1">
      <c r="B101" s="32"/>
      <c r="C101" s="203" t="s">
        <v>1</v>
      </c>
      <c r="D101" s="203" t="s">
        <v>298</v>
      </c>
      <c r="E101" s="17" t="s">
        <v>1</v>
      </c>
      <c r="F101" s="204">
        <v>0</v>
      </c>
      <c r="H101" s="32"/>
    </row>
    <row r="102" spans="2:8" s="1" customFormat="1" ht="16.9" customHeight="1">
      <c r="B102" s="32"/>
      <c r="C102" s="203" t="s">
        <v>167</v>
      </c>
      <c r="D102" s="203" t="s">
        <v>299</v>
      </c>
      <c r="E102" s="17" t="s">
        <v>1</v>
      </c>
      <c r="F102" s="204">
        <v>10.5</v>
      </c>
      <c r="H102" s="32"/>
    </row>
    <row r="103" spans="2:8" s="1" customFormat="1" ht="16.9" customHeight="1">
      <c r="B103" s="32"/>
      <c r="C103" s="205" t="s">
        <v>2222</v>
      </c>
      <c r="H103" s="32"/>
    </row>
    <row r="104" spans="2:8" s="1" customFormat="1" ht="22.5">
      <c r="B104" s="32"/>
      <c r="C104" s="203" t="s">
        <v>295</v>
      </c>
      <c r="D104" s="203" t="s">
        <v>296</v>
      </c>
      <c r="E104" s="17" t="s">
        <v>286</v>
      </c>
      <c r="F104" s="204">
        <v>5.25</v>
      </c>
      <c r="H104" s="32"/>
    </row>
    <row r="105" spans="2:8" s="1" customFormat="1" ht="22.5">
      <c r="B105" s="32"/>
      <c r="C105" s="203" t="s">
        <v>312</v>
      </c>
      <c r="D105" s="203" t="s">
        <v>313</v>
      </c>
      <c r="E105" s="17" t="s">
        <v>286</v>
      </c>
      <c r="F105" s="204">
        <v>5.25</v>
      </c>
      <c r="H105" s="32"/>
    </row>
    <row r="106" spans="2:8" s="1" customFormat="1" ht="22.5">
      <c r="B106" s="32"/>
      <c r="C106" s="203" t="s">
        <v>386</v>
      </c>
      <c r="D106" s="203" t="s">
        <v>387</v>
      </c>
      <c r="E106" s="17" t="s">
        <v>286</v>
      </c>
      <c r="F106" s="204">
        <v>491.878</v>
      </c>
      <c r="H106" s="32"/>
    </row>
    <row r="107" spans="2:8" s="1" customFormat="1" ht="16.9" customHeight="1">
      <c r="B107" s="32"/>
      <c r="C107" s="199" t="s">
        <v>169</v>
      </c>
      <c r="D107" s="200" t="s">
        <v>1</v>
      </c>
      <c r="E107" s="201" t="s">
        <v>1</v>
      </c>
      <c r="F107" s="202">
        <v>88.8</v>
      </c>
      <c r="H107" s="32"/>
    </row>
    <row r="108" spans="2:8" s="1" customFormat="1" ht="16.9" customHeight="1">
      <c r="B108" s="32"/>
      <c r="C108" s="203" t="s">
        <v>1</v>
      </c>
      <c r="D108" s="203" t="s">
        <v>322</v>
      </c>
      <c r="E108" s="17" t="s">
        <v>1</v>
      </c>
      <c r="F108" s="204">
        <v>0</v>
      </c>
      <c r="H108" s="32"/>
    </row>
    <row r="109" spans="2:8" s="1" customFormat="1" ht="16.9" customHeight="1">
      <c r="B109" s="32"/>
      <c r="C109" s="203" t="s">
        <v>169</v>
      </c>
      <c r="D109" s="203" t="s">
        <v>323</v>
      </c>
      <c r="E109" s="17" t="s">
        <v>1</v>
      </c>
      <c r="F109" s="204">
        <v>88.8</v>
      </c>
      <c r="H109" s="32"/>
    </row>
    <row r="110" spans="2:8" s="1" customFormat="1" ht="16.9" customHeight="1">
      <c r="B110" s="32"/>
      <c r="C110" s="205" t="s">
        <v>2222</v>
      </c>
      <c r="H110" s="32"/>
    </row>
    <row r="111" spans="2:8" s="1" customFormat="1" ht="22.5">
      <c r="B111" s="32"/>
      <c r="C111" s="203" t="s">
        <v>319</v>
      </c>
      <c r="D111" s="203" t="s">
        <v>320</v>
      </c>
      <c r="E111" s="17" t="s">
        <v>286</v>
      </c>
      <c r="F111" s="204">
        <v>44.4</v>
      </c>
      <c r="H111" s="32"/>
    </row>
    <row r="112" spans="2:8" s="1" customFormat="1" ht="22.5">
      <c r="B112" s="32"/>
      <c r="C112" s="203" t="s">
        <v>326</v>
      </c>
      <c r="D112" s="203" t="s">
        <v>327</v>
      </c>
      <c r="E112" s="17" t="s">
        <v>286</v>
      </c>
      <c r="F112" s="204">
        <v>44.4</v>
      </c>
      <c r="H112" s="32"/>
    </row>
    <row r="113" spans="2:8" s="1" customFormat="1" ht="16.9" customHeight="1">
      <c r="B113" s="32"/>
      <c r="C113" s="203" t="s">
        <v>341</v>
      </c>
      <c r="D113" s="203" t="s">
        <v>342</v>
      </c>
      <c r="E113" s="17" t="s">
        <v>218</v>
      </c>
      <c r="F113" s="204">
        <v>222</v>
      </c>
      <c r="H113" s="32"/>
    </row>
    <row r="114" spans="2:8" s="1" customFormat="1" ht="22.5">
      <c r="B114" s="32"/>
      <c r="C114" s="203" t="s">
        <v>386</v>
      </c>
      <c r="D114" s="203" t="s">
        <v>387</v>
      </c>
      <c r="E114" s="17" t="s">
        <v>286</v>
      </c>
      <c r="F114" s="204">
        <v>491.878</v>
      </c>
      <c r="H114" s="32"/>
    </row>
    <row r="115" spans="2:8" s="1" customFormat="1" ht="16.9" customHeight="1">
      <c r="B115" s="32"/>
      <c r="C115" s="203" t="s">
        <v>453</v>
      </c>
      <c r="D115" s="203" t="s">
        <v>454</v>
      </c>
      <c r="E115" s="17" t="s">
        <v>286</v>
      </c>
      <c r="F115" s="204">
        <v>96.335</v>
      </c>
      <c r="H115" s="32"/>
    </row>
    <row r="116" spans="2:8" s="1" customFormat="1" ht="16.9" customHeight="1">
      <c r="B116" s="32"/>
      <c r="C116" s="199" t="s">
        <v>171</v>
      </c>
      <c r="D116" s="200" t="s">
        <v>1</v>
      </c>
      <c r="E116" s="201" t="s">
        <v>1</v>
      </c>
      <c r="F116" s="202">
        <v>46.656</v>
      </c>
      <c r="H116" s="32"/>
    </row>
    <row r="117" spans="2:8" s="1" customFormat="1" ht="16.9" customHeight="1">
      <c r="B117" s="32"/>
      <c r="C117" s="203" t="s">
        <v>1</v>
      </c>
      <c r="D117" s="203" t="s">
        <v>333</v>
      </c>
      <c r="E117" s="17" t="s">
        <v>1</v>
      </c>
      <c r="F117" s="204">
        <v>0</v>
      </c>
      <c r="H117" s="32"/>
    </row>
    <row r="118" spans="2:8" s="1" customFormat="1" ht="16.9" customHeight="1">
      <c r="B118" s="32"/>
      <c r="C118" s="203" t="s">
        <v>171</v>
      </c>
      <c r="D118" s="203" t="s">
        <v>334</v>
      </c>
      <c r="E118" s="17" t="s">
        <v>1</v>
      </c>
      <c r="F118" s="204">
        <v>46.656</v>
      </c>
      <c r="H118" s="32"/>
    </row>
    <row r="119" spans="2:8" s="1" customFormat="1" ht="16.9" customHeight="1">
      <c r="B119" s="32"/>
      <c r="C119" s="205" t="s">
        <v>2222</v>
      </c>
      <c r="H119" s="32"/>
    </row>
    <row r="120" spans="2:8" s="1" customFormat="1" ht="16.9" customHeight="1">
      <c r="B120" s="32"/>
      <c r="C120" s="203" t="s">
        <v>330</v>
      </c>
      <c r="D120" s="203" t="s">
        <v>331</v>
      </c>
      <c r="E120" s="17" t="s">
        <v>286</v>
      </c>
      <c r="F120" s="204">
        <v>23.328</v>
      </c>
      <c r="H120" s="32"/>
    </row>
    <row r="121" spans="2:8" s="1" customFormat="1" ht="16.9" customHeight="1">
      <c r="B121" s="32"/>
      <c r="C121" s="203" t="s">
        <v>337</v>
      </c>
      <c r="D121" s="203" t="s">
        <v>338</v>
      </c>
      <c r="E121" s="17" t="s">
        <v>286</v>
      </c>
      <c r="F121" s="204">
        <v>23.328</v>
      </c>
      <c r="H121" s="32"/>
    </row>
    <row r="122" spans="2:8" s="1" customFormat="1" ht="22.5">
      <c r="B122" s="32"/>
      <c r="C122" s="203" t="s">
        <v>386</v>
      </c>
      <c r="D122" s="203" t="s">
        <v>387</v>
      </c>
      <c r="E122" s="17" t="s">
        <v>286</v>
      </c>
      <c r="F122" s="204">
        <v>491.878</v>
      </c>
      <c r="H122" s="32"/>
    </row>
    <row r="123" spans="2:8" s="1" customFormat="1" ht="16.9" customHeight="1">
      <c r="B123" s="32"/>
      <c r="C123" s="203" t="s">
        <v>453</v>
      </c>
      <c r="D123" s="203" t="s">
        <v>454</v>
      </c>
      <c r="E123" s="17" t="s">
        <v>286</v>
      </c>
      <c r="F123" s="204">
        <v>96.335</v>
      </c>
      <c r="H123" s="32"/>
    </row>
    <row r="124" spans="2:8" s="1" customFormat="1" ht="16.9" customHeight="1">
      <c r="B124" s="32"/>
      <c r="C124" s="199" t="s">
        <v>173</v>
      </c>
      <c r="D124" s="200" t="s">
        <v>1</v>
      </c>
      <c r="E124" s="201" t="s">
        <v>1</v>
      </c>
      <c r="F124" s="202">
        <v>419.09</v>
      </c>
      <c r="H124" s="32"/>
    </row>
    <row r="125" spans="2:8" s="1" customFormat="1" ht="16.9" customHeight="1">
      <c r="B125" s="32"/>
      <c r="C125" s="203" t="s">
        <v>173</v>
      </c>
      <c r="D125" s="203" t="s">
        <v>791</v>
      </c>
      <c r="E125" s="17" t="s">
        <v>1</v>
      </c>
      <c r="F125" s="204">
        <v>419.09</v>
      </c>
      <c r="H125" s="32"/>
    </row>
    <row r="126" spans="2:8" s="1" customFormat="1" ht="16.9" customHeight="1">
      <c r="B126" s="32"/>
      <c r="C126" s="205" t="s">
        <v>2222</v>
      </c>
      <c r="H126" s="32"/>
    </row>
    <row r="127" spans="2:8" s="1" customFormat="1" ht="16.9" customHeight="1">
      <c r="B127" s="32"/>
      <c r="C127" s="203" t="s">
        <v>788</v>
      </c>
      <c r="D127" s="203" t="s">
        <v>789</v>
      </c>
      <c r="E127" s="17" t="s">
        <v>429</v>
      </c>
      <c r="F127" s="204">
        <v>419.09</v>
      </c>
      <c r="H127" s="32"/>
    </row>
    <row r="128" spans="2:8" s="1" customFormat="1" ht="16.9" customHeight="1">
      <c r="B128" s="32"/>
      <c r="C128" s="203" t="s">
        <v>793</v>
      </c>
      <c r="D128" s="203" t="s">
        <v>794</v>
      </c>
      <c r="E128" s="17" t="s">
        <v>429</v>
      </c>
      <c r="F128" s="204">
        <v>7962.71</v>
      </c>
      <c r="H128" s="32"/>
    </row>
    <row r="129" spans="2:8" s="1" customFormat="1" ht="22.5">
      <c r="B129" s="32"/>
      <c r="C129" s="203" t="s">
        <v>819</v>
      </c>
      <c r="D129" s="203" t="s">
        <v>820</v>
      </c>
      <c r="E129" s="17" t="s">
        <v>429</v>
      </c>
      <c r="F129" s="204">
        <v>122.48</v>
      </c>
      <c r="H129" s="32"/>
    </row>
    <row r="130" spans="2:8" s="1" customFormat="1" ht="16.9" customHeight="1">
      <c r="B130" s="32"/>
      <c r="C130" s="199" t="s">
        <v>175</v>
      </c>
      <c r="D130" s="200" t="s">
        <v>1</v>
      </c>
      <c r="E130" s="201" t="s">
        <v>1</v>
      </c>
      <c r="F130" s="202">
        <v>7.92</v>
      </c>
      <c r="H130" s="32"/>
    </row>
    <row r="131" spans="2:8" s="1" customFormat="1" ht="16.9" customHeight="1">
      <c r="B131" s="32"/>
      <c r="C131" s="203" t="s">
        <v>175</v>
      </c>
      <c r="D131" s="203" t="s">
        <v>176</v>
      </c>
      <c r="E131" s="17" t="s">
        <v>1</v>
      </c>
      <c r="F131" s="204">
        <v>7.92</v>
      </c>
      <c r="H131" s="32"/>
    </row>
    <row r="132" spans="2:8" s="1" customFormat="1" ht="16.9" customHeight="1">
      <c r="B132" s="32"/>
      <c r="C132" s="205" t="s">
        <v>2222</v>
      </c>
      <c r="H132" s="32"/>
    </row>
    <row r="133" spans="2:8" s="1" customFormat="1" ht="16.9" customHeight="1">
      <c r="B133" s="32"/>
      <c r="C133" s="203" t="s">
        <v>798</v>
      </c>
      <c r="D133" s="203" t="s">
        <v>799</v>
      </c>
      <c r="E133" s="17" t="s">
        <v>429</v>
      </c>
      <c r="F133" s="204">
        <v>7.92</v>
      </c>
      <c r="H133" s="32"/>
    </row>
    <row r="134" spans="2:8" s="1" customFormat="1" ht="16.9" customHeight="1">
      <c r="B134" s="32"/>
      <c r="C134" s="203" t="s">
        <v>788</v>
      </c>
      <c r="D134" s="203" t="s">
        <v>789</v>
      </c>
      <c r="E134" s="17" t="s">
        <v>429</v>
      </c>
      <c r="F134" s="204">
        <v>419.09</v>
      </c>
      <c r="H134" s="32"/>
    </row>
    <row r="135" spans="2:8" s="1" customFormat="1" ht="16.9" customHeight="1">
      <c r="B135" s="32"/>
      <c r="C135" s="203" t="s">
        <v>802</v>
      </c>
      <c r="D135" s="203" t="s">
        <v>803</v>
      </c>
      <c r="E135" s="17" t="s">
        <v>429</v>
      </c>
      <c r="F135" s="204">
        <v>150.48</v>
      </c>
      <c r="H135" s="32"/>
    </row>
    <row r="136" spans="2:8" s="1" customFormat="1" ht="22.5">
      <c r="B136" s="32"/>
      <c r="C136" s="203" t="s">
        <v>811</v>
      </c>
      <c r="D136" s="203" t="s">
        <v>812</v>
      </c>
      <c r="E136" s="17" t="s">
        <v>429</v>
      </c>
      <c r="F136" s="204">
        <v>7.92</v>
      </c>
      <c r="H136" s="32"/>
    </row>
    <row r="137" spans="2:8" s="1" customFormat="1" ht="26.45" customHeight="1">
      <c r="B137" s="32"/>
      <c r="C137" s="198" t="s">
        <v>2224</v>
      </c>
      <c r="D137" s="198" t="s">
        <v>92</v>
      </c>
      <c r="H137" s="32"/>
    </row>
    <row r="138" spans="2:8" s="1" customFormat="1" ht="16.9" customHeight="1">
      <c r="B138" s="32"/>
      <c r="C138" s="199" t="s">
        <v>147</v>
      </c>
      <c r="D138" s="200" t="s">
        <v>1</v>
      </c>
      <c r="E138" s="201" t="s">
        <v>1</v>
      </c>
      <c r="F138" s="202">
        <v>26.2</v>
      </c>
      <c r="H138" s="32"/>
    </row>
    <row r="139" spans="2:8" s="1" customFormat="1" ht="16.9" customHeight="1">
      <c r="B139" s="32"/>
      <c r="C139" s="203" t="s">
        <v>147</v>
      </c>
      <c r="D139" s="203" t="s">
        <v>829</v>
      </c>
      <c r="E139" s="17" t="s">
        <v>1</v>
      </c>
      <c r="F139" s="204">
        <v>26.2</v>
      </c>
      <c r="H139" s="32"/>
    </row>
    <row r="140" spans="2:8" s="1" customFormat="1" ht="16.9" customHeight="1">
      <c r="B140" s="32"/>
      <c r="C140" s="205" t="s">
        <v>2222</v>
      </c>
      <c r="H140" s="32"/>
    </row>
    <row r="141" spans="2:8" s="1" customFormat="1" ht="16.9" customHeight="1">
      <c r="B141" s="32"/>
      <c r="C141" s="203" t="s">
        <v>839</v>
      </c>
      <c r="D141" s="203" t="s">
        <v>840</v>
      </c>
      <c r="E141" s="17" t="s">
        <v>286</v>
      </c>
      <c r="F141" s="204">
        <v>13.1</v>
      </c>
      <c r="H141" s="32"/>
    </row>
    <row r="142" spans="2:8" s="1" customFormat="1" ht="16.9" customHeight="1">
      <c r="B142" s="32"/>
      <c r="C142" s="203" t="s">
        <v>842</v>
      </c>
      <c r="D142" s="203" t="s">
        <v>843</v>
      </c>
      <c r="E142" s="17" t="s">
        <v>286</v>
      </c>
      <c r="F142" s="204">
        <v>13.1</v>
      </c>
      <c r="H142" s="32"/>
    </row>
    <row r="143" spans="2:8" s="1" customFormat="1" ht="22.5">
      <c r="B143" s="32"/>
      <c r="C143" s="203" t="s">
        <v>386</v>
      </c>
      <c r="D143" s="203" t="s">
        <v>387</v>
      </c>
      <c r="E143" s="17" t="s">
        <v>286</v>
      </c>
      <c r="F143" s="204">
        <v>10.95</v>
      </c>
      <c r="H143" s="32"/>
    </row>
    <row r="144" spans="2:8" s="1" customFormat="1" ht="16.9" customHeight="1">
      <c r="B144" s="32"/>
      <c r="C144" s="199" t="s">
        <v>151</v>
      </c>
      <c r="D144" s="200" t="s">
        <v>1</v>
      </c>
      <c r="E144" s="201" t="s">
        <v>1</v>
      </c>
      <c r="F144" s="202">
        <v>21.9</v>
      </c>
      <c r="H144" s="32"/>
    </row>
    <row r="145" spans="2:8" s="1" customFormat="1" ht="16.9" customHeight="1">
      <c r="B145" s="32"/>
      <c r="C145" s="203" t="s">
        <v>1</v>
      </c>
      <c r="D145" s="203" t="s">
        <v>394</v>
      </c>
      <c r="E145" s="17" t="s">
        <v>1</v>
      </c>
      <c r="F145" s="204">
        <v>0</v>
      </c>
      <c r="H145" s="32"/>
    </row>
    <row r="146" spans="2:8" s="1" customFormat="1" ht="16.9" customHeight="1">
      <c r="B146" s="32"/>
      <c r="C146" s="203" t="s">
        <v>151</v>
      </c>
      <c r="D146" s="203" t="s">
        <v>854</v>
      </c>
      <c r="E146" s="17" t="s">
        <v>1</v>
      </c>
      <c r="F146" s="204">
        <v>21.9</v>
      </c>
      <c r="H146" s="32"/>
    </row>
    <row r="147" spans="2:8" s="1" customFormat="1" ht="16.9" customHeight="1">
      <c r="B147" s="32"/>
      <c r="C147" s="205" t="s">
        <v>2222</v>
      </c>
      <c r="H147" s="32"/>
    </row>
    <row r="148" spans="2:8" s="1" customFormat="1" ht="22.5">
      <c r="B148" s="32"/>
      <c r="C148" s="203" t="s">
        <v>386</v>
      </c>
      <c r="D148" s="203" t="s">
        <v>387</v>
      </c>
      <c r="E148" s="17" t="s">
        <v>286</v>
      </c>
      <c r="F148" s="204">
        <v>10.95</v>
      </c>
      <c r="H148" s="32"/>
    </row>
    <row r="149" spans="2:8" s="1" customFormat="1" ht="22.5">
      <c r="B149" s="32"/>
      <c r="C149" s="203" t="s">
        <v>398</v>
      </c>
      <c r="D149" s="203" t="s">
        <v>399</v>
      </c>
      <c r="E149" s="17" t="s">
        <v>286</v>
      </c>
      <c r="F149" s="204">
        <v>109.5</v>
      </c>
      <c r="H149" s="32"/>
    </row>
    <row r="150" spans="2:8" s="1" customFormat="1" ht="22.5">
      <c r="B150" s="32"/>
      <c r="C150" s="203" t="s">
        <v>406</v>
      </c>
      <c r="D150" s="203" t="s">
        <v>407</v>
      </c>
      <c r="E150" s="17" t="s">
        <v>286</v>
      </c>
      <c r="F150" s="204">
        <v>10.95</v>
      </c>
      <c r="H150" s="32"/>
    </row>
    <row r="151" spans="2:8" s="1" customFormat="1" ht="22.5">
      <c r="B151" s="32"/>
      <c r="C151" s="203" t="s">
        <v>410</v>
      </c>
      <c r="D151" s="203" t="s">
        <v>411</v>
      </c>
      <c r="E151" s="17" t="s">
        <v>286</v>
      </c>
      <c r="F151" s="204">
        <v>109.5</v>
      </c>
      <c r="H151" s="32"/>
    </row>
    <row r="152" spans="2:8" s="1" customFormat="1" ht="22.5">
      <c r="B152" s="32"/>
      <c r="C152" s="203" t="s">
        <v>433</v>
      </c>
      <c r="D152" s="203" t="s">
        <v>434</v>
      </c>
      <c r="E152" s="17" t="s">
        <v>429</v>
      </c>
      <c r="F152" s="204">
        <v>43.8</v>
      </c>
      <c r="H152" s="32"/>
    </row>
    <row r="153" spans="2:8" s="1" customFormat="1" ht="16.9" customHeight="1">
      <c r="B153" s="32"/>
      <c r="C153" s="203" t="s">
        <v>438</v>
      </c>
      <c r="D153" s="203" t="s">
        <v>439</v>
      </c>
      <c r="E153" s="17" t="s">
        <v>286</v>
      </c>
      <c r="F153" s="204">
        <v>21.9</v>
      </c>
      <c r="H153" s="32"/>
    </row>
    <row r="154" spans="2:8" s="1" customFormat="1" ht="16.9" customHeight="1">
      <c r="B154" s="32"/>
      <c r="C154" s="199" t="s">
        <v>831</v>
      </c>
      <c r="D154" s="200" t="s">
        <v>1</v>
      </c>
      <c r="E154" s="201" t="s">
        <v>1</v>
      </c>
      <c r="F154" s="202">
        <v>4.3</v>
      </c>
      <c r="H154" s="32"/>
    </row>
    <row r="155" spans="2:8" s="1" customFormat="1" ht="16.9" customHeight="1">
      <c r="B155" s="32"/>
      <c r="C155" s="203" t="s">
        <v>831</v>
      </c>
      <c r="D155" s="203" t="s">
        <v>832</v>
      </c>
      <c r="E155" s="17" t="s">
        <v>1</v>
      </c>
      <c r="F155" s="204">
        <v>4.3</v>
      </c>
      <c r="H155" s="32"/>
    </row>
    <row r="156" spans="2:8" s="1" customFormat="1" ht="16.9" customHeight="1">
      <c r="B156" s="32"/>
      <c r="C156" s="205" t="s">
        <v>2222</v>
      </c>
      <c r="H156" s="32"/>
    </row>
    <row r="157" spans="2:8" s="1" customFormat="1" ht="16.9" customHeight="1">
      <c r="B157" s="32"/>
      <c r="C157" s="203" t="s">
        <v>453</v>
      </c>
      <c r="D157" s="203" t="s">
        <v>454</v>
      </c>
      <c r="E157" s="17" t="s">
        <v>286</v>
      </c>
      <c r="F157" s="204">
        <v>4.3</v>
      </c>
      <c r="H157" s="32"/>
    </row>
    <row r="158" spans="2:8" s="1" customFormat="1" ht="22.5">
      <c r="B158" s="32"/>
      <c r="C158" s="203" t="s">
        <v>845</v>
      </c>
      <c r="D158" s="203" t="s">
        <v>846</v>
      </c>
      <c r="E158" s="17" t="s">
        <v>286</v>
      </c>
      <c r="F158" s="204">
        <v>4.3</v>
      </c>
      <c r="H158" s="32"/>
    </row>
    <row r="159" spans="2:8" s="1" customFormat="1" ht="22.5">
      <c r="B159" s="32"/>
      <c r="C159" s="203" t="s">
        <v>850</v>
      </c>
      <c r="D159" s="203" t="s">
        <v>851</v>
      </c>
      <c r="E159" s="17" t="s">
        <v>286</v>
      </c>
      <c r="F159" s="204">
        <v>4.3</v>
      </c>
      <c r="H159" s="32"/>
    </row>
    <row r="160" spans="2:8" s="1" customFormat="1" ht="22.5">
      <c r="B160" s="32"/>
      <c r="C160" s="203" t="s">
        <v>386</v>
      </c>
      <c r="D160" s="203" t="s">
        <v>387</v>
      </c>
      <c r="E160" s="17" t="s">
        <v>286</v>
      </c>
      <c r="F160" s="204">
        <v>10.95</v>
      </c>
      <c r="H160" s="32"/>
    </row>
    <row r="161" spans="2:8" s="1" customFormat="1" ht="16.9" customHeight="1">
      <c r="B161" s="32"/>
      <c r="C161" s="203" t="s">
        <v>414</v>
      </c>
      <c r="D161" s="203" t="s">
        <v>415</v>
      </c>
      <c r="E161" s="17" t="s">
        <v>286</v>
      </c>
      <c r="F161" s="204">
        <v>2.15</v>
      </c>
      <c r="H161" s="32"/>
    </row>
    <row r="162" spans="2:8" s="1" customFormat="1" ht="16.9" customHeight="1">
      <c r="B162" s="32"/>
      <c r="C162" s="203" t="s">
        <v>860</v>
      </c>
      <c r="D162" s="203" t="s">
        <v>861</v>
      </c>
      <c r="E162" s="17" t="s">
        <v>286</v>
      </c>
      <c r="F162" s="204">
        <v>2.15</v>
      </c>
      <c r="H162" s="32"/>
    </row>
    <row r="163" spans="2:8" s="1" customFormat="1" ht="26.45" customHeight="1">
      <c r="B163" s="32"/>
      <c r="C163" s="198" t="s">
        <v>2225</v>
      </c>
      <c r="D163" s="198" t="s">
        <v>98</v>
      </c>
      <c r="H163" s="32"/>
    </row>
    <row r="164" spans="2:8" s="1" customFormat="1" ht="16.9" customHeight="1">
      <c r="B164" s="32"/>
      <c r="C164" s="199" t="s">
        <v>151</v>
      </c>
      <c r="D164" s="200" t="s">
        <v>1</v>
      </c>
      <c r="E164" s="201" t="s">
        <v>1</v>
      </c>
      <c r="F164" s="202">
        <v>11.988</v>
      </c>
      <c r="H164" s="32"/>
    </row>
    <row r="165" spans="2:8" s="1" customFormat="1" ht="16.9" customHeight="1">
      <c r="B165" s="32"/>
      <c r="C165" s="203" t="s">
        <v>1</v>
      </c>
      <c r="D165" s="203" t="s">
        <v>394</v>
      </c>
      <c r="E165" s="17" t="s">
        <v>1</v>
      </c>
      <c r="F165" s="204">
        <v>0</v>
      </c>
      <c r="H165" s="32"/>
    </row>
    <row r="166" spans="2:8" s="1" customFormat="1" ht="16.9" customHeight="1">
      <c r="B166" s="32"/>
      <c r="C166" s="203" t="s">
        <v>151</v>
      </c>
      <c r="D166" s="203" t="s">
        <v>1098</v>
      </c>
      <c r="E166" s="17" t="s">
        <v>1</v>
      </c>
      <c r="F166" s="204">
        <v>11.988</v>
      </c>
      <c r="H166" s="32"/>
    </row>
    <row r="167" spans="2:8" s="1" customFormat="1" ht="16.9" customHeight="1">
      <c r="B167" s="32"/>
      <c r="C167" s="205" t="s">
        <v>2222</v>
      </c>
      <c r="H167" s="32"/>
    </row>
    <row r="168" spans="2:8" s="1" customFormat="1" ht="22.5">
      <c r="B168" s="32"/>
      <c r="C168" s="203" t="s">
        <v>386</v>
      </c>
      <c r="D168" s="203" t="s">
        <v>387</v>
      </c>
      <c r="E168" s="17" t="s">
        <v>286</v>
      </c>
      <c r="F168" s="204">
        <v>5.994</v>
      </c>
      <c r="H168" s="32"/>
    </row>
    <row r="169" spans="2:8" s="1" customFormat="1" ht="22.5">
      <c r="B169" s="32"/>
      <c r="C169" s="203" t="s">
        <v>398</v>
      </c>
      <c r="D169" s="203" t="s">
        <v>399</v>
      </c>
      <c r="E169" s="17" t="s">
        <v>286</v>
      </c>
      <c r="F169" s="204">
        <v>59.94</v>
      </c>
      <c r="H169" s="32"/>
    </row>
    <row r="170" spans="2:8" s="1" customFormat="1" ht="22.5">
      <c r="B170" s="32"/>
      <c r="C170" s="203" t="s">
        <v>406</v>
      </c>
      <c r="D170" s="203" t="s">
        <v>407</v>
      </c>
      <c r="E170" s="17" t="s">
        <v>286</v>
      </c>
      <c r="F170" s="204">
        <v>5.994</v>
      </c>
      <c r="H170" s="32"/>
    </row>
    <row r="171" spans="2:8" s="1" customFormat="1" ht="22.5">
      <c r="B171" s="32"/>
      <c r="C171" s="203" t="s">
        <v>410</v>
      </c>
      <c r="D171" s="203" t="s">
        <v>411</v>
      </c>
      <c r="E171" s="17" t="s">
        <v>286</v>
      </c>
      <c r="F171" s="204">
        <v>59.94</v>
      </c>
      <c r="H171" s="32"/>
    </row>
    <row r="172" spans="2:8" s="1" customFormat="1" ht="22.5">
      <c r="B172" s="32"/>
      <c r="C172" s="203" t="s">
        <v>433</v>
      </c>
      <c r="D172" s="203" t="s">
        <v>434</v>
      </c>
      <c r="E172" s="17" t="s">
        <v>429</v>
      </c>
      <c r="F172" s="204">
        <v>23.976</v>
      </c>
      <c r="H172" s="32"/>
    </row>
    <row r="173" spans="2:8" s="1" customFormat="1" ht="16.9" customHeight="1">
      <c r="B173" s="32"/>
      <c r="C173" s="203" t="s">
        <v>438</v>
      </c>
      <c r="D173" s="203" t="s">
        <v>439</v>
      </c>
      <c r="E173" s="17" t="s">
        <v>286</v>
      </c>
      <c r="F173" s="204">
        <v>11.988</v>
      </c>
      <c r="H173" s="32"/>
    </row>
    <row r="174" spans="2:8" s="1" customFormat="1" ht="16.9" customHeight="1">
      <c r="B174" s="32"/>
      <c r="C174" s="199" t="s">
        <v>154</v>
      </c>
      <c r="D174" s="200" t="s">
        <v>1</v>
      </c>
      <c r="E174" s="201" t="s">
        <v>1</v>
      </c>
      <c r="F174" s="202">
        <v>12</v>
      </c>
      <c r="H174" s="32"/>
    </row>
    <row r="175" spans="2:8" s="1" customFormat="1" ht="16.9" customHeight="1">
      <c r="B175" s="32"/>
      <c r="C175" s="203" t="s">
        <v>154</v>
      </c>
      <c r="D175" s="203" t="s">
        <v>1082</v>
      </c>
      <c r="E175" s="17" t="s">
        <v>1</v>
      </c>
      <c r="F175" s="204">
        <v>12</v>
      </c>
      <c r="H175" s="32"/>
    </row>
    <row r="176" spans="2:8" s="1" customFormat="1" ht="16.9" customHeight="1">
      <c r="B176" s="32"/>
      <c r="C176" s="199" t="s">
        <v>157</v>
      </c>
      <c r="D176" s="200" t="s">
        <v>1</v>
      </c>
      <c r="E176" s="201" t="s">
        <v>1</v>
      </c>
      <c r="F176" s="202">
        <v>12</v>
      </c>
      <c r="H176" s="32"/>
    </row>
    <row r="177" spans="2:8" s="1" customFormat="1" ht="16.9" customHeight="1">
      <c r="B177" s="32"/>
      <c r="C177" s="203" t="s">
        <v>157</v>
      </c>
      <c r="D177" s="203" t="s">
        <v>1114</v>
      </c>
      <c r="E177" s="17" t="s">
        <v>1</v>
      </c>
      <c r="F177" s="204">
        <v>12</v>
      </c>
      <c r="H177" s="32"/>
    </row>
    <row r="178" spans="2:8" s="1" customFormat="1" ht="16.9" customHeight="1">
      <c r="B178" s="32"/>
      <c r="C178" s="205" t="s">
        <v>2222</v>
      </c>
      <c r="H178" s="32"/>
    </row>
    <row r="179" spans="2:8" s="1" customFormat="1" ht="16.9" customHeight="1">
      <c r="B179" s="32"/>
      <c r="C179" s="203" t="s">
        <v>479</v>
      </c>
      <c r="D179" s="203" t="s">
        <v>480</v>
      </c>
      <c r="E179" s="17" t="s">
        <v>218</v>
      </c>
      <c r="F179" s="204">
        <v>12</v>
      </c>
      <c r="H179" s="32"/>
    </row>
    <row r="180" spans="2:8" s="1" customFormat="1" ht="22.5">
      <c r="B180" s="32"/>
      <c r="C180" s="203" t="s">
        <v>380</v>
      </c>
      <c r="D180" s="203" t="s">
        <v>381</v>
      </c>
      <c r="E180" s="17" t="s">
        <v>286</v>
      </c>
      <c r="F180" s="204">
        <v>10.062</v>
      </c>
      <c r="H180" s="32"/>
    </row>
    <row r="181" spans="2:8" s="1" customFormat="1" ht="16.9" customHeight="1">
      <c r="B181" s="32"/>
      <c r="C181" s="203" t="s">
        <v>414</v>
      </c>
      <c r="D181" s="203" t="s">
        <v>415</v>
      </c>
      <c r="E181" s="17" t="s">
        <v>286</v>
      </c>
      <c r="F181" s="204">
        <v>5.031</v>
      </c>
      <c r="H181" s="32"/>
    </row>
    <row r="182" spans="2:8" s="1" customFormat="1" ht="16.9" customHeight="1">
      <c r="B182" s="32"/>
      <c r="C182" s="203" t="s">
        <v>484</v>
      </c>
      <c r="D182" s="203" t="s">
        <v>1115</v>
      </c>
      <c r="E182" s="17" t="s">
        <v>218</v>
      </c>
      <c r="F182" s="204">
        <v>12</v>
      </c>
      <c r="H182" s="32"/>
    </row>
    <row r="183" spans="2:8" s="1" customFormat="1" ht="16.9" customHeight="1">
      <c r="B183" s="32"/>
      <c r="C183" s="203" t="s">
        <v>502</v>
      </c>
      <c r="D183" s="203" t="s">
        <v>503</v>
      </c>
      <c r="E183" s="17" t="s">
        <v>218</v>
      </c>
      <c r="F183" s="204">
        <v>12</v>
      </c>
      <c r="H183" s="32"/>
    </row>
    <row r="184" spans="2:8" s="1" customFormat="1" ht="16.9" customHeight="1">
      <c r="B184" s="32"/>
      <c r="C184" s="203" t="s">
        <v>526</v>
      </c>
      <c r="D184" s="203" t="s">
        <v>527</v>
      </c>
      <c r="E184" s="17" t="s">
        <v>218</v>
      </c>
      <c r="F184" s="204">
        <v>12</v>
      </c>
      <c r="H184" s="32"/>
    </row>
    <row r="185" spans="2:8" s="1" customFormat="1" ht="16.9" customHeight="1">
      <c r="B185" s="32"/>
      <c r="C185" s="199" t="s">
        <v>2223</v>
      </c>
      <c r="D185" s="200" t="s">
        <v>1</v>
      </c>
      <c r="E185" s="201" t="s">
        <v>1</v>
      </c>
      <c r="F185" s="202">
        <v>915</v>
      </c>
      <c r="H185" s="32"/>
    </row>
    <row r="186" spans="2:8" s="1" customFormat="1" ht="16.9" customHeight="1">
      <c r="B186" s="32"/>
      <c r="C186" s="205" t="s">
        <v>2222</v>
      </c>
      <c r="H186" s="32"/>
    </row>
    <row r="187" spans="2:8" s="1" customFormat="1" ht="16.9" customHeight="1">
      <c r="B187" s="32"/>
      <c r="C187" s="203" t="s">
        <v>488</v>
      </c>
      <c r="D187" s="203" t="s">
        <v>489</v>
      </c>
      <c r="E187" s="17" t="s">
        <v>490</v>
      </c>
      <c r="F187" s="204">
        <v>0.365</v>
      </c>
      <c r="H187" s="32"/>
    </row>
    <row r="188" spans="2:8" s="1" customFormat="1" ht="16.9" customHeight="1">
      <c r="B188" s="32"/>
      <c r="C188" s="199" t="s">
        <v>165</v>
      </c>
      <c r="D188" s="200" t="s">
        <v>1</v>
      </c>
      <c r="E188" s="201" t="s">
        <v>1</v>
      </c>
      <c r="F188" s="202">
        <v>19.65</v>
      </c>
      <c r="H188" s="32"/>
    </row>
    <row r="189" spans="2:8" s="1" customFormat="1" ht="16.9" customHeight="1">
      <c r="B189" s="32"/>
      <c r="C189" s="203" t="s">
        <v>165</v>
      </c>
      <c r="D189" s="203" t="s">
        <v>1086</v>
      </c>
      <c r="E189" s="17" t="s">
        <v>1</v>
      </c>
      <c r="F189" s="204">
        <v>19.65</v>
      </c>
      <c r="H189" s="32"/>
    </row>
    <row r="190" spans="2:8" s="1" customFormat="1" ht="16.9" customHeight="1">
      <c r="B190" s="32"/>
      <c r="C190" s="205" t="s">
        <v>2222</v>
      </c>
      <c r="H190" s="32"/>
    </row>
    <row r="191" spans="2:8" s="1" customFormat="1" ht="22.5">
      <c r="B191" s="32"/>
      <c r="C191" s="203" t="s">
        <v>1083</v>
      </c>
      <c r="D191" s="203" t="s">
        <v>1084</v>
      </c>
      <c r="E191" s="17" t="s">
        <v>286</v>
      </c>
      <c r="F191" s="204">
        <v>9.825</v>
      </c>
      <c r="H191" s="32"/>
    </row>
    <row r="192" spans="2:8" s="1" customFormat="1" ht="22.5">
      <c r="B192" s="32"/>
      <c r="C192" s="203" t="s">
        <v>1087</v>
      </c>
      <c r="D192" s="203" t="s">
        <v>1088</v>
      </c>
      <c r="E192" s="17" t="s">
        <v>286</v>
      </c>
      <c r="F192" s="204">
        <v>9.825</v>
      </c>
      <c r="H192" s="32"/>
    </row>
    <row r="193" spans="2:8" s="1" customFormat="1" ht="22.5">
      <c r="B193" s="32"/>
      <c r="C193" s="203" t="s">
        <v>386</v>
      </c>
      <c r="D193" s="203" t="s">
        <v>387</v>
      </c>
      <c r="E193" s="17" t="s">
        <v>286</v>
      </c>
      <c r="F193" s="204">
        <v>5.994</v>
      </c>
      <c r="H193" s="32"/>
    </row>
    <row r="194" spans="2:8" s="1" customFormat="1" ht="16.9" customHeight="1">
      <c r="B194" s="32"/>
      <c r="C194" s="203" t="s">
        <v>453</v>
      </c>
      <c r="D194" s="203" t="s">
        <v>454</v>
      </c>
      <c r="E194" s="17" t="s">
        <v>286</v>
      </c>
      <c r="F194" s="204">
        <v>7.662</v>
      </c>
      <c r="H194" s="32"/>
    </row>
    <row r="195" spans="2:8" s="1" customFormat="1" ht="16.9" customHeight="1">
      <c r="B195" s="32"/>
      <c r="C195" s="199" t="s">
        <v>831</v>
      </c>
      <c r="D195" s="200" t="s">
        <v>1</v>
      </c>
      <c r="E195" s="201" t="s">
        <v>1</v>
      </c>
      <c r="F195" s="202">
        <v>7.662</v>
      </c>
      <c r="H195" s="32"/>
    </row>
    <row r="196" spans="2:8" s="1" customFormat="1" ht="16.9" customHeight="1">
      <c r="B196" s="32"/>
      <c r="C196" s="203" t="s">
        <v>1</v>
      </c>
      <c r="D196" s="203" t="s">
        <v>165</v>
      </c>
      <c r="E196" s="17" t="s">
        <v>1</v>
      </c>
      <c r="F196" s="204">
        <v>19.65</v>
      </c>
      <c r="H196" s="32"/>
    </row>
    <row r="197" spans="2:8" s="1" customFormat="1" ht="16.9" customHeight="1">
      <c r="B197" s="32"/>
      <c r="C197" s="203" t="s">
        <v>1</v>
      </c>
      <c r="D197" s="203" t="s">
        <v>1109</v>
      </c>
      <c r="E197" s="17" t="s">
        <v>1</v>
      </c>
      <c r="F197" s="204">
        <v>-3.33</v>
      </c>
      <c r="H197" s="32"/>
    </row>
    <row r="198" spans="2:8" s="1" customFormat="1" ht="16.9" customHeight="1">
      <c r="B198" s="32"/>
      <c r="C198" s="203" t="s">
        <v>1</v>
      </c>
      <c r="D198" s="203" t="s">
        <v>1110</v>
      </c>
      <c r="E198" s="17" t="s">
        <v>1</v>
      </c>
      <c r="F198" s="204">
        <v>-7.104</v>
      </c>
      <c r="H198" s="32"/>
    </row>
    <row r="199" spans="2:8" s="1" customFormat="1" ht="16.9" customHeight="1">
      <c r="B199" s="32"/>
      <c r="C199" s="203" t="s">
        <v>1</v>
      </c>
      <c r="D199" s="203" t="s">
        <v>1111</v>
      </c>
      <c r="E199" s="17" t="s">
        <v>1</v>
      </c>
      <c r="F199" s="204">
        <v>-0.666</v>
      </c>
      <c r="H199" s="32"/>
    </row>
    <row r="200" spans="2:8" s="1" customFormat="1" ht="16.9" customHeight="1">
      <c r="B200" s="32"/>
      <c r="C200" s="203" t="s">
        <v>1</v>
      </c>
      <c r="D200" s="203" t="s">
        <v>1112</v>
      </c>
      <c r="E200" s="17" t="s">
        <v>1</v>
      </c>
      <c r="F200" s="204">
        <v>-0.888</v>
      </c>
      <c r="H200" s="32"/>
    </row>
    <row r="201" spans="2:8" s="1" customFormat="1" ht="16.9" customHeight="1">
      <c r="B201" s="32"/>
      <c r="C201" s="203" t="s">
        <v>831</v>
      </c>
      <c r="D201" s="203" t="s">
        <v>309</v>
      </c>
      <c r="E201" s="17" t="s">
        <v>1</v>
      </c>
      <c r="F201" s="204">
        <v>7.662</v>
      </c>
      <c r="H201" s="32"/>
    </row>
    <row r="202" spans="2:8" s="1" customFormat="1" ht="16.9" customHeight="1">
      <c r="B202" s="32"/>
      <c r="C202" s="205" t="s">
        <v>2222</v>
      </c>
      <c r="H202" s="32"/>
    </row>
    <row r="203" spans="2:8" s="1" customFormat="1" ht="16.9" customHeight="1">
      <c r="B203" s="32"/>
      <c r="C203" s="203" t="s">
        <v>453</v>
      </c>
      <c r="D203" s="203" t="s">
        <v>454</v>
      </c>
      <c r="E203" s="17" t="s">
        <v>286</v>
      </c>
      <c r="F203" s="204">
        <v>7.662</v>
      </c>
      <c r="H203" s="32"/>
    </row>
    <row r="204" spans="2:8" s="1" customFormat="1" ht="22.5">
      <c r="B204" s="32"/>
      <c r="C204" s="203" t="s">
        <v>380</v>
      </c>
      <c r="D204" s="203" t="s">
        <v>381</v>
      </c>
      <c r="E204" s="17" t="s">
        <v>286</v>
      </c>
      <c r="F204" s="204">
        <v>10.062</v>
      </c>
      <c r="H204" s="32"/>
    </row>
    <row r="205" spans="2:8" s="1" customFormat="1" ht="22.5">
      <c r="B205" s="32"/>
      <c r="C205" s="203" t="s">
        <v>1094</v>
      </c>
      <c r="D205" s="203" t="s">
        <v>1095</v>
      </c>
      <c r="E205" s="17" t="s">
        <v>286</v>
      </c>
      <c r="F205" s="204">
        <v>7.662</v>
      </c>
      <c r="H205" s="32"/>
    </row>
    <row r="206" spans="2:8" s="1" customFormat="1" ht="22.5">
      <c r="B206" s="32"/>
      <c r="C206" s="203" t="s">
        <v>386</v>
      </c>
      <c r="D206" s="203" t="s">
        <v>387</v>
      </c>
      <c r="E206" s="17" t="s">
        <v>286</v>
      </c>
      <c r="F206" s="204">
        <v>5.994</v>
      </c>
      <c r="H206" s="32"/>
    </row>
    <row r="207" spans="2:8" s="1" customFormat="1" ht="16.9" customHeight="1">
      <c r="B207" s="32"/>
      <c r="C207" s="203" t="s">
        <v>414</v>
      </c>
      <c r="D207" s="203" t="s">
        <v>415</v>
      </c>
      <c r="E207" s="17" t="s">
        <v>286</v>
      </c>
      <c r="F207" s="204">
        <v>5.031</v>
      </c>
      <c r="H207" s="32"/>
    </row>
    <row r="208" spans="2:8" s="1" customFormat="1" ht="16.9" customHeight="1">
      <c r="B208" s="32"/>
      <c r="C208" s="203" t="s">
        <v>860</v>
      </c>
      <c r="D208" s="203" t="s">
        <v>861</v>
      </c>
      <c r="E208" s="17" t="s">
        <v>286</v>
      </c>
      <c r="F208" s="204">
        <v>3.831</v>
      </c>
      <c r="H208" s="32"/>
    </row>
    <row r="209" spans="2:8" s="1" customFormat="1" ht="26.45" customHeight="1">
      <c r="B209" s="32"/>
      <c r="C209" s="198" t="s">
        <v>2226</v>
      </c>
      <c r="D209" s="198" t="s">
        <v>102</v>
      </c>
      <c r="H209" s="32"/>
    </row>
    <row r="210" spans="2:8" s="1" customFormat="1" ht="16.9" customHeight="1">
      <c r="B210" s="32"/>
      <c r="C210" s="199" t="s">
        <v>151</v>
      </c>
      <c r="D210" s="200" t="s">
        <v>1</v>
      </c>
      <c r="E210" s="201" t="s">
        <v>1</v>
      </c>
      <c r="F210" s="202">
        <v>16.632</v>
      </c>
      <c r="H210" s="32"/>
    </row>
    <row r="211" spans="2:8" s="1" customFormat="1" ht="16.9" customHeight="1">
      <c r="B211" s="32"/>
      <c r="C211" s="203" t="s">
        <v>1</v>
      </c>
      <c r="D211" s="203" t="s">
        <v>394</v>
      </c>
      <c r="E211" s="17" t="s">
        <v>1</v>
      </c>
      <c r="F211" s="204">
        <v>0</v>
      </c>
      <c r="H211" s="32"/>
    </row>
    <row r="212" spans="2:8" s="1" customFormat="1" ht="16.9" customHeight="1">
      <c r="B212" s="32"/>
      <c r="C212" s="203" t="s">
        <v>151</v>
      </c>
      <c r="D212" s="203" t="s">
        <v>1098</v>
      </c>
      <c r="E212" s="17" t="s">
        <v>1</v>
      </c>
      <c r="F212" s="204">
        <v>16.632</v>
      </c>
      <c r="H212" s="32"/>
    </row>
    <row r="213" spans="2:8" s="1" customFormat="1" ht="16.9" customHeight="1">
      <c r="B213" s="32"/>
      <c r="C213" s="205" t="s">
        <v>2222</v>
      </c>
      <c r="H213" s="32"/>
    </row>
    <row r="214" spans="2:8" s="1" customFormat="1" ht="22.5">
      <c r="B214" s="32"/>
      <c r="C214" s="203" t="s">
        <v>386</v>
      </c>
      <c r="D214" s="203" t="s">
        <v>387</v>
      </c>
      <c r="E214" s="17" t="s">
        <v>286</v>
      </c>
      <c r="F214" s="204">
        <v>8.316</v>
      </c>
      <c r="H214" s="32"/>
    </row>
    <row r="215" spans="2:8" s="1" customFormat="1" ht="22.5">
      <c r="B215" s="32"/>
      <c r="C215" s="203" t="s">
        <v>398</v>
      </c>
      <c r="D215" s="203" t="s">
        <v>399</v>
      </c>
      <c r="E215" s="17" t="s">
        <v>286</v>
      </c>
      <c r="F215" s="204">
        <v>83.16</v>
      </c>
      <c r="H215" s="32"/>
    </row>
    <row r="216" spans="2:8" s="1" customFormat="1" ht="22.5">
      <c r="B216" s="32"/>
      <c r="C216" s="203" t="s">
        <v>406</v>
      </c>
      <c r="D216" s="203" t="s">
        <v>407</v>
      </c>
      <c r="E216" s="17" t="s">
        <v>286</v>
      </c>
      <c r="F216" s="204">
        <v>8.316</v>
      </c>
      <c r="H216" s="32"/>
    </row>
    <row r="217" spans="2:8" s="1" customFormat="1" ht="22.5">
      <c r="B217" s="32"/>
      <c r="C217" s="203" t="s">
        <v>410</v>
      </c>
      <c r="D217" s="203" t="s">
        <v>411</v>
      </c>
      <c r="E217" s="17" t="s">
        <v>286</v>
      </c>
      <c r="F217" s="204">
        <v>83.16</v>
      </c>
      <c r="H217" s="32"/>
    </row>
    <row r="218" spans="2:8" s="1" customFormat="1" ht="22.5">
      <c r="B218" s="32"/>
      <c r="C218" s="203" t="s">
        <v>433</v>
      </c>
      <c r="D218" s="203" t="s">
        <v>434</v>
      </c>
      <c r="E218" s="17" t="s">
        <v>429</v>
      </c>
      <c r="F218" s="204">
        <v>33.264</v>
      </c>
      <c r="H218" s="32"/>
    </row>
    <row r="219" spans="2:8" s="1" customFormat="1" ht="16.9" customHeight="1">
      <c r="B219" s="32"/>
      <c r="C219" s="203" t="s">
        <v>438</v>
      </c>
      <c r="D219" s="203" t="s">
        <v>439</v>
      </c>
      <c r="E219" s="17" t="s">
        <v>286</v>
      </c>
      <c r="F219" s="204">
        <v>16.632</v>
      </c>
      <c r="H219" s="32"/>
    </row>
    <row r="220" spans="2:8" s="1" customFormat="1" ht="16.9" customHeight="1">
      <c r="B220" s="32"/>
      <c r="C220" s="199" t="s">
        <v>154</v>
      </c>
      <c r="D220" s="200" t="s">
        <v>1</v>
      </c>
      <c r="E220" s="201" t="s">
        <v>1</v>
      </c>
      <c r="F220" s="202">
        <v>14</v>
      </c>
      <c r="H220" s="32"/>
    </row>
    <row r="221" spans="2:8" s="1" customFormat="1" ht="16.9" customHeight="1">
      <c r="B221" s="32"/>
      <c r="C221" s="203" t="s">
        <v>154</v>
      </c>
      <c r="D221" s="203" t="s">
        <v>1160</v>
      </c>
      <c r="E221" s="17" t="s">
        <v>1</v>
      </c>
      <c r="F221" s="204">
        <v>14</v>
      </c>
      <c r="H221" s="32"/>
    </row>
    <row r="222" spans="2:8" s="1" customFormat="1" ht="16.9" customHeight="1">
      <c r="B222" s="32"/>
      <c r="C222" s="199" t="s">
        <v>157</v>
      </c>
      <c r="D222" s="200" t="s">
        <v>1</v>
      </c>
      <c r="E222" s="201" t="s">
        <v>1</v>
      </c>
      <c r="F222" s="202">
        <v>14</v>
      </c>
      <c r="H222" s="32"/>
    </row>
    <row r="223" spans="2:8" s="1" customFormat="1" ht="16.9" customHeight="1">
      <c r="B223" s="32"/>
      <c r="C223" s="203" t="s">
        <v>157</v>
      </c>
      <c r="D223" s="203" t="s">
        <v>1170</v>
      </c>
      <c r="E223" s="17" t="s">
        <v>1</v>
      </c>
      <c r="F223" s="204">
        <v>14</v>
      </c>
      <c r="H223" s="32"/>
    </row>
    <row r="224" spans="2:8" s="1" customFormat="1" ht="16.9" customHeight="1">
      <c r="B224" s="32"/>
      <c r="C224" s="205" t="s">
        <v>2222</v>
      </c>
      <c r="H224" s="32"/>
    </row>
    <row r="225" spans="2:8" s="1" customFormat="1" ht="16.9" customHeight="1">
      <c r="B225" s="32"/>
      <c r="C225" s="203" t="s">
        <v>479</v>
      </c>
      <c r="D225" s="203" t="s">
        <v>480</v>
      </c>
      <c r="E225" s="17" t="s">
        <v>218</v>
      </c>
      <c r="F225" s="204">
        <v>14</v>
      </c>
      <c r="H225" s="32"/>
    </row>
    <row r="226" spans="2:8" s="1" customFormat="1" ht="22.5">
      <c r="B226" s="32"/>
      <c r="C226" s="203" t="s">
        <v>380</v>
      </c>
      <c r="D226" s="203" t="s">
        <v>381</v>
      </c>
      <c r="E226" s="17" t="s">
        <v>286</v>
      </c>
      <c r="F226" s="204">
        <v>14.668</v>
      </c>
      <c r="H226" s="32"/>
    </row>
    <row r="227" spans="2:8" s="1" customFormat="1" ht="16.9" customHeight="1">
      <c r="B227" s="32"/>
      <c r="C227" s="203" t="s">
        <v>414</v>
      </c>
      <c r="D227" s="203" t="s">
        <v>415</v>
      </c>
      <c r="E227" s="17" t="s">
        <v>286</v>
      </c>
      <c r="F227" s="204">
        <v>7.334</v>
      </c>
      <c r="H227" s="32"/>
    </row>
    <row r="228" spans="2:8" s="1" customFormat="1" ht="16.9" customHeight="1">
      <c r="B228" s="32"/>
      <c r="C228" s="203" t="s">
        <v>484</v>
      </c>
      <c r="D228" s="203" t="s">
        <v>1115</v>
      </c>
      <c r="E228" s="17" t="s">
        <v>218</v>
      </c>
      <c r="F228" s="204">
        <v>14</v>
      </c>
      <c r="H228" s="32"/>
    </row>
    <row r="229" spans="2:8" s="1" customFormat="1" ht="16.9" customHeight="1">
      <c r="B229" s="32"/>
      <c r="C229" s="203" t="s">
        <v>502</v>
      </c>
      <c r="D229" s="203" t="s">
        <v>503</v>
      </c>
      <c r="E229" s="17" t="s">
        <v>218</v>
      </c>
      <c r="F229" s="204">
        <v>14</v>
      </c>
      <c r="H229" s="32"/>
    </row>
    <row r="230" spans="2:8" s="1" customFormat="1" ht="16.9" customHeight="1">
      <c r="B230" s="32"/>
      <c r="C230" s="203" t="s">
        <v>526</v>
      </c>
      <c r="D230" s="203" t="s">
        <v>527</v>
      </c>
      <c r="E230" s="17" t="s">
        <v>218</v>
      </c>
      <c r="F230" s="204">
        <v>14</v>
      </c>
      <c r="H230" s="32"/>
    </row>
    <row r="231" spans="2:8" s="1" customFormat="1" ht="16.9" customHeight="1">
      <c r="B231" s="32"/>
      <c r="C231" s="199" t="s">
        <v>2223</v>
      </c>
      <c r="D231" s="200" t="s">
        <v>1</v>
      </c>
      <c r="E231" s="201" t="s">
        <v>1</v>
      </c>
      <c r="F231" s="202">
        <v>915</v>
      </c>
      <c r="H231" s="32"/>
    </row>
    <row r="232" spans="2:8" s="1" customFormat="1" ht="16.9" customHeight="1">
      <c r="B232" s="32"/>
      <c r="C232" s="205" t="s">
        <v>2222</v>
      </c>
      <c r="H232" s="32"/>
    </row>
    <row r="233" spans="2:8" s="1" customFormat="1" ht="16.9" customHeight="1">
      <c r="B233" s="32"/>
      <c r="C233" s="203" t="s">
        <v>488</v>
      </c>
      <c r="D233" s="203" t="s">
        <v>489</v>
      </c>
      <c r="E233" s="17" t="s">
        <v>490</v>
      </c>
      <c r="F233" s="204">
        <v>0.426</v>
      </c>
      <c r="H233" s="32"/>
    </row>
    <row r="234" spans="2:8" s="1" customFormat="1" ht="16.9" customHeight="1">
      <c r="B234" s="32"/>
      <c r="C234" s="199" t="s">
        <v>165</v>
      </c>
      <c r="D234" s="200" t="s">
        <v>1</v>
      </c>
      <c r="E234" s="201" t="s">
        <v>1</v>
      </c>
      <c r="F234" s="202">
        <v>28.5</v>
      </c>
      <c r="H234" s="32"/>
    </row>
    <row r="235" spans="2:8" s="1" customFormat="1" ht="16.9" customHeight="1">
      <c r="B235" s="32"/>
      <c r="C235" s="203" t="s">
        <v>165</v>
      </c>
      <c r="D235" s="203" t="s">
        <v>1163</v>
      </c>
      <c r="E235" s="17" t="s">
        <v>1</v>
      </c>
      <c r="F235" s="204">
        <v>28.5</v>
      </c>
      <c r="H235" s="32"/>
    </row>
    <row r="236" spans="2:8" s="1" customFormat="1" ht="16.9" customHeight="1">
      <c r="B236" s="32"/>
      <c r="C236" s="205" t="s">
        <v>2222</v>
      </c>
      <c r="H236" s="32"/>
    </row>
    <row r="237" spans="2:8" s="1" customFormat="1" ht="22.5">
      <c r="B237" s="32"/>
      <c r="C237" s="203" t="s">
        <v>1161</v>
      </c>
      <c r="D237" s="203" t="s">
        <v>1162</v>
      </c>
      <c r="E237" s="17" t="s">
        <v>286</v>
      </c>
      <c r="F237" s="204">
        <v>14.25</v>
      </c>
      <c r="H237" s="32"/>
    </row>
    <row r="238" spans="2:8" s="1" customFormat="1" ht="22.5">
      <c r="B238" s="32"/>
      <c r="C238" s="203" t="s">
        <v>1164</v>
      </c>
      <c r="D238" s="203" t="s">
        <v>1165</v>
      </c>
      <c r="E238" s="17" t="s">
        <v>286</v>
      </c>
      <c r="F238" s="204">
        <v>14.25</v>
      </c>
      <c r="H238" s="32"/>
    </row>
    <row r="239" spans="2:8" s="1" customFormat="1" ht="22.5">
      <c r="B239" s="32"/>
      <c r="C239" s="203" t="s">
        <v>386</v>
      </c>
      <c r="D239" s="203" t="s">
        <v>387</v>
      </c>
      <c r="E239" s="17" t="s">
        <v>286</v>
      </c>
      <c r="F239" s="204">
        <v>8.316</v>
      </c>
      <c r="H239" s="32"/>
    </row>
    <row r="240" spans="2:8" s="1" customFormat="1" ht="16.9" customHeight="1">
      <c r="B240" s="32"/>
      <c r="C240" s="203" t="s">
        <v>453</v>
      </c>
      <c r="D240" s="203" t="s">
        <v>454</v>
      </c>
      <c r="E240" s="17" t="s">
        <v>286</v>
      </c>
      <c r="F240" s="204">
        <v>11.868</v>
      </c>
      <c r="H240" s="32"/>
    </row>
    <row r="241" spans="2:8" s="1" customFormat="1" ht="16.9" customHeight="1">
      <c r="B241" s="32"/>
      <c r="C241" s="199" t="s">
        <v>831</v>
      </c>
      <c r="D241" s="200" t="s">
        <v>1</v>
      </c>
      <c r="E241" s="201" t="s">
        <v>1</v>
      </c>
      <c r="F241" s="202">
        <v>11.868</v>
      </c>
      <c r="H241" s="32"/>
    </row>
    <row r="242" spans="2:8" s="1" customFormat="1" ht="16.9" customHeight="1">
      <c r="B242" s="32"/>
      <c r="C242" s="203" t="s">
        <v>1</v>
      </c>
      <c r="D242" s="203" t="s">
        <v>165</v>
      </c>
      <c r="E242" s="17" t="s">
        <v>1</v>
      </c>
      <c r="F242" s="204">
        <v>28.5</v>
      </c>
      <c r="H242" s="32"/>
    </row>
    <row r="243" spans="2:8" s="1" customFormat="1" ht="16.9" customHeight="1">
      <c r="B243" s="32"/>
      <c r="C243" s="203" t="s">
        <v>1</v>
      </c>
      <c r="D243" s="203" t="s">
        <v>1166</v>
      </c>
      <c r="E243" s="17" t="s">
        <v>1</v>
      </c>
      <c r="F243" s="204">
        <v>-3.96</v>
      </c>
      <c r="H243" s="32"/>
    </row>
    <row r="244" spans="2:8" s="1" customFormat="1" ht="16.9" customHeight="1">
      <c r="B244" s="32"/>
      <c r="C244" s="203" t="s">
        <v>1</v>
      </c>
      <c r="D244" s="203" t="s">
        <v>1167</v>
      </c>
      <c r="E244" s="17" t="s">
        <v>1</v>
      </c>
      <c r="F244" s="204">
        <v>-10.56</v>
      </c>
      <c r="H244" s="32"/>
    </row>
    <row r="245" spans="2:8" s="1" customFormat="1" ht="16.9" customHeight="1">
      <c r="B245" s="32"/>
      <c r="C245" s="203" t="s">
        <v>1</v>
      </c>
      <c r="D245" s="203" t="s">
        <v>1168</v>
      </c>
      <c r="E245" s="17" t="s">
        <v>1</v>
      </c>
      <c r="F245" s="204">
        <v>-0.792</v>
      </c>
      <c r="H245" s="32"/>
    </row>
    <row r="246" spans="2:8" s="1" customFormat="1" ht="16.9" customHeight="1">
      <c r="B246" s="32"/>
      <c r="C246" s="203" t="s">
        <v>1</v>
      </c>
      <c r="D246" s="203" t="s">
        <v>1169</v>
      </c>
      <c r="E246" s="17" t="s">
        <v>1</v>
      </c>
      <c r="F246" s="204">
        <v>-1.32</v>
      </c>
      <c r="H246" s="32"/>
    </row>
    <row r="247" spans="2:8" s="1" customFormat="1" ht="16.9" customHeight="1">
      <c r="B247" s="32"/>
      <c r="C247" s="203" t="s">
        <v>831</v>
      </c>
      <c r="D247" s="203" t="s">
        <v>309</v>
      </c>
      <c r="E247" s="17" t="s">
        <v>1</v>
      </c>
      <c r="F247" s="204">
        <v>11.868</v>
      </c>
      <c r="H247" s="32"/>
    </row>
    <row r="248" spans="2:8" s="1" customFormat="1" ht="16.9" customHeight="1">
      <c r="B248" s="32"/>
      <c r="C248" s="205" t="s">
        <v>2222</v>
      </c>
      <c r="H248" s="32"/>
    </row>
    <row r="249" spans="2:8" s="1" customFormat="1" ht="16.9" customHeight="1">
      <c r="B249" s="32"/>
      <c r="C249" s="203" t="s">
        <v>453</v>
      </c>
      <c r="D249" s="203" t="s">
        <v>454</v>
      </c>
      <c r="E249" s="17" t="s">
        <v>286</v>
      </c>
      <c r="F249" s="204">
        <v>11.868</v>
      </c>
      <c r="H249" s="32"/>
    </row>
    <row r="250" spans="2:8" s="1" customFormat="1" ht="22.5">
      <c r="B250" s="32"/>
      <c r="C250" s="203" t="s">
        <v>380</v>
      </c>
      <c r="D250" s="203" t="s">
        <v>381</v>
      </c>
      <c r="E250" s="17" t="s">
        <v>286</v>
      </c>
      <c r="F250" s="204">
        <v>14.668</v>
      </c>
      <c r="H250" s="32"/>
    </row>
    <row r="251" spans="2:8" s="1" customFormat="1" ht="22.5">
      <c r="B251" s="32"/>
      <c r="C251" s="203" t="s">
        <v>1094</v>
      </c>
      <c r="D251" s="203" t="s">
        <v>1095</v>
      </c>
      <c r="E251" s="17" t="s">
        <v>286</v>
      </c>
      <c r="F251" s="204">
        <v>11.868</v>
      </c>
      <c r="H251" s="32"/>
    </row>
    <row r="252" spans="2:8" s="1" customFormat="1" ht="22.5">
      <c r="B252" s="32"/>
      <c r="C252" s="203" t="s">
        <v>386</v>
      </c>
      <c r="D252" s="203" t="s">
        <v>387</v>
      </c>
      <c r="E252" s="17" t="s">
        <v>286</v>
      </c>
      <c r="F252" s="204">
        <v>8.316</v>
      </c>
      <c r="H252" s="32"/>
    </row>
    <row r="253" spans="2:8" s="1" customFormat="1" ht="16.9" customHeight="1">
      <c r="B253" s="32"/>
      <c r="C253" s="203" t="s">
        <v>414</v>
      </c>
      <c r="D253" s="203" t="s">
        <v>415</v>
      </c>
      <c r="E253" s="17" t="s">
        <v>286</v>
      </c>
      <c r="F253" s="204">
        <v>7.334</v>
      </c>
      <c r="H253" s="32"/>
    </row>
    <row r="254" spans="2:8" s="1" customFormat="1" ht="16.9" customHeight="1">
      <c r="B254" s="32"/>
      <c r="C254" s="203" t="s">
        <v>860</v>
      </c>
      <c r="D254" s="203" t="s">
        <v>861</v>
      </c>
      <c r="E254" s="17" t="s">
        <v>286</v>
      </c>
      <c r="F254" s="204">
        <v>5.934</v>
      </c>
      <c r="H254" s="32"/>
    </row>
    <row r="255" spans="2:8" s="1" customFormat="1" ht="26.45" customHeight="1">
      <c r="B255" s="32"/>
      <c r="C255" s="198" t="s">
        <v>2227</v>
      </c>
      <c r="D255" s="198" t="s">
        <v>105</v>
      </c>
      <c r="H255" s="32"/>
    </row>
    <row r="256" spans="2:8" s="1" customFormat="1" ht="16.9" customHeight="1">
      <c r="B256" s="32"/>
      <c r="C256" s="199" t="s">
        <v>151</v>
      </c>
      <c r="D256" s="200" t="s">
        <v>1</v>
      </c>
      <c r="E256" s="201" t="s">
        <v>1</v>
      </c>
      <c r="F256" s="202">
        <v>12.08</v>
      </c>
      <c r="H256" s="32"/>
    </row>
    <row r="257" spans="2:8" s="1" customFormat="1" ht="16.9" customHeight="1">
      <c r="B257" s="32"/>
      <c r="C257" s="203" t="s">
        <v>1</v>
      </c>
      <c r="D257" s="203" t="s">
        <v>394</v>
      </c>
      <c r="E257" s="17" t="s">
        <v>1</v>
      </c>
      <c r="F257" s="204">
        <v>0</v>
      </c>
      <c r="H257" s="32"/>
    </row>
    <row r="258" spans="2:8" s="1" customFormat="1" ht="16.9" customHeight="1">
      <c r="B258" s="32"/>
      <c r="C258" s="203" t="s">
        <v>151</v>
      </c>
      <c r="D258" s="203" t="s">
        <v>1098</v>
      </c>
      <c r="E258" s="17" t="s">
        <v>1</v>
      </c>
      <c r="F258" s="204">
        <v>12.08</v>
      </c>
      <c r="H258" s="32"/>
    </row>
    <row r="259" spans="2:8" s="1" customFormat="1" ht="16.9" customHeight="1">
      <c r="B259" s="32"/>
      <c r="C259" s="205" t="s">
        <v>2222</v>
      </c>
      <c r="H259" s="32"/>
    </row>
    <row r="260" spans="2:8" s="1" customFormat="1" ht="22.5">
      <c r="B260" s="32"/>
      <c r="C260" s="203" t="s">
        <v>386</v>
      </c>
      <c r="D260" s="203" t="s">
        <v>387</v>
      </c>
      <c r="E260" s="17" t="s">
        <v>286</v>
      </c>
      <c r="F260" s="204">
        <v>6.04</v>
      </c>
      <c r="H260" s="32"/>
    </row>
    <row r="261" spans="2:8" s="1" customFormat="1" ht="22.5">
      <c r="B261" s="32"/>
      <c r="C261" s="203" t="s">
        <v>398</v>
      </c>
      <c r="D261" s="203" t="s">
        <v>399</v>
      </c>
      <c r="E261" s="17" t="s">
        <v>286</v>
      </c>
      <c r="F261" s="204">
        <v>60.4</v>
      </c>
      <c r="H261" s="32"/>
    </row>
    <row r="262" spans="2:8" s="1" customFormat="1" ht="22.5">
      <c r="B262" s="32"/>
      <c r="C262" s="203" t="s">
        <v>406</v>
      </c>
      <c r="D262" s="203" t="s">
        <v>407</v>
      </c>
      <c r="E262" s="17" t="s">
        <v>286</v>
      </c>
      <c r="F262" s="204">
        <v>6.04</v>
      </c>
      <c r="H262" s="32"/>
    </row>
    <row r="263" spans="2:8" s="1" customFormat="1" ht="22.5">
      <c r="B263" s="32"/>
      <c r="C263" s="203" t="s">
        <v>410</v>
      </c>
      <c r="D263" s="203" t="s">
        <v>411</v>
      </c>
      <c r="E263" s="17" t="s">
        <v>286</v>
      </c>
      <c r="F263" s="204">
        <v>60.4</v>
      </c>
      <c r="H263" s="32"/>
    </row>
    <row r="264" spans="2:8" s="1" customFormat="1" ht="22.5">
      <c r="B264" s="32"/>
      <c r="C264" s="203" t="s">
        <v>433</v>
      </c>
      <c r="D264" s="203" t="s">
        <v>434</v>
      </c>
      <c r="E264" s="17" t="s">
        <v>429</v>
      </c>
      <c r="F264" s="204">
        <v>24.16</v>
      </c>
      <c r="H264" s="32"/>
    </row>
    <row r="265" spans="2:8" s="1" customFormat="1" ht="16.9" customHeight="1">
      <c r="B265" s="32"/>
      <c r="C265" s="203" t="s">
        <v>438</v>
      </c>
      <c r="D265" s="203" t="s">
        <v>439</v>
      </c>
      <c r="E265" s="17" t="s">
        <v>286</v>
      </c>
      <c r="F265" s="204">
        <v>12.08</v>
      </c>
      <c r="H265" s="32"/>
    </row>
    <row r="266" spans="2:8" s="1" customFormat="1" ht="16.9" customHeight="1">
      <c r="B266" s="32"/>
      <c r="C266" s="199" t="s">
        <v>154</v>
      </c>
      <c r="D266" s="200" t="s">
        <v>1</v>
      </c>
      <c r="E266" s="201" t="s">
        <v>1</v>
      </c>
      <c r="F266" s="202">
        <v>4</v>
      </c>
      <c r="H266" s="32"/>
    </row>
    <row r="267" spans="2:8" s="1" customFormat="1" ht="16.9" customHeight="1">
      <c r="B267" s="32"/>
      <c r="C267" s="203" t="s">
        <v>154</v>
      </c>
      <c r="D267" s="203" t="s">
        <v>1185</v>
      </c>
      <c r="E267" s="17" t="s">
        <v>1</v>
      </c>
      <c r="F267" s="204">
        <v>4</v>
      </c>
      <c r="H267" s="32"/>
    </row>
    <row r="268" spans="2:8" s="1" customFormat="1" ht="16.9" customHeight="1">
      <c r="B268" s="32"/>
      <c r="C268" s="199" t="s">
        <v>157</v>
      </c>
      <c r="D268" s="200" t="s">
        <v>1</v>
      </c>
      <c r="E268" s="201" t="s">
        <v>1</v>
      </c>
      <c r="F268" s="202">
        <v>4</v>
      </c>
      <c r="H268" s="32"/>
    </row>
    <row r="269" spans="2:8" s="1" customFormat="1" ht="16.9" customHeight="1">
      <c r="B269" s="32"/>
      <c r="C269" s="203" t="s">
        <v>157</v>
      </c>
      <c r="D269" s="203" t="s">
        <v>1191</v>
      </c>
      <c r="E269" s="17" t="s">
        <v>1</v>
      </c>
      <c r="F269" s="204">
        <v>4</v>
      </c>
      <c r="H269" s="32"/>
    </row>
    <row r="270" spans="2:8" s="1" customFormat="1" ht="16.9" customHeight="1">
      <c r="B270" s="32"/>
      <c r="C270" s="205" t="s">
        <v>2222</v>
      </c>
      <c r="H270" s="32"/>
    </row>
    <row r="271" spans="2:8" s="1" customFormat="1" ht="16.9" customHeight="1">
      <c r="B271" s="32"/>
      <c r="C271" s="203" t="s">
        <v>479</v>
      </c>
      <c r="D271" s="203" t="s">
        <v>480</v>
      </c>
      <c r="E271" s="17" t="s">
        <v>218</v>
      </c>
      <c r="F271" s="204">
        <v>4</v>
      </c>
      <c r="H271" s="32"/>
    </row>
    <row r="272" spans="2:8" s="1" customFormat="1" ht="22.5">
      <c r="B272" s="32"/>
      <c r="C272" s="203" t="s">
        <v>380</v>
      </c>
      <c r="D272" s="203" t="s">
        <v>381</v>
      </c>
      <c r="E272" s="17" t="s">
        <v>286</v>
      </c>
      <c r="F272" s="204">
        <v>3.68</v>
      </c>
      <c r="H272" s="32"/>
    </row>
    <row r="273" spans="2:8" s="1" customFormat="1" ht="16.9" customHeight="1">
      <c r="B273" s="32"/>
      <c r="C273" s="203" t="s">
        <v>414</v>
      </c>
      <c r="D273" s="203" t="s">
        <v>415</v>
      </c>
      <c r="E273" s="17" t="s">
        <v>286</v>
      </c>
      <c r="F273" s="204">
        <v>1.84</v>
      </c>
      <c r="H273" s="32"/>
    </row>
    <row r="274" spans="2:8" s="1" customFormat="1" ht="16.9" customHeight="1">
      <c r="B274" s="32"/>
      <c r="C274" s="203" t="s">
        <v>484</v>
      </c>
      <c r="D274" s="203" t="s">
        <v>1115</v>
      </c>
      <c r="E274" s="17" t="s">
        <v>218</v>
      </c>
      <c r="F274" s="204">
        <v>4</v>
      </c>
      <c r="H274" s="32"/>
    </row>
    <row r="275" spans="2:8" s="1" customFormat="1" ht="16.9" customHeight="1">
      <c r="B275" s="32"/>
      <c r="C275" s="203" t="s">
        <v>502</v>
      </c>
      <c r="D275" s="203" t="s">
        <v>503</v>
      </c>
      <c r="E275" s="17" t="s">
        <v>218</v>
      </c>
      <c r="F275" s="204">
        <v>4</v>
      </c>
      <c r="H275" s="32"/>
    </row>
    <row r="276" spans="2:8" s="1" customFormat="1" ht="16.9" customHeight="1">
      <c r="B276" s="32"/>
      <c r="C276" s="203" t="s">
        <v>526</v>
      </c>
      <c r="D276" s="203" t="s">
        <v>527</v>
      </c>
      <c r="E276" s="17" t="s">
        <v>218</v>
      </c>
      <c r="F276" s="204">
        <v>4</v>
      </c>
      <c r="H276" s="32"/>
    </row>
    <row r="277" spans="2:8" s="1" customFormat="1" ht="16.9" customHeight="1">
      <c r="B277" s="32"/>
      <c r="C277" s="199" t="s">
        <v>2223</v>
      </c>
      <c r="D277" s="200" t="s">
        <v>1</v>
      </c>
      <c r="E277" s="201" t="s">
        <v>1</v>
      </c>
      <c r="F277" s="202">
        <v>915</v>
      </c>
      <c r="H277" s="32"/>
    </row>
    <row r="278" spans="2:8" s="1" customFormat="1" ht="16.9" customHeight="1">
      <c r="B278" s="32"/>
      <c r="C278" s="205" t="s">
        <v>2222</v>
      </c>
      <c r="H278" s="32"/>
    </row>
    <row r="279" spans="2:8" s="1" customFormat="1" ht="16.9" customHeight="1">
      <c r="B279" s="32"/>
      <c r="C279" s="203" t="s">
        <v>488</v>
      </c>
      <c r="D279" s="203" t="s">
        <v>489</v>
      </c>
      <c r="E279" s="17" t="s">
        <v>490</v>
      </c>
      <c r="F279" s="204">
        <v>0.122</v>
      </c>
      <c r="H279" s="32"/>
    </row>
    <row r="280" spans="2:8" s="1" customFormat="1" ht="16.9" customHeight="1">
      <c r="B280" s="32"/>
      <c r="C280" s="199" t="s">
        <v>165</v>
      </c>
      <c r="D280" s="200" t="s">
        <v>1</v>
      </c>
      <c r="E280" s="201" t="s">
        <v>1</v>
      </c>
      <c r="F280" s="202">
        <v>14.96</v>
      </c>
      <c r="H280" s="32"/>
    </row>
    <row r="281" spans="2:8" s="1" customFormat="1" ht="16.9" customHeight="1">
      <c r="B281" s="32"/>
      <c r="C281" s="203" t="s">
        <v>165</v>
      </c>
      <c r="D281" s="203" t="s">
        <v>1186</v>
      </c>
      <c r="E281" s="17" t="s">
        <v>1</v>
      </c>
      <c r="F281" s="204">
        <v>14.96</v>
      </c>
      <c r="H281" s="32"/>
    </row>
    <row r="282" spans="2:8" s="1" customFormat="1" ht="16.9" customHeight="1">
      <c r="B282" s="32"/>
      <c r="C282" s="205" t="s">
        <v>2222</v>
      </c>
      <c r="H282" s="32"/>
    </row>
    <row r="283" spans="2:8" s="1" customFormat="1" ht="22.5">
      <c r="B283" s="32"/>
      <c r="C283" s="203" t="s">
        <v>1083</v>
      </c>
      <c r="D283" s="203" t="s">
        <v>1084</v>
      </c>
      <c r="E283" s="17" t="s">
        <v>286</v>
      </c>
      <c r="F283" s="204">
        <v>7.48</v>
      </c>
      <c r="H283" s="32"/>
    </row>
    <row r="284" spans="2:8" s="1" customFormat="1" ht="22.5">
      <c r="B284" s="32"/>
      <c r="C284" s="203" t="s">
        <v>1087</v>
      </c>
      <c r="D284" s="203" t="s">
        <v>1088</v>
      </c>
      <c r="E284" s="17" t="s">
        <v>286</v>
      </c>
      <c r="F284" s="204">
        <v>7.48</v>
      </c>
      <c r="H284" s="32"/>
    </row>
    <row r="285" spans="2:8" s="1" customFormat="1" ht="22.5">
      <c r="B285" s="32"/>
      <c r="C285" s="203" t="s">
        <v>386</v>
      </c>
      <c r="D285" s="203" t="s">
        <v>387</v>
      </c>
      <c r="E285" s="17" t="s">
        <v>286</v>
      </c>
      <c r="F285" s="204">
        <v>6.04</v>
      </c>
      <c r="H285" s="32"/>
    </row>
    <row r="286" spans="2:8" s="1" customFormat="1" ht="16.9" customHeight="1">
      <c r="B286" s="32"/>
      <c r="C286" s="203" t="s">
        <v>453</v>
      </c>
      <c r="D286" s="203" t="s">
        <v>454</v>
      </c>
      <c r="E286" s="17" t="s">
        <v>286</v>
      </c>
      <c r="F286" s="204">
        <v>2.88</v>
      </c>
      <c r="H286" s="32"/>
    </row>
    <row r="287" spans="2:8" s="1" customFormat="1" ht="16.9" customHeight="1">
      <c r="B287" s="32"/>
      <c r="C287" s="199" t="s">
        <v>831</v>
      </c>
      <c r="D287" s="200" t="s">
        <v>1</v>
      </c>
      <c r="E287" s="201" t="s">
        <v>1</v>
      </c>
      <c r="F287" s="202">
        <v>2.88</v>
      </c>
      <c r="H287" s="32"/>
    </row>
    <row r="288" spans="2:8" s="1" customFormat="1" ht="16.9" customHeight="1">
      <c r="B288" s="32"/>
      <c r="C288" s="203" t="s">
        <v>1</v>
      </c>
      <c r="D288" s="203" t="s">
        <v>165</v>
      </c>
      <c r="E288" s="17" t="s">
        <v>1</v>
      </c>
      <c r="F288" s="204">
        <v>14.96</v>
      </c>
      <c r="H288" s="32"/>
    </row>
    <row r="289" spans="2:8" s="1" customFormat="1" ht="16.9" customHeight="1">
      <c r="B289" s="32"/>
      <c r="C289" s="203" t="s">
        <v>1</v>
      </c>
      <c r="D289" s="203" t="s">
        <v>1187</v>
      </c>
      <c r="E289" s="17" t="s">
        <v>1</v>
      </c>
      <c r="F289" s="204">
        <v>-1.12</v>
      </c>
      <c r="H289" s="32"/>
    </row>
    <row r="290" spans="2:8" s="1" customFormat="1" ht="16.9" customHeight="1">
      <c r="B290" s="32"/>
      <c r="C290" s="203" t="s">
        <v>1</v>
      </c>
      <c r="D290" s="203" t="s">
        <v>1188</v>
      </c>
      <c r="E290" s="17" t="s">
        <v>1</v>
      </c>
      <c r="F290" s="204">
        <v>-1.68</v>
      </c>
      <c r="H290" s="32"/>
    </row>
    <row r="291" spans="2:8" s="1" customFormat="1" ht="16.9" customHeight="1">
      <c r="B291" s="32"/>
      <c r="C291" s="203" t="s">
        <v>1</v>
      </c>
      <c r="D291" s="203" t="s">
        <v>1189</v>
      </c>
      <c r="E291" s="17" t="s">
        <v>1</v>
      </c>
      <c r="F291" s="204">
        <v>-2.08</v>
      </c>
      <c r="H291" s="32"/>
    </row>
    <row r="292" spans="2:8" s="1" customFormat="1" ht="16.9" customHeight="1">
      <c r="B292" s="32"/>
      <c r="C292" s="203" t="s">
        <v>1</v>
      </c>
      <c r="D292" s="203" t="s">
        <v>1190</v>
      </c>
      <c r="E292" s="17" t="s">
        <v>1</v>
      </c>
      <c r="F292" s="204">
        <v>-7.2</v>
      </c>
      <c r="H292" s="32"/>
    </row>
    <row r="293" spans="2:8" s="1" customFormat="1" ht="16.9" customHeight="1">
      <c r="B293" s="32"/>
      <c r="C293" s="203" t="s">
        <v>831</v>
      </c>
      <c r="D293" s="203" t="s">
        <v>309</v>
      </c>
      <c r="E293" s="17" t="s">
        <v>1</v>
      </c>
      <c r="F293" s="204">
        <v>2.88</v>
      </c>
      <c r="H293" s="32"/>
    </row>
    <row r="294" spans="2:8" s="1" customFormat="1" ht="16.9" customHeight="1">
      <c r="B294" s="32"/>
      <c r="C294" s="205" t="s">
        <v>2222</v>
      </c>
      <c r="H294" s="32"/>
    </row>
    <row r="295" spans="2:8" s="1" customFormat="1" ht="16.9" customHeight="1">
      <c r="B295" s="32"/>
      <c r="C295" s="203" t="s">
        <v>453</v>
      </c>
      <c r="D295" s="203" t="s">
        <v>454</v>
      </c>
      <c r="E295" s="17" t="s">
        <v>286</v>
      </c>
      <c r="F295" s="204">
        <v>2.88</v>
      </c>
      <c r="H295" s="32"/>
    </row>
    <row r="296" spans="2:8" s="1" customFormat="1" ht="22.5">
      <c r="B296" s="32"/>
      <c r="C296" s="203" t="s">
        <v>380</v>
      </c>
      <c r="D296" s="203" t="s">
        <v>381</v>
      </c>
      <c r="E296" s="17" t="s">
        <v>286</v>
      </c>
      <c r="F296" s="204">
        <v>3.68</v>
      </c>
      <c r="H296" s="32"/>
    </row>
    <row r="297" spans="2:8" s="1" customFormat="1" ht="22.5">
      <c r="B297" s="32"/>
      <c r="C297" s="203" t="s">
        <v>1094</v>
      </c>
      <c r="D297" s="203" t="s">
        <v>1095</v>
      </c>
      <c r="E297" s="17" t="s">
        <v>286</v>
      </c>
      <c r="F297" s="204">
        <v>2.88</v>
      </c>
      <c r="H297" s="32"/>
    </row>
    <row r="298" spans="2:8" s="1" customFormat="1" ht="22.5">
      <c r="B298" s="32"/>
      <c r="C298" s="203" t="s">
        <v>386</v>
      </c>
      <c r="D298" s="203" t="s">
        <v>387</v>
      </c>
      <c r="E298" s="17" t="s">
        <v>286</v>
      </c>
      <c r="F298" s="204">
        <v>6.04</v>
      </c>
      <c r="H298" s="32"/>
    </row>
    <row r="299" spans="2:8" s="1" customFormat="1" ht="16.9" customHeight="1">
      <c r="B299" s="32"/>
      <c r="C299" s="203" t="s">
        <v>414</v>
      </c>
      <c r="D299" s="203" t="s">
        <v>415</v>
      </c>
      <c r="E299" s="17" t="s">
        <v>286</v>
      </c>
      <c r="F299" s="204">
        <v>1.84</v>
      </c>
      <c r="H299" s="32"/>
    </row>
    <row r="300" spans="2:8" s="1" customFormat="1" ht="16.9" customHeight="1">
      <c r="B300" s="32"/>
      <c r="C300" s="203" t="s">
        <v>860</v>
      </c>
      <c r="D300" s="203" t="s">
        <v>861</v>
      </c>
      <c r="E300" s="17" t="s">
        <v>286</v>
      </c>
      <c r="F300" s="204">
        <v>1.44</v>
      </c>
      <c r="H300" s="32"/>
    </row>
    <row r="301" spans="2:8" s="1" customFormat="1" ht="26.45" customHeight="1">
      <c r="B301" s="32"/>
      <c r="C301" s="198" t="s">
        <v>2228</v>
      </c>
      <c r="D301" s="198" t="s">
        <v>108</v>
      </c>
      <c r="H301" s="32"/>
    </row>
    <row r="302" spans="2:8" s="1" customFormat="1" ht="16.9" customHeight="1">
      <c r="B302" s="32"/>
      <c r="C302" s="199" t="s">
        <v>151</v>
      </c>
      <c r="D302" s="200" t="s">
        <v>1</v>
      </c>
      <c r="E302" s="201" t="s">
        <v>1</v>
      </c>
      <c r="F302" s="202">
        <v>32.535</v>
      </c>
      <c r="H302" s="32"/>
    </row>
    <row r="303" spans="2:8" s="1" customFormat="1" ht="16.9" customHeight="1">
      <c r="B303" s="32"/>
      <c r="C303" s="203" t="s">
        <v>1</v>
      </c>
      <c r="D303" s="203" t="s">
        <v>394</v>
      </c>
      <c r="E303" s="17" t="s">
        <v>1</v>
      </c>
      <c r="F303" s="204">
        <v>0</v>
      </c>
      <c r="H303" s="32"/>
    </row>
    <row r="304" spans="2:8" s="1" customFormat="1" ht="16.9" customHeight="1">
      <c r="B304" s="32"/>
      <c r="C304" s="203" t="s">
        <v>151</v>
      </c>
      <c r="D304" s="203" t="s">
        <v>1098</v>
      </c>
      <c r="E304" s="17" t="s">
        <v>1</v>
      </c>
      <c r="F304" s="204">
        <v>32.535</v>
      </c>
      <c r="H304" s="32"/>
    </row>
    <row r="305" spans="2:8" s="1" customFormat="1" ht="16.9" customHeight="1">
      <c r="B305" s="32"/>
      <c r="C305" s="205" t="s">
        <v>2222</v>
      </c>
      <c r="H305" s="32"/>
    </row>
    <row r="306" spans="2:8" s="1" customFormat="1" ht="22.5">
      <c r="B306" s="32"/>
      <c r="C306" s="203" t="s">
        <v>386</v>
      </c>
      <c r="D306" s="203" t="s">
        <v>387</v>
      </c>
      <c r="E306" s="17" t="s">
        <v>286</v>
      </c>
      <c r="F306" s="204">
        <v>16.268</v>
      </c>
      <c r="H306" s="32"/>
    </row>
    <row r="307" spans="2:8" s="1" customFormat="1" ht="22.5">
      <c r="B307" s="32"/>
      <c r="C307" s="203" t="s">
        <v>398</v>
      </c>
      <c r="D307" s="203" t="s">
        <v>399</v>
      </c>
      <c r="E307" s="17" t="s">
        <v>286</v>
      </c>
      <c r="F307" s="204">
        <v>162.675</v>
      </c>
      <c r="H307" s="32"/>
    </row>
    <row r="308" spans="2:8" s="1" customFormat="1" ht="22.5">
      <c r="B308" s="32"/>
      <c r="C308" s="203" t="s">
        <v>406</v>
      </c>
      <c r="D308" s="203" t="s">
        <v>407</v>
      </c>
      <c r="E308" s="17" t="s">
        <v>286</v>
      </c>
      <c r="F308" s="204">
        <v>16.268</v>
      </c>
      <c r="H308" s="32"/>
    </row>
    <row r="309" spans="2:8" s="1" customFormat="1" ht="22.5">
      <c r="B309" s="32"/>
      <c r="C309" s="203" t="s">
        <v>410</v>
      </c>
      <c r="D309" s="203" t="s">
        <v>411</v>
      </c>
      <c r="E309" s="17" t="s">
        <v>286</v>
      </c>
      <c r="F309" s="204">
        <v>162.675</v>
      </c>
      <c r="H309" s="32"/>
    </row>
    <row r="310" spans="2:8" s="1" customFormat="1" ht="22.5">
      <c r="B310" s="32"/>
      <c r="C310" s="203" t="s">
        <v>433</v>
      </c>
      <c r="D310" s="203" t="s">
        <v>434</v>
      </c>
      <c r="E310" s="17" t="s">
        <v>429</v>
      </c>
      <c r="F310" s="204">
        <v>65.07</v>
      </c>
      <c r="H310" s="32"/>
    </row>
    <row r="311" spans="2:8" s="1" customFormat="1" ht="16.9" customHeight="1">
      <c r="B311" s="32"/>
      <c r="C311" s="203" t="s">
        <v>438</v>
      </c>
      <c r="D311" s="203" t="s">
        <v>439</v>
      </c>
      <c r="E311" s="17" t="s">
        <v>286</v>
      </c>
      <c r="F311" s="204">
        <v>32.535</v>
      </c>
      <c r="H311" s="32"/>
    </row>
    <row r="312" spans="2:8" s="1" customFormat="1" ht="16.9" customHeight="1">
      <c r="B312" s="32"/>
      <c r="C312" s="199" t="s">
        <v>154</v>
      </c>
      <c r="D312" s="200" t="s">
        <v>1</v>
      </c>
      <c r="E312" s="201" t="s">
        <v>1</v>
      </c>
      <c r="F312" s="202">
        <v>13.5</v>
      </c>
      <c r="H312" s="32"/>
    </row>
    <row r="313" spans="2:8" s="1" customFormat="1" ht="16.9" customHeight="1">
      <c r="B313" s="32"/>
      <c r="C313" s="203" t="s">
        <v>154</v>
      </c>
      <c r="D313" s="203" t="s">
        <v>1262</v>
      </c>
      <c r="E313" s="17" t="s">
        <v>1</v>
      </c>
      <c r="F313" s="204">
        <v>13.5</v>
      </c>
      <c r="H313" s="32"/>
    </row>
    <row r="314" spans="2:8" s="1" customFormat="1" ht="16.9" customHeight="1">
      <c r="B314" s="32"/>
      <c r="C314" s="199" t="s">
        <v>157</v>
      </c>
      <c r="D314" s="200" t="s">
        <v>1</v>
      </c>
      <c r="E314" s="201" t="s">
        <v>1</v>
      </c>
      <c r="F314" s="202">
        <v>13.5</v>
      </c>
      <c r="H314" s="32"/>
    </row>
    <row r="315" spans="2:8" s="1" customFormat="1" ht="16.9" customHeight="1">
      <c r="B315" s="32"/>
      <c r="C315" s="203" t="s">
        <v>157</v>
      </c>
      <c r="D315" s="203" t="s">
        <v>1269</v>
      </c>
      <c r="E315" s="17" t="s">
        <v>1</v>
      </c>
      <c r="F315" s="204">
        <v>13.5</v>
      </c>
      <c r="H315" s="32"/>
    </row>
    <row r="316" spans="2:8" s="1" customFormat="1" ht="16.9" customHeight="1">
      <c r="B316" s="32"/>
      <c r="C316" s="205" t="s">
        <v>2222</v>
      </c>
      <c r="H316" s="32"/>
    </row>
    <row r="317" spans="2:8" s="1" customFormat="1" ht="16.9" customHeight="1">
      <c r="B317" s="32"/>
      <c r="C317" s="203" t="s">
        <v>479</v>
      </c>
      <c r="D317" s="203" t="s">
        <v>480</v>
      </c>
      <c r="E317" s="17" t="s">
        <v>218</v>
      </c>
      <c r="F317" s="204">
        <v>13.5</v>
      </c>
      <c r="H317" s="32"/>
    </row>
    <row r="318" spans="2:8" s="1" customFormat="1" ht="22.5">
      <c r="B318" s="32"/>
      <c r="C318" s="203" t="s">
        <v>380</v>
      </c>
      <c r="D318" s="203" t="s">
        <v>381</v>
      </c>
      <c r="E318" s="17" t="s">
        <v>286</v>
      </c>
      <c r="F318" s="204">
        <v>5.255</v>
      </c>
      <c r="H318" s="32"/>
    </row>
    <row r="319" spans="2:8" s="1" customFormat="1" ht="16.9" customHeight="1">
      <c r="B319" s="32"/>
      <c r="C319" s="203" t="s">
        <v>414</v>
      </c>
      <c r="D319" s="203" t="s">
        <v>415</v>
      </c>
      <c r="E319" s="17" t="s">
        <v>286</v>
      </c>
      <c r="F319" s="204">
        <v>2.628</v>
      </c>
      <c r="H319" s="32"/>
    </row>
    <row r="320" spans="2:8" s="1" customFormat="1" ht="16.9" customHeight="1">
      <c r="B320" s="32"/>
      <c r="C320" s="203" t="s">
        <v>484</v>
      </c>
      <c r="D320" s="203" t="s">
        <v>1115</v>
      </c>
      <c r="E320" s="17" t="s">
        <v>218</v>
      </c>
      <c r="F320" s="204">
        <v>13.5</v>
      </c>
      <c r="H320" s="32"/>
    </row>
    <row r="321" spans="2:8" s="1" customFormat="1" ht="16.9" customHeight="1">
      <c r="B321" s="32"/>
      <c r="C321" s="203" t="s">
        <v>502</v>
      </c>
      <c r="D321" s="203" t="s">
        <v>503</v>
      </c>
      <c r="E321" s="17" t="s">
        <v>218</v>
      </c>
      <c r="F321" s="204">
        <v>13.5</v>
      </c>
      <c r="H321" s="32"/>
    </row>
    <row r="322" spans="2:8" s="1" customFormat="1" ht="16.9" customHeight="1">
      <c r="B322" s="32"/>
      <c r="C322" s="203" t="s">
        <v>526</v>
      </c>
      <c r="D322" s="203" t="s">
        <v>527</v>
      </c>
      <c r="E322" s="17" t="s">
        <v>218</v>
      </c>
      <c r="F322" s="204">
        <v>13.5</v>
      </c>
      <c r="H322" s="32"/>
    </row>
    <row r="323" spans="2:8" s="1" customFormat="1" ht="16.9" customHeight="1">
      <c r="B323" s="32"/>
      <c r="C323" s="199" t="s">
        <v>2223</v>
      </c>
      <c r="D323" s="200" t="s">
        <v>1</v>
      </c>
      <c r="E323" s="201" t="s">
        <v>1</v>
      </c>
      <c r="F323" s="202">
        <v>915</v>
      </c>
      <c r="H323" s="32"/>
    </row>
    <row r="324" spans="2:8" s="1" customFormat="1" ht="16.9" customHeight="1">
      <c r="B324" s="32"/>
      <c r="C324" s="205" t="s">
        <v>2222</v>
      </c>
      <c r="H324" s="32"/>
    </row>
    <row r="325" spans="2:8" s="1" customFormat="1" ht="16.9" customHeight="1">
      <c r="B325" s="32"/>
      <c r="C325" s="203" t="s">
        <v>488</v>
      </c>
      <c r="D325" s="203" t="s">
        <v>489</v>
      </c>
      <c r="E325" s="17" t="s">
        <v>490</v>
      </c>
      <c r="F325" s="204">
        <v>0.411</v>
      </c>
      <c r="H325" s="32"/>
    </row>
    <row r="326" spans="2:8" s="1" customFormat="1" ht="16.9" customHeight="1">
      <c r="B326" s="32"/>
      <c r="C326" s="199" t="s">
        <v>165</v>
      </c>
      <c r="D326" s="200" t="s">
        <v>1</v>
      </c>
      <c r="E326" s="201" t="s">
        <v>1</v>
      </c>
      <c r="F326" s="202">
        <v>35.09</v>
      </c>
      <c r="H326" s="32"/>
    </row>
    <row r="327" spans="2:8" s="1" customFormat="1" ht="16.9" customHeight="1">
      <c r="B327" s="32"/>
      <c r="C327" s="203" t="s">
        <v>165</v>
      </c>
      <c r="D327" s="203" t="s">
        <v>1263</v>
      </c>
      <c r="E327" s="17" t="s">
        <v>1</v>
      </c>
      <c r="F327" s="204">
        <v>35.09</v>
      </c>
      <c r="H327" s="32"/>
    </row>
    <row r="328" spans="2:8" s="1" customFormat="1" ht="16.9" customHeight="1">
      <c r="B328" s="32"/>
      <c r="C328" s="205" t="s">
        <v>2222</v>
      </c>
      <c r="H328" s="32"/>
    </row>
    <row r="329" spans="2:8" s="1" customFormat="1" ht="22.5">
      <c r="B329" s="32"/>
      <c r="C329" s="203" t="s">
        <v>1161</v>
      </c>
      <c r="D329" s="203" t="s">
        <v>1162</v>
      </c>
      <c r="E329" s="17" t="s">
        <v>286</v>
      </c>
      <c r="F329" s="204">
        <v>17.545</v>
      </c>
      <c r="H329" s="32"/>
    </row>
    <row r="330" spans="2:8" s="1" customFormat="1" ht="22.5">
      <c r="B330" s="32"/>
      <c r="C330" s="203" t="s">
        <v>1164</v>
      </c>
      <c r="D330" s="203" t="s">
        <v>1165</v>
      </c>
      <c r="E330" s="17" t="s">
        <v>286</v>
      </c>
      <c r="F330" s="204">
        <v>17.545</v>
      </c>
      <c r="H330" s="32"/>
    </row>
    <row r="331" spans="2:8" s="1" customFormat="1" ht="22.5">
      <c r="B331" s="32"/>
      <c r="C331" s="203" t="s">
        <v>386</v>
      </c>
      <c r="D331" s="203" t="s">
        <v>387</v>
      </c>
      <c r="E331" s="17" t="s">
        <v>286</v>
      </c>
      <c r="F331" s="204">
        <v>16.268</v>
      </c>
      <c r="H331" s="32"/>
    </row>
    <row r="332" spans="2:8" s="1" customFormat="1" ht="16.9" customHeight="1">
      <c r="B332" s="32"/>
      <c r="C332" s="203" t="s">
        <v>453</v>
      </c>
      <c r="D332" s="203" t="s">
        <v>454</v>
      </c>
      <c r="E332" s="17" t="s">
        <v>286</v>
      </c>
      <c r="F332" s="204">
        <v>2.555</v>
      </c>
      <c r="H332" s="32"/>
    </row>
    <row r="333" spans="2:8" s="1" customFormat="1" ht="16.9" customHeight="1">
      <c r="B333" s="32"/>
      <c r="C333" s="199" t="s">
        <v>831</v>
      </c>
      <c r="D333" s="200" t="s">
        <v>1</v>
      </c>
      <c r="E333" s="201" t="s">
        <v>1</v>
      </c>
      <c r="F333" s="202">
        <v>2.555</v>
      </c>
      <c r="H333" s="32"/>
    </row>
    <row r="334" spans="2:8" s="1" customFormat="1" ht="16.9" customHeight="1">
      <c r="B334" s="32"/>
      <c r="C334" s="203" t="s">
        <v>1</v>
      </c>
      <c r="D334" s="203" t="s">
        <v>165</v>
      </c>
      <c r="E334" s="17" t="s">
        <v>1</v>
      </c>
      <c r="F334" s="204">
        <v>35.09</v>
      </c>
      <c r="H334" s="32"/>
    </row>
    <row r="335" spans="2:8" s="1" customFormat="1" ht="16.9" customHeight="1">
      <c r="B335" s="32"/>
      <c r="C335" s="203" t="s">
        <v>1</v>
      </c>
      <c r="D335" s="203" t="s">
        <v>1264</v>
      </c>
      <c r="E335" s="17" t="s">
        <v>1</v>
      </c>
      <c r="F335" s="204">
        <v>-8.1</v>
      </c>
      <c r="H335" s="32"/>
    </row>
    <row r="336" spans="2:8" s="1" customFormat="1" ht="16.9" customHeight="1">
      <c r="B336" s="32"/>
      <c r="C336" s="203" t="s">
        <v>1</v>
      </c>
      <c r="D336" s="203" t="s">
        <v>1265</v>
      </c>
      <c r="E336" s="17" t="s">
        <v>1</v>
      </c>
      <c r="F336" s="204">
        <v>-17.28</v>
      </c>
      <c r="H336" s="32"/>
    </row>
    <row r="337" spans="2:8" s="1" customFormat="1" ht="16.9" customHeight="1">
      <c r="B337" s="32"/>
      <c r="C337" s="203" t="s">
        <v>1</v>
      </c>
      <c r="D337" s="203" t="s">
        <v>1266</v>
      </c>
      <c r="E337" s="17" t="s">
        <v>1</v>
      </c>
      <c r="F337" s="204">
        <v>-3.375</v>
      </c>
      <c r="H337" s="32"/>
    </row>
    <row r="338" spans="2:8" s="1" customFormat="1" ht="16.9" customHeight="1">
      <c r="B338" s="32"/>
      <c r="C338" s="203" t="s">
        <v>1</v>
      </c>
      <c r="D338" s="203" t="s">
        <v>1267</v>
      </c>
      <c r="E338" s="17" t="s">
        <v>1</v>
      </c>
      <c r="F338" s="204">
        <v>-1.62</v>
      </c>
      <c r="H338" s="32"/>
    </row>
    <row r="339" spans="2:8" s="1" customFormat="1" ht="16.9" customHeight="1">
      <c r="B339" s="32"/>
      <c r="C339" s="203" t="s">
        <v>1</v>
      </c>
      <c r="D339" s="203" t="s">
        <v>1268</v>
      </c>
      <c r="E339" s="17" t="s">
        <v>1</v>
      </c>
      <c r="F339" s="204">
        <v>-2.16</v>
      </c>
      <c r="H339" s="32"/>
    </row>
    <row r="340" spans="2:8" s="1" customFormat="1" ht="16.9" customHeight="1">
      <c r="B340" s="32"/>
      <c r="C340" s="203" t="s">
        <v>831</v>
      </c>
      <c r="D340" s="203" t="s">
        <v>309</v>
      </c>
      <c r="E340" s="17" t="s">
        <v>1</v>
      </c>
      <c r="F340" s="204">
        <v>2.555</v>
      </c>
      <c r="H340" s="32"/>
    </row>
    <row r="341" spans="2:8" s="1" customFormat="1" ht="16.9" customHeight="1">
      <c r="B341" s="32"/>
      <c r="C341" s="205" t="s">
        <v>2222</v>
      </c>
      <c r="H341" s="32"/>
    </row>
    <row r="342" spans="2:8" s="1" customFormat="1" ht="16.9" customHeight="1">
      <c r="B342" s="32"/>
      <c r="C342" s="203" t="s">
        <v>453</v>
      </c>
      <c r="D342" s="203" t="s">
        <v>454</v>
      </c>
      <c r="E342" s="17" t="s">
        <v>286</v>
      </c>
      <c r="F342" s="204">
        <v>2.555</v>
      </c>
      <c r="H342" s="32"/>
    </row>
    <row r="343" spans="2:8" s="1" customFormat="1" ht="22.5">
      <c r="B343" s="32"/>
      <c r="C343" s="203" t="s">
        <v>380</v>
      </c>
      <c r="D343" s="203" t="s">
        <v>381</v>
      </c>
      <c r="E343" s="17" t="s">
        <v>286</v>
      </c>
      <c r="F343" s="204">
        <v>5.255</v>
      </c>
      <c r="H343" s="32"/>
    </row>
    <row r="344" spans="2:8" s="1" customFormat="1" ht="22.5">
      <c r="B344" s="32"/>
      <c r="C344" s="203" t="s">
        <v>1094</v>
      </c>
      <c r="D344" s="203" t="s">
        <v>1095</v>
      </c>
      <c r="E344" s="17" t="s">
        <v>286</v>
      </c>
      <c r="F344" s="204">
        <v>2.555</v>
      </c>
      <c r="H344" s="32"/>
    </row>
    <row r="345" spans="2:8" s="1" customFormat="1" ht="22.5">
      <c r="B345" s="32"/>
      <c r="C345" s="203" t="s">
        <v>386</v>
      </c>
      <c r="D345" s="203" t="s">
        <v>387</v>
      </c>
      <c r="E345" s="17" t="s">
        <v>286</v>
      </c>
      <c r="F345" s="204">
        <v>16.268</v>
      </c>
      <c r="H345" s="32"/>
    </row>
    <row r="346" spans="2:8" s="1" customFormat="1" ht="16.9" customHeight="1">
      <c r="B346" s="32"/>
      <c r="C346" s="203" t="s">
        <v>414</v>
      </c>
      <c r="D346" s="203" t="s">
        <v>415</v>
      </c>
      <c r="E346" s="17" t="s">
        <v>286</v>
      </c>
      <c r="F346" s="204">
        <v>2.628</v>
      </c>
      <c r="H346" s="32"/>
    </row>
    <row r="347" spans="2:8" s="1" customFormat="1" ht="16.9" customHeight="1">
      <c r="B347" s="32"/>
      <c r="C347" s="203" t="s">
        <v>860</v>
      </c>
      <c r="D347" s="203" t="s">
        <v>861</v>
      </c>
      <c r="E347" s="17" t="s">
        <v>286</v>
      </c>
      <c r="F347" s="204">
        <v>1.278</v>
      </c>
      <c r="H347" s="32"/>
    </row>
    <row r="348" spans="2:8" s="1" customFormat="1" ht="26.45" customHeight="1">
      <c r="B348" s="32"/>
      <c r="C348" s="198" t="s">
        <v>2229</v>
      </c>
      <c r="D348" s="198" t="s">
        <v>111</v>
      </c>
      <c r="H348" s="32"/>
    </row>
    <row r="349" spans="2:8" s="1" customFormat="1" ht="16.9" customHeight="1">
      <c r="B349" s="32"/>
      <c r="C349" s="199" t="s">
        <v>151</v>
      </c>
      <c r="D349" s="200" t="s">
        <v>1</v>
      </c>
      <c r="E349" s="201" t="s">
        <v>1</v>
      </c>
      <c r="F349" s="202">
        <v>92.95</v>
      </c>
      <c r="H349" s="32"/>
    </row>
    <row r="350" spans="2:8" s="1" customFormat="1" ht="16.9" customHeight="1">
      <c r="B350" s="32"/>
      <c r="C350" s="203" t="s">
        <v>1</v>
      </c>
      <c r="D350" s="203" t="s">
        <v>394</v>
      </c>
      <c r="E350" s="17" t="s">
        <v>1</v>
      </c>
      <c r="F350" s="204">
        <v>0</v>
      </c>
      <c r="H350" s="32"/>
    </row>
    <row r="351" spans="2:8" s="1" customFormat="1" ht="16.9" customHeight="1">
      <c r="B351" s="32"/>
      <c r="C351" s="203" t="s">
        <v>151</v>
      </c>
      <c r="D351" s="203" t="s">
        <v>1098</v>
      </c>
      <c r="E351" s="17" t="s">
        <v>1</v>
      </c>
      <c r="F351" s="204">
        <v>92.95</v>
      </c>
      <c r="H351" s="32"/>
    </row>
    <row r="352" spans="2:8" s="1" customFormat="1" ht="16.9" customHeight="1">
      <c r="B352" s="32"/>
      <c r="C352" s="205" t="s">
        <v>2222</v>
      </c>
      <c r="H352" s="32"/>
    </row>
    <row r="353" spans="2:8" s="1" customFormat="1" ht="22.5">
      <c r="B353" s="32"/>
      <c r="C353" s="203" t="s">
        <v>386</v>
      </c>
      <c r="D353" s="203" t="s">
        <v>387</v>
      </c>
      <c r="E353" s="17" t="s">
        <v>286</v>
      </c>
      <c r="F353" s="204">
        <v>46.475</v>
      </c>
      <c r="H353" s="32"/>
    </row>
    <row r="354" spans="2:8" s="1" customFormat="1" ht="22.5">
      <c r="B354" s="32"/>
      <c r="C354" s="203" t="s">
        <v>398</v>
      </c>
      <c r="D354" s="203" t="s">
        <v>399</v>
      </c>
      <c r="E354" s="17" t="s">
        <v>286</v>
      </c>
      <c r="F354" s="204">
        <v>464.75</v>
      </c>
      <c r="H354" s="32"/>
    </row>
    <row r="355" spans="2:8" s="1" customFormat="1" ht="22.5">
      <c r="B355" s="32"/>
      <c r="C355" s="203" t="s">
        <v>406</v>
      </c>
      <c r="D355" s="203" t="s">
        <v>407</v>
      </c>
      <c r="E355" s="17" t="s">
        <v>286</v>
      </c>
      <c r="F355" s="204">
        <v>46.475</v>
      </c>
      <c r="H355" s="32"/>
    </row>
    <row r="356" spans="2:8" s="1" customFormat="1" ht="22.5">
      <c r="B356" s="32"/>
      <c r="C356" s="203" t="s">
        <v>410</v>
      </c>
      <c r="D356" s="203" t="s">
        <v>411</v>
      </c>
      <c r="E356" s="17" t="s">
        <v>286</v>
      </c>
      <c r="F356" s="204">
        <v>464.75</v>
      </c>
      <c r="H356" s="32"/>
    </row>
    <row r="357" spans="2:8" s="1" customFormat="1" ht="22.5">
      <c r="B357" s="32"/>
      <c r="C357" s="203" t="s">
        <v>433</v>
      </c>
      <c r="D357" s="203" t="s">
        <v>434</v>
      </c>
      <c r="E357" s="17" t="s">
        <v>429</v>
      </c>
      <c r="F357" s="204">
        <v>185.9</v>
      </c>
      <c r="H357" s="32"/>
    </row>
    <row r="358" spans="2:8" s="1" customFormat="1" ht="16.9" customHeight="1">
      <c r="B358" s="32"/>
      <c r="C358" s="203" t="s">
        <v>438</v>
      </c>
      <c r="D358" s="203" t="s">
        <v>439</v>
      </c>
      <c r="E358" s="17" t="s">
        <v>286</v>
      </c>
      <c r="F358" s="204">
        <v>92.95</v>
      </c>
      <c r="H358" s="32"/>
    </row>
    <row r="359" spans="2:8" s="1" customFormat="1" ht="16.9" customHeight="1">
      <c r="B359" s="32"/>
      <c r="C359" s="199" t="s">
        <v>154</v>
      </c>
      <c r="D359" s="200" t="s">
        <v>1</v>
      </c>
      <c r="E359" s="201" t="s">
        <v>1</v>
      </c>
      <c r="F359" s="202">
        <v>27.5</v>
      </c>
      <c r="H359" s="32"/>
    </row>
    <row r="360" spans="2:8" s="1" customFormat="1" ht="16.9" customHeight="1">
      <c r="B360" s="32"/>
      <c r="C360" s="203" t="s">
        <v>154</v>
      </c>
      <c r="D360" s="203" t="s">
        <v>1281</v>
      </c>
      <c r="E360" s="17" t="s">
        <v>1</v>
      </c>
      <c r="F360" s="204">
        <v>27.5</v>
      </c>
      <c r="H360" s="32"/>
    </row>
    <row r="361" spans="2:8" s="1" customFormat="1" ht="16.9" customHeight="1">
      <c r="B361" s="32"/>
      <c r="C361" s="199" t="s">
        <v>157</v>
      </c>
      <c r="D361" s="200" t="s">
        <v>1</v>
      </c>
      <c r="E361" s="201" t="s">
        <v>1</v>
      </c>
      <c r="F361" s="202">
        <v>27.5</v>
      </c>
      <c r="H361" s="32"/>
    </row>
    <row r="362" spans="2:8" s="1" customFormat="1" ht="16.9" customHeight="1">
      <c r="B362" s="32"/>
      <c r="C362" s="203" t="s">
        <v>157</v>
      </c>
      <c r="D362" s="203" t="s">
        <v>1292</v>
      </c>
      <c r="E362" s="17" t="s">
        <v>1</v>
      </c>
      <c r="F362" s="204">
        <v>27.5</v>
      </c>
      <c r="H362" s="32"/>
    </row>
    <row r="363" spans="2:8" s="1" customFormat="1" ht="16.9" customHeight="1">
      <c r="B363" s="32"/>
      <c r="C363" s="205" t="s">
        <v>2222</v>
      </c>
      <c r="H363" s="32"/>
    </row>
    <row r="364" spans="2:8" s="1" customFormat="1" ht="16.9" customHeight="1">
      <c r="B364" s="32"/>
      <c r="C364" s="203" t="s">
        <v>479</v>
      </c>
      <c r="D364" s="203" t="s">
        <v>480</v>
      </c>
      <c r="E364" s="17" t="s">
        <v>218</v>
      </c>
      <c r="F364" s="204">
        <v>27.5</v>
      </c>
      <c r="H364" s="32"/>
    </row>
    <row r="365" spans="2:8" s="1" customFormat="1" ht="22.5">
      <c r="B365" s="32"/>
      <c r="C365" s="203" t="s">
        <v>380</v>
      </c>
      <c r="D365" s="203" t="s">
        <v>381</v>
      </c>
      <c r="E365" s="17" t="s">
        <v>286</v>
      </c>
      <c r="F365" s="204">
        <v>26.55</v>
      </c>
      <c r="H365" s="32"/>
    </row>
    <row r="366" spans="2:8" s="1" customFormat="1" ht="16.9" customHeight="1">
      <c r="B366" s="32"/>
      <c r="C366" s="203" t="s">
        <v>414</v>
      </c>
      <c r="D366" s="203" t="s">
        <v>415</v>
      </c>
      <c r="E366" s="17" t="s">
        <v>286</v>
      </c>
      <c r="F366" s="204">
        <v>13.275</v>
      </c>
      <c r="H366" s="32"/>
    </row>
    <row r="367" spans="2:8" s="1" customFormat="1" ht="16.9" customHeight="1">
      <c r="B367" s="32"/>
      <c r="C367" s="203" t="s">
        <v>484</v>
      </c>
      <c r="D367" s="203" t="s">
        <v>1115</v>
      </c>
      <c r="E367" s="17" t="s">
        <v>218</v>
      </c>
      <c r="F367" s="204">
        <v>27.5</v>
      </c>
      <c r="H367" s="32"/>
    </row>
    <row r="368" spans="2:8" s="1" customFormat="1" ht="16.9" customHeight="1">
      <c r="B368" s="32"/>
      <c r="C368" s="203" t="s">
        <v>502</v>
      </c>
      <c r="D368" s="203" t="s">
        <v>503</v>
      </c>
      <c r="E368" s="17" t="s">
        <v>218</v>
      </c>
      <c r="F368" s="204">
        <v>27.5</v>
      </c>
      <c r="H368" s="32"/>
    </row>
    <row r="369" spans="2:8" s="1" customFormat="1" ht="16.9" customHeight="1">
      <c r="B369" s="32"/>
      <c r="C369" s="203" t="s">
        <v>526</v>
      </c>
      <c r="D369" s="203" t="s">
        <v>527</v>
      </c>
      <c r="E369" s="17" t="s">
        <v>218</v>
      </c>
      <c r="F369" s="204">
        <v>27.5</v>
      </c>
      <c r="H369" s="32"/>
    </row>
    <row r="370" spans="2:8" s="1" customFormat="1" ht="16.9" customHeight="1">
      <c r="B370" s="32"/>
      <c r="C370" s="199" t="s">
        <v>2223</v>
      </c>
      <c r="D370" s="200" t="s">
        <v>1</v>
      </c>
      <c r="E370" s="201" t="s">
        <v>1</v>
      </c>
      <c r="F370" s="202">
        <v>915</v>
      </c>
      <c r="H370" s="32"/>
    </row>
    <row r="371" spans="2:8" s="1" customFormat="1" ht="16.9" customHeight="1">
      <c r="B371" s="32"/>
      <c r="C371" s="205" t="s">
        <v>2222</v>
      </c>
      <c r="H371" s="32"/>
    </row>
    <row r="372" spans="2:8" s="1" customFormat="1" ht="16.9" customHeight="1">
      <c r="B372" s="32"/>
      <c r="C372" s="203" t="s">
        <v>488</v>
      </c>
      <c r="D372" s="203" t="s">
        <v>489</v>
      </c>
      <c r="E372" s="17" t="s">
        <v>490</v>
      </c>
      <c r="F372" s="204">
        <v>0.837</v>
      </c>
      <c r="H372" s="32"/>
    </row>
    <row r="373" spans="2:8" s="1" customFormat="1" ht="16.9" customHeight="1">
      <c r="B373" s="32"/>
      <c r="C373" s="199" t="s">
        <v>165</v>
      </c>
      <c r="D373" s="200" t="s">
        <v>1</v>
      </c>
      <c r="E373" s="201" t="s">
        <v>1</v>
      </c>
      <c r="F373" s="202">
        <v>114</v>
      </c>
      <c r="H373" s="32"/>
    </row>
    <row r="374" spans="2:8" s="1" customFormat="1" ht="16.9" customHeight="1">
      <c r="B374" s="32"/>
      <c r="C374" s="203" t="s">
        <v>165</v>
      </c>
      <c r="D374" s="203" t="s">
        <v>1284</v>
      </c>
      <c r="E374" s="17" t="s">
        <v>1</v>
      </c>
      <c r="F374" s="204">
        <v>114</v>
      </c>
      <c r="H374" s="32"/>
    </row>
    <row r="375" spans="2:8" s="1" customFormat="1" ht="16.9" customHeight="1">
      <c r="B375" s="32"/>
      <c r="C375" s="205" t="s">
        <v>2222</v>
      </c>
      <c r="H375" s="32"/>
    </row>
    <row r="376" spans="2:8" s="1" customFormat="1" ht="22.5">
      <c r="B376" s="32"/>
      <c r="C376" s="203" t="s">
        <v>1282</v>
      </c>
      <c r="D376" s="203" t="s">
        <v>1283</v>
      </c>
      <c r="E376" s="17" t="s">
        <v>286</v>
      </c>
      <c r="F376" s="204">
        <v>57</v>
      </c>
      <c r="H376" s="32"/>
    </row>
    <row r="377" spans="2:8" s="1" customFormat="1" ht="22.5">
      <c r="B377" s="32"/>
      <c r="C377" s="203" t="s">
        <v>1285</v>
      </c>
      <c r="D377" s="203" t="s">
        <v>1286</v>
      </c>
      <c r="E377" s="17" t="s">
        <v>286</v>
      </c>
      <c r="F377" s="204">
        <v>57</v>
      </c>
      <c r="H377" s="32"/>
    </row>
    <row r="378" spans="2:8" s="1" customFormat="1" ht="22.5">
      <c r="B378" s="32"/>
      <c r="C378" s="203" t="s">
        <v>386</v>
      </c>
      <c r="D378" s="203" t="s">
        <v>387</v>
      </c>
      <c r="E378" s="17" t="s">
        <v>286</v>
      </c>
      <c r="F378" s="204">
        <v>46.475</v>
      </c>
      <c r="H378" s="32"/>
    </row>
    <row r="379" spans="2:8" s="1" customFormat="1" ht="16.9" customHeight="1">
      <c r="B379" s="32"/>
      <c r="C379" s="203" t="s">
        <v>453</v>
      </c>
      <c r="D379" s="203" t="s">
        <v>454</v>
      </c>
      <c r="E379" s="17" t="s">
        <v>286</v>
      </c>
      <c r="F379" s="204">
        <v>21.05</v>
      </c>
      <c r="H379" s="32"/>
    </row>
    <row r="380" spans="2:8" s="1" customFormat="1" ht="16.9" customHeight="1">
      <c r="B380" s="32"/>
      <c r="C380" s="199" t="s">
        <v>831</v>
      </c>
      <c r="D380" s="200" t="s">
        <v>1</v>
      </c>
      <c r="E380" s="201" t="s">
        <v>1</v>
      </c>
      <c r="F380" s="202">
        <v>21.05</v>
      </c>
      <c r="H380" s="32"/>
    </row>
    <row r="381" spans="2:8" s="1" customFormat="1" ht="16.9" customHeight="1">
      <c r="B381" s="32"/>
      <c r="C381" s="203" t="s">
        <v>1</v>
      </c>
      <c r="D381" s="203" t="s">
        <v>165</v>
      </c>
      <c r="E381" s="17" t="s">
        <v>1</v>
      </c>
      <c r="F381" s="204">
        <v>114</v>
      </c>
      <c r="H381" s="32"/>
    </row>
    <row r="382" spans="2:8" s="1" customFormat="1" ht="16.9" customHeight="1">
      <c r="B382" s="32"/>
      <c r="C382" s="203" t="s">
        <v>1</v>
      </c>
      <c r="D382" s="203" t="s">
        <v>1287</v>
      </c>
      <c r="E382" s="17" t="s">
        <v>1</v>
      </c>
      <c r="F382" s="204">
        <v>-16.5</v>
      </c>
      <c r="H382" s="32"/>
    </row>
    <row r="383" spans="2:8" s="1" customFormat="1" ht="16.9" customHeight="1">
      <c r="B383" s="32"/>
      <c r="C383" s="203" t="s">
        <v>1</v>
      </c>
      <c r="D383" s="203" t="s">
        <v>1288</v>
      </c>
      <c r="E383" s="17" t="s">
        <v>1</v>
      </c>
      <c r="F383" s="204">
        <v>-52.8</v>
      </c>
      <c r="H383" s="32"/>
    </row>
    <row r="384" spans="2:8" s="1" customFormat="1" ht="16.9" customHeight="1">
      <c r="B384" s="32"/>
      <c r="C384" s="203" t="s">
        <v>1</v>
      </c>
      <c r="D384" s="203" t="s">
        <v>1289</v>
      </c>
      <c r="E384" s="17" t="s">
        <v>1</v>
      </c>
      <c r="F384" s="204">
        <v>-13.75</v>
      </c>
      <c r="H384" s="32"/>
    </row>
    <row r="385" spans="2:8" s="1" customFormat="1" ht="16.9" customHeight="1">
      <c r="B385" s="32"/>
      <c r="C385" s="203" t="s">
        <v>1</v>
      </c>
      <c r="D385" s="203" t="s">
        <v>1290</v>
      </c>
      <c r="E385" s="17" t="s">
        <v>1</v>
      </c>
      <c r="F385" s="204">
        <v>-3.3</v>
      </c>
      <c r="H385" s="32"/>
    </row>
    <row r="386" spans="2:8" s="1" customFormat="1" ht="16.9" customHeight="1">
      <c r="B386" s="32"/>
      <c r="C386" s="203" t="s">
        <v>1</v>
      </c>
      <c r="D386" s="203" t="s">
        <v>1291</v>
      </c>
      <c r="E386" s="17" t="s">
        <v>1</v>
      </c>
      <c r="F386" s="204">
        <v>-6.6</v>
      </c>
      <c r="H386" s="32"/>
    </row>
    <row r="387" spans="2:8" s="1" customFormat="1" ht="16.9" customHeight="1">
      <c r="B387" s="32"/>
      <c r="C387" s="203" t="s">
        <v>831</v>
      </c>
      <c r="D387" s="203" t="s">
        <v>309</v>
      </c>
      <c r="E387" s="17" t="s">
        <v>1</v>
      </c>
      <c r="F387" s="204">
        <v>21.05</v>
      </c>
      <c r="H387" s="32"/>
    </row>
    <row r="388" spans="2:8" s="1" customFormat="1" ht="16.9" customHeight="1">
      <c r="B388" s="32"/>
      <c r="C388" s="205" t="s">
        <v>2222</v>
      </c>
      <c r="H388" s="32"/>
    </row>
    <row r="389" spans="2:8" s="1" customFormat="1" ht="16.9" customHeight="1">
      <c r="B389" s="32"/>
      <c r="C389" s="203" t="s">
        <v>453</v>
      </c>
      <c r="D389" s="203" t="s">
        <v>454</v>
      </c>
      <c r="E389" s="17" t="s">
        <v>286</v>
      </c>
      <c r="F389" s="204">
        <v>21.05</v>
      </c>
      <c r="H389" s="32"/>
    </row>
    <row r="390" spans="2:8" s="1" customFormat="1" ht="22.5">
      <c r="B390" s="32"/>
      <c r="C390" s="203" t="s">
        <v>380</v>
      </c>
      <c r="D390" s="203" t="s">
        <v>381</v>
      </c>
      <c r="E390" s="17" t="s">
        <v>286</v>
      </c>
      <c r="F390" s="204">
        <v>26.55</v>
      </c>
      <c r="H390" s="32"/>
    </row>
    <row r="391" spans="2:8" s="1" customFormat="1" ht="22.5">
      <c r="B391" s="32"/>
      <c r="C391" s="203" t="s">
        <v>1094</v>
      </c>
      <c r="D391" s="203" t="s">
        <v>1095</v>
      </c>
      <c r="E391" s="17" t="s">
        <v>286</v>
      </c>
      <c r="F391" s="204">
        <v>21.05</v>
      </c>
      <c r="H391" s="32"/>
    </row>
    <row r="392" spans="2:8" s="1" customFormat="1" ht="22.5">
      <c r="B392" s="32"/>
      <c r="C392" s="203" t="s">
        <v>386</v>
      </c>
      <c r="D392" s="203" t="s">
        <v>387</v>
      </c>
      <c r="E392" s="17" t="s">
        <v>286</v>
      </c>
      <c r="F392" s="204">
        <v>46.475</v>
      </c>
      <c r="H392" s="32"/>
    </row>
    <row r="393" spans="2:8" s="1" customFormat="1" ht="16.9" customHeight="1">
      <c r="B393" s="32"/>
      <c r="C393" s="203" t="s">
        <v>414</v>
      </c>
      <c r="D393" s="203" t="s">
        <v>415</v>
      </c>
      <c r="E393" s="17" t="s">
        <v>286</v>
      </c>
      <c r="F393" s="204">
        <v>13.275</v>
      </c>
      <c r="H393" s="32"/>
    </row>
    <row r="394" spans="2:8" s="1" customFormat="1" ht="16.9" customHeight="1">
      <c r="B394" s="32"/>
      <c r="C394" s="203" t="s">
        <v>860</v>
      </c>
      <c r="D394" s="203" t="s">
        <v>861</v>
      </c>
      <c r="E394" s="17" t="s">
        <v>286</v>
      </c>
      <c r="F394" s="204">
        <v>10.525</v>
      </c>
      <c r="H394" s="32"/>
    </row>
    <row r="395" spans="2:8" s="1" customFormat="1" ht="26.45" customHeight="1">
      <c r="B395" s="32"/>
      <c r="C395" s="198" t="s">
        <v>2230</v>
      </c>
      <c r="D395" s="198" t="s">
        <v>114</v>
      </c>
      <c r="H395" s="32"/>
    </row>
    <row r="396" spans="2:8" s="1" customFormat="1" ht="16.9" customHeight="1">
      <c r="B396" s="32"/>
      <c r="C396" s="199" t="s">
        <v>151</v>
      </c>
      <c r="D396" s="200" t="s">
        <v>1</v>
      </c>
      <c r="E396" s="201" t="s">
        <v>1</v>
      </c>
      <c r="F396" s="202">
        <v>14.905</v>
      </c>
      <c r="H396" s="32"/>
    </row>
    <row r="397" spans="2:8" s="1" customFormat="1" ht="16.9" customHeight="1">
      <c r="B397" s="32"/>
      <c r="C397" s="203" t="s">
        <v>1</v>
      </c>
      <c r="D397" s="203" t="s">
        <v>394</v>
      </c>
      <c r="E397" s="17" t="s">
        <v>1</v>
      </c>
      <c r="F397" s="204">
        <v>0</v>
      </c>
      <c r="H397" s="32"/>
    </row>
    <row r="398" spans="2:8" s="1" customFormat="1" ht="16.9" customHeight="1">
      <c r="B398" s="32"/>
      <c r="C398" s="203" t="s">
        <v>151</v>
      </c>
      <c r="D398" s="203" t="s">
        <v>1098</v>
      </c>
      <c r="E398" s="17" t="s">
        <v>1</v>
      </c>
      <c r="F398" s="204">
        <v>14.905</v>
      </c>
      <c r="H398" s="32"/>
    </row>
    <row r="399" spans="2:8" s="1" customFormat="1" ht="16.9" customHeight="1">
      <c r="B399" s="32"/>
      <c r="C399" s="205" t="s">
        <v>2222</v>
      </c>
      <c r="H399" s="32"/>
    </row>
    <row r="400" spans="2:8" s="1" customFormat="1" ht="22.5">
      <c r="B400" s="32"/>
      <c r="C400" s="203" t="s">
        <v>386</v>
      </c>
      <c r="D400" s="203" t="s">
        <v>387</v>
      </c>
      <c r="E400" s="17" t="s">
        <v>286</v>
      </c>
      <c r="F400" s="204">
        <v>7.453</v>
      </c>
      <c r="H400" s="32"/>
    </row>
    <row r="401" spans="2:8" s="1" customFormat="1" ht="22.5">
      <c r="B401" s="32"/>
      <c r="C401" s="203" t="s">
        <v>398</v>
      </c>
      <c r="D401" s="203" t="s">
        <v>399</v>
      </c>
      <c r="E401" s="17" t="s">
        <v>286</v>
      </c>
      <c r="F401" s="204">
        <v>74.525</v>
      </c>
      <c r="H401" s="32"/>
    </row>
    <row r="402" spans="2:8" s="1" customFormat="1" ht="22.5">
      <c r="B402" s="32"/>
      <c r="C402" s="203" t="s">
        <v>406</v>
      </c>
      <c r="D402" s="203" t="s">
        <v>407</v>
      </c>
      <c r="E402" s="17" t="s">
        <v>286</v>
      </c>
      <c r="F402" s="204">
        <v>7.453</v>
      </c>
      <c r="H402" s="32"/>
    </row>
    <row r="403" spans="2:8" s="1" customFormat="1" ht="22.5">
      <c r="B403" s="32"/>
      <c r="C403" s="203" t="s">
        <v>410</v>
      </c>
      <c r="D403" s="203" t="s">
        <v>411</v>
      </c>
      <c r="E403" s="17" t="s">
        <v>286</v>
      </c>
      <c r="F403" s="204">
        <v>74.525</v>
      </c>
      <c r="H403" s="32"/>
    </row>
    <row r="404" spans="2:8" s="1" customFormat="1" ht="22.5">
      <c r="B404" s="32"/>
      <c r="C404" s="203" t="s">
        <v>433</v>
      </c>
      <c r="D404" s="203" t="s">
        <v>434</v>
      </c>
      <c r="E404" s="17" t="s">
        <v>429</v>
      </c>
      <c r="F404" s="204">
        <v>29.81</v>
      </c>
      <c r="H404" s="32"/>
    </row>
    <row r="405" spans="2:8" s="1" customFormat="1" ht="16.9" customHeight="1">
      <c r="B405" s="32"/>
      <c r="C405" s="203" t="s">
        <v>438</v>
      </c>
      <c r="D405" s="203" t="s">
        <v>439</v>
      </c>
      <c r="E405" s="17" t="s">
        <v>286</v>
      </c>
      <c r="F405" s="204">
        <v>14.905</v>
      </c>
      <c r="H405" s="32"/>
    </row>
    <row r="406" spans="2:8" s="1" customFormat="1" ht="16.9" customHeight="1">
      <c r="B406" s="32"/>
      <c r="C406" s="199" t="s">
        <v>154</v>
      </c>
      <c r="D406" s="200" t="s">
        <v>1</v>
      </c>
      <c r="E406" s="201" t="s">
        <v>1</v>
      </c>
      <c r="F406" s="202">
        <v>14</v>
      </c>
      <c r="H406" s="32"/>
    </row>
    <row r="407" spans="2:8" s="1" customFormat="1" ht="16.9" customHeight="1">
      <c r="B407" s="32"/>
      <c r="C407" s="203" t="s">
        <v>154</v>
      </c>
      <c r="D407" s="203" t="s">
        <v>1308</v>
      </c>
      <c r="E407" s="17" t="s">
        <v>1</v>
      </c>
      <c r="F407" s="204">
        <v>14</v>
      </c>
      <c r="H407" s="32"/>
    </row>
    <row r="408" spans="2:8" s="1" customFormat="1" ht="16.9" customHeight="1">
      <c r="B408" s="32"/>
      <c r="C408" s="199" t="s">
        <v>157</v>
      </c>
      <c r="D408" s="200" t="s">
        <v>1</v>
      </c>
      <c r="E408" s="201" t="s">
        <v>1</v>
      </c>
      <c r="F408" s="202">
        <v>14</v>
      </c>
      <c r="H408" s="32"/>
    </row>
    <row r="409" spans="2:8" s="1" customFormat="1" ht="16.9" customHeight="1">
      <c r="B409" s="32"/>
      <c r="C409" s="203" t="s">
        <v>157</v>
      </c>
      <c r="D409" s="203" t="s">
        <v>1308</v>
      </c>
      <c r="E409" s="17" t="s">
        <v>1</v>
      </c>
      <c r="F409" s="204">
        <v>14</v>
      </c>
      <c r="H409" s="32"/>
    </row>
    <row r="410" spans="2:8" s="1" customFormat="1" ht="16.9" customHeight="1">
      <c r="B410" s="32"/>
      <c r="C410" s="205" t="s">
        <v>2222</v>
      </c>
      <c r="H410" s="32"/>
    </row>
    <row r="411" spans="2:8" s="1" customFormat="1" ht="16.9" customHeight="1">
      <c r="B411" s="32"/>
      <c r="C411" s="203" t="s">
        <v>479</v>
      </c>
      <c r="D411" s="203" t="s">
        <v>480</v>
      </c>
      <c r="E411" s="17" t="s">
        <v>218</v>
      </c>
      <c r="F411" s="204">
        <v>14</v>
      </c>
      <c r="H411" s="32"/>
    </row>
    <row r="412" spans="2:8" s="1" customFormat="1" ht="22.5">
      <c r="B412" s="32"/>
      <c r="C412" s="203" t="s">
        <v>380</v>
      </c>
      <c r="D412" s="203" t="s">
        <v>381</v>
      </c>
      <c r="E412" s="17" t="s">
        <v>286</v>
      </c>
      <c r="F412" s="204">
        <v>10.599</v>
      </c>
      <c r="H412" s="32"/>
    </row>
    <row r="413" spans="2:8" s="1" customFormat="1" ht="16.9" customHeight="1">
      <c r="B413" s="32"/>
      <c r="C413" s="203" t="s">
        <v>414</v>
      </c>
      <c r="D413" s="203" t="s">
        <v>415</v>
      </c>
      <c r="E413" s="17" t="s">
        <v>286</v>
      </c>
      <c r="F413" s="204">
        <v>5.3</v>
      </c>
      <c r="H413" s="32"/>
    </row>
    <row r="414" spans="2:8" s="1" customFormat="1" ht="16.9" customHeight="1">
      <c r="B414" s="32"/>
      <c r="C414" s="203" t="s">
        <v>484</v>
      </c>
      <c r="D414" s="203" t="s">
        <v>1115</v>
      </c>
      <c r="E414" s="17" t="s">
        <v>218</v>
      </c>
      <c r="F414" s="204">
        <v>14</v>
      </c>
      <c r="H414" s="32"/>
    </row>
    <row r="415" spans="2:8" s="1" customFormat="1" ht="16.9" customHeight="1">
      <c r="B415" s="32"/>
      <c r="C415" s="203" t="s">
        <v>502</v>
      </c>
      <c r="D415" s="203" t="s">
        <v>503</v>
      </c>
      <c r="E415" s="17" t="s">
        <v>218</v>
      </c>
      <c r="F415" s="204">
        <v>14</v>
      </c>
      <c r="H415" s="32"/>
    </row>
    <row r="416" spans="2:8" s="1" customFormat="1" ht="16.9" customHeight="1">
      <c r="B416" s="32"/>
      <c r="C416" s="203" t="s">
        <v>526</v>
      </c>
      <c r="D416" s="203" t="s">
        <v>527</v>
      </c>
      <c r="E416" s="17" t="s">
        <v>218</v>
      </c>
      <c r="F416" s="204">
        <v>14</v>
      </c>
      <c r="H416" s="32"/>
    </row>
    <row r="417" spans="2:8" s="1" customFormat="1" ht="16.9" customHeight="1">
      <c r="B417" s="32"/>
      <c r="C417" s="199" t="s">
        <v>2223</v>
      </c>
      <c r="D417" s="200" t="s">
        <v>1</v>
      </c>
      <c r="E417" s="201" t="s">
        <v>1</v>
      </c>
      <c r="F417" s="202">
        <v>915</v>
      </c>
      <c r="H417" s="32"/>
    </row>
    <row r="418" spans="2:8" s="1" customFormat="1" ht="16.9" customHeight="1">
      <c r="B418" s="32"/>
      <c r="C418" s="205" t="s">
        <v>2222</v>
      </c>
      <c r="H418" s="32"/>
    </row>
    <row r="419" spans="2:8" s="1" customFormat="1" ht="16.9" customHeight="1">
      <c r="B419" s="32"/>
      <c r="C419" s="203" t="s">
        <v>488</v>
      </c>
      <c r="D419" s="203" t="s">
        <v>489</v>
      </c>
      <c r="E419" s="17" t="s">
        <v>490</v>
      </c>
      <c r="F419" s="204">
        <v>0.426</v>
      </c>
      <c r="H419" s="32"/>
    </row>
    <row r="420" spans="2:8" s="1" customFormat="1" ht="16.9" customHeight="1">
      <c r="B420" s="32"/>
      <c r="C420" s="199" t="s">
        <v>165</v>
      </c>
      <c r="D420" s="200" t="s">
        <v>1</v>
      </c>
      <c r="E420" s="201" t="s">
        <v>1</v>
      </c>
      <c r="F420" s="202">
        <v>22.704</v>
      </c>
      <c r="H420" s="32"/>
    </row>
    <row r="421" spans="2:8" s="1" customFormat="1" ht="16.9" customHeight="1">
      <c r="B421" s="32"/>
      <c r="C421" s="203" t="s">
        <v>1</v>
      </c>
      <c r="D421" s="203" t="s">
        <v>1309</v>
      </c>
      <c r="E421" s="17" t="s">
        <v>1</v>
      </c>
      <c r="F421" s="204">
        <v>18</v>
      </c>
      <c r="H421" s="32"/>
    </row>
    <row r="422" spans="2:8" s="1" customFormat="1" ht="16.9" customHeight="1">
      <c r="B422" s="32"/>
      <c r="C422" s="203" t="s">
        <v>1</v>
      </c>
      <c r="D422" s="203" t="s">
        <v>1310</v>
      </c>
      <c r="E422" s="17" t="s">
        <v>1</v>
      </c>
      <c r="F422" s="204">
        <v>3.024</v>
      </c>
      <c r="H422" s="32"/>
    </row>
    <row r="423" spans="2:8" s="1" customFormat="1" ht="16.9" customHeight="1">
      <c r="B423" s="32"/>
      <c r="C423" s="203" t="s">
        <v>1</v>
      </c>
      <c r="D423" s="203" t="s">
        <v>1311</v>
      </c>
      <c r="E423" s="17" t="s">
        <v>1</v>
      </c>
      <c r="F423" s="204">
        <v>1.68</v>
      </c>
      <c r="H423" s="32"/>
    </row>
    <row r="424" spans="2:8" s="1" customFormat="1" ht="16.9" customHeight="1">
      <c r="B424" s="32"/>
      <c r="C424" s="203" t="s">
        <v>165</v>
      </c>
      <c r="D424" s="203" t="s">
        <v>872</v>
      </c>
      <c r="E424" s="17" t="s">
        <v>1</v>
      </c>
      <c r="F424" s="204">
        <v>22.704</v>
      </c>
      <c r="H424" s="32"/>
    </row>
    <row r="425" spans="2:8" s="1" customFormat="1" ht="16.9" customHeight="1">
      <c r="B425" s="32"/>
      <c r="C425" s="205" t="s">
        <v>2222</v>
      </c>
      <c r="H425" s="32"/>
    </row>
    <row r="426" spans="2:8" s="1" customFormat="1" ht="22.5">
      <c r="B426" s="32"/>
      <c r="C426" s="203" t="s">
        <v>1083</v>
      </c>
      <c r="D426" s="203" t="s">
        <v>1084</v>
      </c>
      <c r="E426" s="17" t="s">
        <v>286</v>
      </c>
      <c r="F426" s="204">
        <v>11.352</v>
      </c>
      <c r="H426" s="32"/>
    </row>
    <row r="427" spans="2:8" s="1" customFormat="1" ht="22.5">
      <c r="B427" s="32"/>
      <c r="C427" s="203" t="s">
        <v>1087</v>
      </c>
      <c r="D427" s="203" t="s">
        <v>1088</v>
      </c>
      <c r="E427" s="17" t="s">
        <v>286</v>
      </c>
      <c r="F427" s="204">
        <v>11.352</v>
      </c>
      <c r="H427" s="32"/>
    </row>
    <row r="428" spans="2:8" s="1" customFormat="1" ht="22.5">
      <c r="B428" s="32"/>
      <c r="C428" s="203" t="s">
        <v>386</v>
      </c>
      <c r="D428" s="203" t="s">
        <v>387</v>
      </c>
      <c r="E428" s="17" t="s">
        <v>286</v>
      </c>
      <c r="F428" s="204">
        <v>7.453</v>
      </c>
      <c r="H428" s="32"/>
    </row>
    <row r="429" spans="2:8" s="1" customFormat="1" ht="16.9" customHeight="1">
      <c r="B429" s="32"/>
      <c r="C429" s="203" t="s">
        <v>453</v>
      </c>
      <c r="D429" s="203" t="s">
        <v>454</v>
      </c>
      <c r="E429" s="17" t="s">
        <v>286</v>
      </c>
      <c r="F429" s="204">
        <v>7.799</v>
      </c>
      <c r="H429" s="32"/>
    </row>
    <row r="430" spans="2:8" s="1" customFormat="1" ht="16.9" customHeight="1">
      <c r="B430" s="32"/>
      <c r="C430" s="199" t="s">
        <v>831</v>
      </c>
      <c r="D430" s="200" t="s">
        <v>1</v>
      </c>
      <c r="E430" s="201" t="s">
        <v>1</v>
      </c>
      <c r="F430" s="202">
        <v>7.799</v>
      </c>
      <c r="H430" s="32"/>
    </row>
    <row r="431" spans="2:8" s="1" customFormat="1" ht="16.9" customHeight="1">
      <c r="B431" s="32"/>
      <c r="C431" s="203" t="s">
        <v>1</v>
      </c>
      <c r="D431" s="203" t="s">
        <v>165</v>
      </c>
      <c r="E431" s="17" t="s">
        <v>1</v>
      </c>
      <c r="F431" s="204">
        <v>22.704</v>
      </c>
      <c r="H431" s="32"/>
    </row>
    <row r="432" spans="2:8" s="1" customFormat="1" ht="16.9" customHeight="1">
      <c r="B432" s="32"/>
      <c r="C432" s="203" t="s">
        <v>1</v>
      </c>
      <c r="D432" s="203" t="s">
        <v>1187</v>
      </c>
      <c r="E432" s="17" t="s">
        <v>1</v>
      </c>
      <c r="F432" s="204">
        <v>-1.12</v>
      </c>
      <c r="H432" s="32"/>
    </row>
    <row r="433" spans="2:8" s="1" customFormat="1" ht="16.9" customHeight="1">
      <c r="B433" s="32"/>
      <c r="C433" s="203" t="s">
        <v>1</v>
      </c>
      <c r="D433" s="203" t="s">
        <v>1188</v>
      </c>
      <c r="E433" s="17" t="s">
        <v>1</v>
      </c>
      <c r="F433" s="204">
        <v>-1.68</v>
      </c>
      <c r="H433" s="32"/>
    </row>
    <row r="434" spans="2:8" s="1" customFormat="1" ht="16.9" customHeight="1">
      <c r="B434" s="32"/>
      <c r="C434" s="203" t="s">
        <v>1</v>
      </c>
      <c r="D434" s="203" t="s">
        <v>1189</v>
      </c>
      <c r="E434" s="17" t="s">
        <v>1</v>
      </c>
      <c r="F434" s="204">
        <v>-2.08</v>
      </c>
      <c r="H434" s="32"/>
    </row>
    <row r="435" spans="2:8" s="1" customFormat="1" ht="16.9" customHeight="1">
      <c r="B435" s="32"/>
      <c r="C435" s="203" t="s">
        <v>1</v>
      </c>
      <c r="D435" s="203" t="s">
        <v>1190</v>
      </c>
      <c r="E435" s="17" t="s">
        <v>1</v>
      </c>
      <c r="F435" s="204">
        <v>-7.2</v>
      </c>
      <c r="H435" s="32"/>
    </row>
    <row r="436" spans="2:8" s="1" customFormat="1" ht="16.9" customHeight="1">
      <c r="B436" s="32"/>
      <c r="C436" s="203" t="s">
        <v>1</v>
      </c>
      <c r="D436" s="203" t="s">
        <v>1312</v>
      </c>
      <c r="E436" s="17" t="s">
        <v>1</v>
      </c>
      <c r="F436" s="204">
        <v>-2.825</v>
      </c>
      <c r="H436" s="32"/>
    </row>
    <row r="437" spans="2:8" s="1" customFormat="1" ht="16.9" customHeight="1">
      <c r="B437" s="32"/>
      <c r="C437" s="203" t="s">
        <v>831</v>
      </c>
      <c r="D437" s="203" t="s">
        <v>309</v>
      </c>
      <c r="E437" s="17" t="s">
        <v>1</v>
      </c>
      <c r="F437" s="204">
        <v>7.799</v>
      </c>
      <c r="H437" s="32"/>
    </row>
    <row r="438" spans="2:8" s="1" customFormat="1" ht="16.9" customHeight="1">
      <c r="B438" s="32"/>
      <c r="C438" s="205" t="s">
        <v>2222</v>
      </c>
      <c r="H438" s="32"/>
    </row>
    <row r="439" spans="2:8" s="1" customFormat="1" ht="16.9" customHeight="1">
      <c r="B439" s="32"/>
      <c r="C439" s="203" t="s">
        <v>453</v>
      </c>
      <c r="D439" s="203" t="s">
        <v>454</v>
      </c>
      <c r="E439" s="17" t="s">
        <v>286</v>
      </c>
      <c r="F439" s="204">
        <v>7.799</v>
      </c>
      <c r="H439" s="32"/>
    </row>
    <row r="440" spans="2:8" s="1" customFormat="1" ht="22.5">
      <c r="B440" s="32"/>
      <c r="C440" s="203" t="s">
        <v>380</v>
      </c>
      <c r="D440" s="203" t="s">
        <v>381</v>
      </c>
      <c r="E440" s="17" t="s">
        <v>286</v>
      </c>
      <c r="F440" s="204">
        <v>10.599</v>
      </c>
      <c r="H440" s="32"/>
    </row>
    <row r="441" spans="2:8" s="1" customFormat="1" ht="16.9" customHeight="1">
      <c r="B441" s="32"/>
      <c r="C441" s="199" t="s">
        <v>154</v>
      </c>
      <c r="D441" s="200" t="s">
        <v>1</v>
      </c>
      <c r="E441" s="201" t="s">
        <v>1</v>
      </c>
      <c r="F441" s="202">
        <v>22</v>
      </c>
      <c r="H441" s="32"/>
    </row>
    <row r="442" spans="2:8" s="1" customFormat="1" ht="16.9" customHeight="1">
      <c r="B442" s="32"/>
      <c r="C442" s="203" t="s">
        <v>154</v>
      </c>
      <c r="D442" s="203" t="s">
        <v>1401</v>
      </c>
      <c r="E442" s="17" t="s">
        <v>1</v>
      </c>
      <c r="F442" s="204">
        <v>22</v>
      </c>
      <c r="H442" s="32"/>
    </row>
    <row r="443" spans="2:8" s="1" customFormat="1" ht="16.9" customHeight="1">
      <c r="B443" s="32"/>
      <c r="C443" s="199" t="s">
        <v>157</v>
      </c>
      <c r="D443" s="200" t="s">
        <v>1</v>
      </c>
      <c r="E443" s="201" t="s">
        <v>1</v>
      </c>
      <c r="F443" s="202">
        <v>22</v>
      </c>
      <c r="H443" s="32"/>
    </row>
    <row r="444" spans="2:8" s="1" customFormat="1" ht="16.9" customHeight="1">
      <c r="B444" s="32"/>
      <c r="C444" s="203" t="s">
        <v>157</v>
      </c>
      <c r="D444" s="203" t="s">
        <v>1401</v>
      </c>
      <c r="E444" s="17" t="s">
        <v>1</v>
      </c>
      <c r="F444" s="204">
        <v>22</v>
      </c>
      <c r="H444" s="32"/>
    </row>
    <row r="445" spans="2:8" s="1" customFormat="1" ht="16.9" customHeight="1">
      <c r="B445" s="32"/>
      <c r="C445" s="205" t="s">
        <v>2222</v>
      </c>
      <c r="H445" s="32"/>
    </row>
    <row r="446" spans="2:8" s="1" customFormat="1" ht="16.9" customHeight="1">
      <c r="B446" s="32"/>
      <c r="C446" s="203" t="s">
        <v>479</v>
      </c>
      <c r="D446" s="203" t="s">
        <v>480</v>
      </c>
      <c r="E446" s="17" t="s">
        <v>218</v>
      </c>
      <c r="F446" s="204">
        <v>22</v>
      </c>
      <c r="H446" s="32"/>
    </row>
    <row r="447" spans="2:8" s="1" customFormat="1" ht="22.5">
      <c r="B447" s="32"/>
      <c r="C447" s="203" t="s">
        <v>380</v>
      </c>
      <c r="D447" s="203" t="s">
        <v>381</v>
      </c>
      <c r="E447" s="17" t="s">
        <v>286</v>
      </c>
      <c r="F447" s="204">
        <v>21.325</v>
      </c>
      <c r="H447" s="32"/>
    </row>
    <row r="448" spans="2:8" s="1" customFormat="1" ht="16.9" customHeight="1">
      <c r="B448" s="32"/>
      <c r="C448" s="203" t="s">
        <v>414</v>
      </c>
      <c r="D448" s="203" t="s">
        <v>415</v>
      </c>
      <c r="E448" s="17" t="s">
        <v>286</v>
      </c>
      <c r="F448" s="204">
        <v>10.663</v>
      </c>
      <c r="H448" s="32"/>
    </row>
    <row r="449" spans="2:8" s="1" customFormat="1" ht="16.9" customHeight="1">
      <c r="B449" s="32"/>
      <c r="C449" s="203" t="s">
        <v>484</v>
      </c>
      <c r="D449" s="203" t="s">
        <v>1115</v>
      </c>
      <c r="E449" s="17" t="s">
        <v>218</v>
      </c>
      <c r="F449" s="204">
        <v>22</v>
      </c>
      <c r="H449" s="32"/>
    </row>
    <row r="450" spans="2:8" s="1" customFormat="1" ht="16.9" customHeight="1">
      <c r="B450" s="32"/>
      <c r="C450" s="203" t="s">
        <v>502</v>
      </c>
      <c r="D450" s="203" t="s">
        <v>503</v>
      </c>
      <c r="E450" s="17" t="s">
        <v>218</v>
      </c>
      <c r="F450" s="204">
        <v>22</v>
      </c>
      <c r="H450" s="32"/>
    </row>
    <row r="451" spans="2:8" s="1" customFormat="1" ht="16.9" customHeight="1">
      <c r="B451" s="32"/>
      <c r="C451" s="203" t="s">
        <v>526</v>
      </c>
      <c r="D451" s="203" t="s">
        <v>527</v>
      </c>
      <c r="E451" s="17" t="s">
        <v>218</v>
      </c>
      <c r="F451" s="204">
        <v>22</v>
      </c>
      <c r="H451" s="32"/>
    </row>
    <row r="452" spans="2:8" s="1" customFormat="1" ht="16.9" customHeight="1">
      <c r="B452" s="32"/>
      <c r="C452" s="203" t="s">
        <v>488</v>
      </c>
      <c r="D452" s="203" t="s">
        <v>489</v>
      </c>
      <c r="E452" s="17" t="s">
        <v>490</v>
      </c>
      <c r="F452" s="204">
        <v>0.67</v>
      </c>
      <c r="H452" s="32"/>
    </row>
    <row r="453" spans="2:8" s="1" customFormat="1" ht="16.9" customHeight="1">
      <c r="B453" s="32"/>
      <c r="C453" s="199" t="s">
        <v>2223</v>
      </c>
      <c r="D453" s="200" t="s">
        <v>1</v>
      </c>
      <c r="E453" s="201" t="s">
        <v>1</v>
      </c>
      <c r="F453" s="202">
        <v>915</v>
      </c>
      <c r="H453" s="32"/>
    </row>
    <row r="454" spans="2:8" s="1" customFormat="1" ht="16.9" customHeight="1">
      <c r="B454" s="32"/>
      <c r="C454" s="199" t="s">
        <v>165</v>
      </c>
      <c r="D454" s="200" t="s">
        <v>1</v>
      </c>
      <c r="E454" s="201" t="s">
        <v>1</v>
      </c>
      <c r="F454" s="202">
        <v>14.3</v>
      </c>
      <c r="H454" s="32"/>
    </row>
    <row r="455" spans="2:8" s="1" customFormat="1" ht="16.9" customHeight="1">
      <c r="B455" s="32"/>
      <c r="C455" s="203" t="s">
        <v>165</v>
      </c>
      <c r="D455" s="203" t="s">
        <v>1404</v>
      </c>
      <c r="E455" s="17" t="s">
        <v>1</v>
      </c>
      <c r="F455" s="204">
        <v>14.3</v>
      </c>
      <c r="H455" s="32"/>
    </row>
    <row r="456" spans="2:8" s="1" customFormat="1" ht="16.9" customHeight="1">
      <c r="B456" s="32"/>
      <c r="C456" s="205" t="s">
        <v>2222</v>
      </c>
      <c r="H456" s="32"/>
    </row>
    <row r="457" spans="2:8" s="1" customFormat="1" ht="22.5">
      <c r="B457" s="32"/>
      <c r="C457" s="203" t="s">
        <v>1402</v>
      </c>
      <c r="D457" s="203" t="s">
        <v>1403</v>
      </c>
      <c r="E457" s="17" t="s">
        <v>286</v>
      </c>
      <c r="F457" s="204">
        <v>7.15</v>
      </c>
      <c r="H457" s="32"/>
    </row>
    <row r="458" spans="2:8" s="1" customFormat="1" ht="16.9" customHeight="1">
      <c r="B458" s="32"/>
      <c r="C458" s="203" t="s">
        <v>1</v>
      </c>
      <c r="D458" s="203" t="s">
        <v>167</v>
      </c>
      <c r="E458" s="17" t="s">
        <v>1</v>
      </c>
      <c r="F458" s="204">
        <v>13.848</v>
      </c>
      <c r="H458" s="32"/>
    </row>
    <row r="459" spans="2:8" s="1" customFormat="1" ht="16.9" customHeight="1">
      <c r="B459" s="32"/>
      <c r="C459" s="203" t="s">
        <v>1</v>
      </c>
      <c r="D459" s="203" t="s">
        <v>1417</v>
      </c>
      <c r="E459" s="17" t="s">
        <v>1</v>
      </c>
      <c r="F459" s="204">
        <v>-1.35</v>
      </c>
      <c r="H459" s="32"/>
    </row>
    <row r="460" spans="2:8" s="1" customFormat="1" ht="16.9" customHeight="1">
      <c r="B460" s="32"/>
      <c r="C460" s="203" t="s">
        <v>1</v>
      </c>
      <c r="D460" s="203" t="s">
        <v>1418</v>
      </c>
      <c r="E460" s="17" t="s">
        <v>1</v>
      </c>
      <c r="F460" s="204">
        <v>-0.935</v>
      </c>
      <c r="H460" s="32"/>
    </row>
    <row r="461" spans="2:8" s="1" customFormat="1" ht="16.9" customHeight="1">
      <c r="B461" s="32"/>
      <c r="C461" s="203" t="s">
        <v>1</v>
      </c>
      <c r="D461" s="203" t="s">
        <v>1419</v>
      </c>
      <c r="E461" s="17" t="s">
        <v>1</v>
      </c>
      <c r="F461" s="204">
        <v>-1.007</v>
      </c>
      <c r="H461" s="32"/>
    </row>
    <row r="462" spans="2:8" s="1" customFormat="1" ht="16.9" customHeight="1">
      <c r="B462" s="32"/>
      <c r="C462" s="203" t="s">
        <v>1</v>
      </c>
      <c r="D462" s="203" t="s">
        <v>1420</v>
      </c>
      <c r="E462" s="17" t="s">
        <v>1</v>
      </c>
      <c r="F462" s="204">
        <v>-0.369</v>
      </c>
      <c r="H462" s="32"/>
    </row>
    <row r="463" spans="2:8" s="1" customFormat="1" ht="16.9" customHeight="1">
      <c r="B463" s="32"/>
      <c r="C463" s="203" t="s">
        <v>1</v>
      </c>
      <c r="D463" s="203" t="s">
        <v>1421</v>
      </c>
      <c r="E463" s="17" t="s">
        <v>1</v>
      </c>
      <c r="F463" s="204">
        <v>-0.149</v>
      </c>
      <c r="H463" s="32"/>
    </row>
    <row r="464" spans="2:8" s="1" customFormat="1" ht="16.9" customHeight="1">
      <c r="B464" s="32"/>
      <c r="C464" s="203" t="s">
        <v>1</v>
      </c>
      <c r="D464" s="203" t="s">
        <v>1422</v>
      </c>
      <c r="E464" s="17" t="s">
        <v>1</v>
      </c>
      <c r="F464" s="204">
        <v>-0.288</v>
      </c>
      <c r="H464" s="32"/>
    </row>
    <row r="465" spans="2:8" s="1" customFormat="1" ht="16.9" customHeight="1">
      <c r="B465" s="32"/>
      <c r="C465" s="203" t="s">
        <v>1</v>
      </c>
      <c r="D465" s="203" t="s">
        <v>1423</v>
      </c>
      <c r="E465" s="17" t="s">
        <v>1</v>
      </c>
      <c r="F465" s="204">
        <v>-0.221</v>
      </c>
      <c r="H465" s="32"/>
    </row>
    <row r="466" spans="2:8" s="1" customFormat="1" ht="16.9" customHeight="1">
      <c r="B466" s="32"/>
      <c r="C466" s="203" t="s">
        <v>831</v>
      </c>
      <c r="D466" s="203" t="s">
        <v>309</v>
      </c>
      <c r="E466" s="17" t="s">
        <v>1</v>
      </c>
      <c r="F466" s="204">
        <v>16.925</v>
      </c>
      <c r="H466" s="32"/>
    </row>
    <row r="467" spans="2:8" s="1" customFormat="1" ht="16.9" customHeight="1">
      <c r="B467" s="32"/>
      <c r="C467" s="205" t="s">
        <v>2222</v>
      </c>
      <c r="H467" s="32"/>
    </row>
    <row r="468" spans="2:8" s="1" customFormat="1" ht="16.9" customHeight="1">
      <c r="B468" s="32"/>
      <c r="C468" s="203" t="s">
        <v>453</v>
      </c>
      <c r="D468" s="203" t="s">
        <v>454</v>
      </c>
      <c r="E468" s="17" t="s">
        <v>286</v>
      </c>
      <c r="F468" s="204">
        <v>16.925</v>
      </c>
      <c r="H468" s="32"/>
    </row>
    <row r="469" spans="2:8" s="1" customFormat="1" ht="22.5">
      <c r="B469" s="32"/>
      <c r="C469" s="203" t="s">
        <v>380</v>
      </c>
      <c r="D469" s="203" t="s">
        <v>381</v>
      </c>
      <c r="E469" s="17" t="s">
        <v>286</v>
      </c>
      <c r="F469" s="204">
        <v>21.325</v>
      </c>
      <c r="H469" s="32"/>
    </row>
    <row r="470" spans="2:8" s="1" customFormat="1" ht="22.5">
      <c r="B470" s="32"/>
      <c r="C470" s="203" t="s">
        <v>1094</v>
      </c>
      <c r="D470" s="203" t="s">
        <v>1095</v>
      </c>
      <c r="E470" s="17" t="s">
        <v>286</v>
      </c>
      <c r="F470" s="204">
        <v>16.925</v>
      </c>
      <c r="H470" s="32"/>
    </row>
    <row r="471" spans="2:8" s="1" customFormat="1" ht="22.5">
      <c r="B471" s="32"/>
      <c r="C471" s="203" t="s">
        <v>386</v>
      </c>
      <c r="D471" s="203" t="s">
        <v>387</v>
      </c>
      <c r="E471" s="17" t="s">
        <v>286</v>
      </c>
      <c r="F471" s="204">
        <v>5.612</v>
      </c>
      <c r="H471" s="32"/>
    </row>
    <row r="472" spans="2:8" s="1" customFormat="1" ht="16.9" customHeight="1">
      <c r="B472" s="32"/>
      <c r="C472" s="203" t="s">
        <v>414</v>
      </c>
      <c r="D472" s="203" t="s">
        <v>415</v>
      </c>
      <c r="E472" s="17" t="s">
        <v>286</v>
      </c>
      <c r="F472" s="204">
        <v>10.663</v>
      </c>
      <c r="H472" s="32"/>
    </row>
    <row r="473" spans="2:8" s="1" customFormat="1" ht="16.9" customHeight="1">
      <c r="B473" s="32"/>
      <c r="C473" s="203" t="s">
        <v>860</v>
      </c>
      <c r="D473" s="203" t="s">
        <v>861</v>
      </c>
      <c r="E473" s="17" t="s">
        <v>286</v>
      </c>
      <c r="F473" s="204">
        <v>8.463</v>
      </c>
      <c r="H473" s="32"/>
    </row>
    <row r="474" spans="2:8" s="1" customFormat="1" ht="26.45" customHeight="1">
      <c r="B474" s="32"/>
      <c r="C474" s="198" t="s">
        <v>2231</v>
      </c>
      <c r="D474" s="198" t="s">
        <v>120</v>
      </c>
      <c r="H474" s="32"/>
    </row>
    <row r="475" spans="2:8" s="1" customFormat="1" ht="16.9" customHeight="1">
      <c r="B475" s="32"/>
      <c r="C475" s="199" t="s">
        <v>151</v>
      </c>
      <c r="D475" s="200" t="s">
        <v>1</v>
      </c>
      <c r="E475" s="201" t="s">
        <v>1</v>
      </c>
      <c r="F475" s="202">
        <v>36.507</v>
      </c>
      <c r="H475" s="32"/>
    </row>
    <row r="476" spans="2:8" s="1" customFormat="1" ht="16.9" customHeight="1">
      <c r="B476" s="32"/>
      <c r="C476" s="203" t="s">
        <v>1</v>
      </c>
      <c r="D476" s="203" t="s">
        <v>394</v>
      </c>
      <c r="E476" s="17" t="s">
        <v>1</v>
      </c>
      <c r="F476" s="204">
        <v>0</v>
      </c>
      <c r="H476" s="32"/>
    </row>
    <row r="477" spans="2:8" s="1" customFormat="1" ht="16.9" customHeight="1">
      <c r="B477" s="32"/>
      <c r="C477" s="203" t="s">
        <v>151</v>
      </c>
      <c r="D477" s="203" t="s">
        <v>1098</v>
      </c>
      <c r="E477" s="17" t="s">
        <v>1</v>
      </c>
      <c r="F477" s="204">
        <v>36.507</v>
      </c>
      <c r="H477" s="32"/>
    </row>
    <row r="478" spans="2:8" s="1" customFormat="1" ht="16.9" customHeight="1">
      <c r="B478" s="32"/>
      <c r="C478" s="205" t="s">
        <v>2222</v>
      </c>
      <c r="H478" s="32"/>
    </row>
    <row r="479" spans="2:8" s="1" customFormat="1" ht="22.5">
      <c r="B479" s="32"/>
      <c r="C479" s="203" t="s">
        <v>386</v>
      </c>
      <c r="D479" s="203" t="s">
        <v>387</v>
      </c>
      <c r="E479" s="17" t="s">
        <v>286</v>
      </c>
      <c r="F479" s="204">
        <v>18.254</v>
      </c>
      <c r="H479" s="32"/>
    </row>
    <row r="480" spans="2:8" s="1" customFormat="1" ht="22.5">
      <c r="B480" s="32"/>
      <c r="C480" s="203" t="s">
        <v>1094</v>
      </c>
      <c r="D480" s="203" t="s">
        <v>1095</v>
      </c>
      <c r="E480" s="17" t="s">
        <v>286</v>
      </c>
      <c r="F480" s="204">
        <v>7.799</v>
      </c>
      <c r="H480" s="32"/>
    </row>
    <row r="481" spans="2:8" s="1" customFormat="1" ht="22.5">
      <c r="B481" s="32"/>
      <c r="C481" s="203" t="s">
        <v>386</v>
      </c>
      <c r="D481" s="203" t="s">
        <v>387</v>
      </c>
      <c r="E481" s="17" t="s">
        <v>286</v>
      </c>
      <c r="F481" s="204">
        <v>7.453</v>
      </c>
      <c r="H481" s="32"/>
    </row>
    <row r="482" spans="2:8" s="1" customFormat="1" ht="16.9" customHeight="1">
      <c r="B482" s="32"/>
      <c r="C482" s="203" t="s">
        <v>414</v>
      </c>
      <c r="D482" s="203" t="s">
        <v>415</v>
      </c>
      <c r="E482" s="17" t="s">
        <v>286</v>
      </c>
      <c r="F482" s="204">
        <v>5.3</v>
      </c>
      <c r="H482" s="32"/>
    </row>
    <row r="483" spans="2:8" s="1" customFormat="1" ht="16.9" customHeight="1">
      <c r="B483" s="32"/>
      <c r="C483" s="203" t="s">
        <v>860</v>
      </c>
      <c r="D483" s="203" t="s">
        <v>861</v>
      </c>
      <c r="E483" s="17" t="s">
        <v>286</v>
      </c>
      <c r="F483" s="204">
        <v>3.9</v>
      </c>
      <c r="H483" s="32"/>
    </row>
    <row r="484" spans="2:8" s="1" customFormat="1" ht="26.45" customHeight="1">
      <c r="B484" s="32"/>
      <c r="C484" s="198" t="s">
        <v>2232</v>
      </c>
      <c r="D484" s="198" t="s">
        <v>117</v>
      </c>
      <c r="H484" s="32"/>
    </row>
    <row r="485" spans="2:8" s="1" customFormat="1" ht="16.9" customHeight="1">
      <c r="B485" s="32"/>
      <c r="C485" s="199" t="s">
        <v>151</v>
      </c>
      <c r="D485" s="200" t="s">
        <v>1</v>
      </c>
      <c r="E485" s="201" t="s">
        <v>1</v>
      </c>
      <c r="F485" s="202">
        <v>11.223</v>
      </c>
      <c r="H485" s="32"/>
    </row>
    <row r="486" spans="2:8" s="1" customFormat="1" ht="16.9" customHeight="1">
      <c r="B486" s="32"/>
      <c r="C486" s="203" t="s">
        <v>1</v>
      </c>
      <c r="D486" s="203" t="s">
        <v>394</v>
      </c>
      <c r="E486" s="17" t="s">
        <v>1</v>
      </c>
      <c r="F486" s="204">
        <v>0</v>
      </c>
      <c r="H486" s="32"/>
    </row>
    <row r="487" spans="2:8" s="1" customFormat="1" ht="16.9" customHeight="1">
      <c r="B487" s="32"/>
      <c r="C487" s="203" t="s">
        <v>151</v>
      </c>
      <c r="D487" s="203" t="s">
        <v>1412</v>
      </c>
      <c r="E487" s="17" t="s">
        <v>1</v>
      </c>
      <c r="F487" s="204">
        <v>11.223</v>
      </c>
      <c r="H487" s="32"/>
    </row>
    <row r="488" spans="2:8" s="1" customFormat="1" ht="16.9" customHeight="1">
      <c r="B488" s="32"/>
      <c r="C488" s="205" t="s">
        <v>2222</v>
      </c>
      <c r="H488" s="32"/>
    </row>
    <row r="489" spans="2:8" s="1" customFormat="1" ht="22.5">
      <c r="B489" s="32"/>
      <c r="C489" s="203" t="s">
        <v>386</v>
      </c>
      <c r="D489" s="203" t="s">
        <v>387</v>
      </c>
      <c r="E489" s="17" t="s">
        <v>286</v>
      </c>
      <c r="F489" s="204">
        <v>5.612</v>
      </c>
      <c r="H489" s="32"/>
    </row>
    <row r="490" spans="2:8" s="1" customFormat="1" ht="22.5">
      <c r="B490" s="32"/>
      <c r="C490" s="203" t="s">
        <v>398</v>
      </c>
      <c r="D490" s="203" t="s">
        <v>399</v>
      </c>
      <c r="E490" s="17" t="s">
        <v>286</v>
      </c>
      <c r="F490" s="204">
        <v>56.115</v>
      </c>
      <c r="H490" s="32"/>
    </row>
    <row r="491" spans="2:8" s="1" customFormat="1" ht="22.5">
      <c r="B491" s="32"/>
      <c r="C491" s="203" t="s">
        <v>406</v>
      </c>
      <c r="D491" s="203" t="s">
        <v>407</v>
      </c>
      <c r="E491" s="17" t="s">
        <v>286</v>
      </c>
      <c r="F491" s="204">
        <v>5.612</v>
      </c>
      <c r="H491" s="32"/>
    </row>
    <row r="492" spans="2:8" s="1" customFormat="1" ht="22.5">
      <c r="B492" s="32"/>
      <c r="C492" s="203" t="s">
        <v>410</v>
      </c>
      <c r="D492" s="203" t="s">
        <v>411</v>
      </c>
      <c r="E492" s="17" t="s">
        <v>286</v>
      </c>
      <c r="F492" s="204">
        <v>56.115</v>
      </c>
      <c r="H492" s="32"/>
    </row>
    <row r="493" spans="2:8" s="1" customFormat="1" ht="22.5">
      <c r="B493" s="32"/>
      <c r="C493" s="203" t="s">
        <v>433</v>
      </c>
      <c r="D493" s="203" t="s">
        <v>434</v>
      </c>
      <c r="E493" s="17" t="s">
        <v>429</v>
      </c>
      <c r="F493" s="204">
        <v>22.446</v>
      </c>
      <c r="H493" s="32"/>
    </row>
    <row r="494" spans="2:8" s="1" customFormat="1" ht="16.9" customHeight="1">
      <c r="B494" s="32"/>
      <c r="C494" s="203" t="s">
        <v>438</v>
      </c>
      <c r="D494" s="203" t="s">
        <v>439</v>
      </c>
      <c r="E494" s="17" t="s">
        <v>286</v>
      </c>
      <c r="F494" s="204">
        <v>11.223</v>
      </c>
      <c r="H494" s="32"/>
    </row>
    <row r="495" spans="2:8" s="1" customFormat="1" ht="22.5">
      <c r="B495" s="32"/>
      <c r="C495" s="203" t="s">
        <v>1409</v>
      </c>
      <c r="D495" s="203" t="s">
        <v>1410</v>
      </c>
      <c r="E495" s="17" t="s">
        <v>286</v>
      </c>
      <c r="F495" s="204">
        <v>7.15</v>
      </c>
      <c r="H495" s="32"/>
    </row>
    <row r="496" spans="2:8" s="1" customFormat="1" ht="22.5">
      <c r="B496" s="32"/>
      <c r="C496" s="203" t="s">
        <v>386</v>
      </c>
      <c r="D496" s="203" t="s">
        <v>387</v>
      </c>
      <c r="E496" s="17" t="s">
        <v>286</v>
      </c>
      <c r="F496" s="204">
        <v>5.612</v>
      </c>
      <c r="H496" s="32"/>
    </row>
    <row r="497" spans="2:8" s="1" customFormat="1" ht="16.9" customHeight="1">
      <c r="B497" s="32"/>
      <c r="C497" s="203" t="s">
        <v>453</v>
      </c>
      <c r="D497" s="203" t="s">
        <v>454</v>
      </c>
      <c r="E497" s="17" t="s">
        <v>286</v>
      </c>
      <c r="F497" s="204">
        <v>16.925</v>
      </c>
      <c r="H497" s="32"/>
    </row>
    <row r="498" spans="2:8" s="1" customFormat="1" ht="16.9" customHeight="1">
      <c r="B498" s="32"/>
      <c r="C498" s="199" t="s">
        <v>167</v>
      </c>
      <c r="D498" s="200" t="s">
        <v>1</v>
      </c>
      <c r="E498" s="201" t="s">
        <v>1</v>
      </c>
      <c r="F498" s="202">
        <v>13.848</v>
      </c>
      <c r="H498" s="32"/>
    </row>
    <row r="499" spans="2:8" s="1" customFormat="1" ht="16.9" customHeight="1">
      <c r="B499" s="32"/>
      <c r="C499" s="203" t="s">
        <v>1</v>
      </c>
      <c r="D499" s="203" t="s">
        <v>1406</v>
      </c>
      <c r="E499" s="17" t="s">
        <v>1</v>
      </c>
      <c r="F499" s="204">
        <v>5.347</v>
      </c>
      <c r="H499" s="32"/>
    </row>
    <row r="500" spans="2:8" s="1" customFormat="1" ht="16.9" customHeight="1">
      <c r="B500" s="32"/>
      <c r="C500" s="203" t="s">
        <v>1</v>
      </c>
      <c r="D500" s="203" t="s">
        <v>1407</v>
      </c>
      <c r="E500" s="17" t="s">
        <v>1</v>
      </c>
      <c r="F500" s="204">
        <v>4.061</v>
      </c>
      <c r="H500" s="32"/>
    </row>
    <row r="501" spans="2:8" s="1" customFormat="1" ht="16.9" customHeight="1">
      <c r="B501" s="32"/>
      <c r="C501" s="203" t="s">
        <v>1</v>
      </c>
      <c r="D501" s="203" t="s">
        <v>1408</v>
      </c>
      <c r="E501" s="17" t="s">
        <v>1</v>
      </c>
      <c r="F501" s="204">
        <v>4.44</v>
      </c>
      <c r="H501" s="32"/>
    </row>
    <row r="502" spans="2:8" s="1" customFormat="1" ht="16.9" customHeight="1">
      <c r="B502" s="32"/>
      <c r="C502" s="203" t="s">
        <v>167</v>
      </c>
      <c r="D502" s="203" t="s">
        <v>872</v>
      </c>
      <c r="E502" s="17" t="s">
        <v>1</v>
      </c>
      <c r="F502" s="204">
        <v>13.848</v>
      </c>
      <c r="H502" s="32"/>
    </row>
    <row r="503" spans="2:8" s="1" customFormat="1" ht="16.9" customHeight="1">
      <c r="B503" s="32"/>
      <c r="C503" s="205" t="s">
        <v>2222</v>
      </c>
      <c r="H503" s="32"/>
    </row>
    <row r="504" spans="2:8" s="1" customFormat="1" ht="22.5">
      <c r="B504" s="32"/>
      <c r="C504" s="203" t="s">
        <v>1083</v>
      </c>
      <c r="D504" s="203" t="s">
        <v>1084</v>
      </c>
      <c r="E504" s="17" t="s">
        <v>286</v>
      </c>
      <c r="F504" s="204">
        <v>6.924</v>
      </c>
      <c r="H504" s="32"/>
    </row>
    <row r="505" spans="2:8" s="1" customFormat="1" ht="22.5">
      <c r="B505" s="32"/>
      <c r="C505" s="203" t="s">
        <v>1087</v>
      </c>
      <c r="D505" s="203" t="s">
        <v>1088</v>
      </c>
      <c r="E505" s="17" t="s">
        <v>286</v>
      </c>
      <c r="F505" s="204">
        <v>6.924</v>
      </c>
      <c r="H505" s="32"/>
    </row>
    <row r="506" spans="2:8" s="1" customFormat="1" ht="22.5">
      <c r="B506" s="32"/>
      <c r="C506" s="203" t="s">
        <v>386</v>
      </c>
      <c r="D506" s="203" t="s">
        <v>387</v>
      </c>
      <c r="E506" s="17" t="s">
        <v>286</v>
      </c>
      <c r="F506" s="204">
        <v>5.612</v>
      </c>
      <c r="H506" s="32"/>
    </row>
    <row r="507" spans="2:8" s="1" customFormat="1" ht="16.9" customHeight="1">
      <c r="B507" s="32"/>
      <c r="C507" s="203" t="s">
        <v>453</v>
      </c>
      <c r="D507" s="203" t="s">
        <v>454</v>
      </c>
      <c r="E507" s="17" t="s">
        <v>286</v>
      </c>
      <c r="F507" s="204">
        <v>16.925</v>
      </c>
      <c r="H507" s="32"/>
    </row>
    <row r="508" spans="2:8" s="1" customFormat="1" ht="16.9" customHeight="1">
      <c r="B508" s="32"/>
      <c r="C508" s="199" t="s">
        <v>831</v>
      </c>
      <c r="D508" s="200" t="s">
        <v>1</v>
      </c>
      <c r="E508" s="201" t="s">
        <v>1</v>
      </c>
      <c r="F508" s="202">
        <v>16.925</v>
      </c>
      <c r="H508" s="32"/>
    </row>
    <row r="509" spans="2:8" s="1" customFormat="1" ht="16.9" customHeight="1">
      <c r="B509" s="32"/>
      <c r="C509" s="203" t="s">
        <v>1</v>
      </c>
      <c r="D509" s="203" t="s">
        <v>165</v>
      </c>
      <c r="E509" s="17" t="s">
        <v>1</v>
      </c>
      <c r="F509" s="204">
        <v>14.3</v>
      </c>
      <c r="H509" s="32"/>
    </row>
    <row r="510" spans="2:8" s="1" customFormat="1" ht="16.9" customHeight="1">
      <c r="B510" s="32"/>
      <c r="C510" s="203" t="s">
        <v>1</v>
      </c>
      <c r="D510" s="203" t="s">
        <v>1413</v>
      </c>
      <c r="E510" s="17" t="s">
        <v>1</v>
      </c>
      <c r="F510" s="204">
        <v>-1.128</v>
      </c>
      <c r="H510" s="32"/>
    </row>
    <row r="511" spans="2:8" s="1" customFormat="1" ht="16.9" customHeight="1">
      <c r="B511" s="32"/>
      <c r="C511" s="203" t="s">
        <v>1</v>
      </c>
      <c r="D511" s="203" t="s">
        <v>1414</v>
      </c>
      <c r="E511" s="17" t="s">
        <v>1</v>
      </c>
      <c r="F511" s="204">
        <v>-2.75</v>
      </c>
      <c r="H511" s="32"/>
    </row>
    <row r="512" spans="2:8" s="1" customFormat="1" ht="16.9" customHeight="1">
      <c r="B512" s="32"/>
      <c r="C512" s="203" t="s">
        <v>1</v>
      </c>
      <c r="D512" s="203" t="s">
        <v>1415</v>
      </c>
      <c r="E512" s="17" t="s">
        <v>1</v>
      </c>
      <c r="F512" s="204">
        <v>-2.21</v>
      </c>
      <c r="H512" s="32"/>
    </row>
    <row r="513" spans="2:8" s="1" customFormat="1" ht="16.9" customHeight="1">
      <c r="B513" s="32"/>
      <c r="C513" s="203" t="s">
        <v>1</v>
      </c>
      <c r="D513" s="203" t="s">
        <v>1416</v>
      </c>
      <c r="E513" s="17" t="s">
        <v>1</v>
      </c>
      <c r="F513" s="204">
        <v>-0.816</v>
      </c>
      <c r="H513" s="32"/>
    </row>
    <row r="514" spans="2:8" s="1" customFormat="1" ht="22.5">
      <c r="B514" s="32"/>
      <c r="C514" s="203" t="s">
        <v>398</v>
      </c>
      <c r="D514" s="203" t="s">
        <v>399</v>
      </c>
      <c r="E514" s="17" t="s">
        <v>286</v>
      </c>
      <c r="F514" s="204">
        <v>182.535</v>
      </c>
      <c r="H514" s="32"/>
    </row>
    <row r="515" spans="2:8" s="1" customFormat="1" ht="22.5">
      <c r="B515" s="32"/>
      <c r="C515" s="203" t="s">
        <v>406</v>
      </c>
      <c r="D515" s="203" t="s">
        <v>407</v>
      </c>
      <c r="E515" s="17" t="s">
        <v>286</v>
      </c>
      <c r="F515" s="204">
        <v>18.254</v>
      </c>
      <c r="H515" s="32"/>
    </row>
    <row r="516" spans="2:8" s="1" customFormat="1" ht="22.5">
      <c r="B516" s="32"/>
      <c r="C516" s="203" t="s">
        <v>410</v>
      </c>
      <c r="D516" s="203" t="s">
        <v>411</v>
      </c>
      <c r="E516" s="17" t="s">
        <v>286</v>
      </c>
      <c r="F516" s="204">
        <v>182.535</v>
      </c>
      <c r="H516" s="32"/>
    </row>
    <row r="517" spans="2:8" s="1" customFormat="1" ht="22.5">
      <c r="B517" s="32"/>
      <c r="C517" s="203" t="s">
        <v>433</v>
      </c>
      <c r="D517" s="203" t="s">
        <v>434</v>
      </c>
      <c r="E517" s="17" t="s">
        <v>429</v>
      </c>
      <c r="F517" s="204">
        <v>73.014</v>
      </c>
      <c r="H517" s="32"/>
    </row>
    <row r="518" spans="2:8" s="1" customFormat="1" ht="16.9" customHeight="1">
      <c r="B518" s="32"/>
      <c r="C518" s="203" t="s">
        <v>438</v>
      </c>
      <c r="D518" s="203" t="s">
        <v>439</v>
      </c>
      <c r="E518" s="17" t="s">
        <v>286</v>
      </c>
      <c r="F518" s="204">
        <v>36.507</v>
      </c>
      <c r="H518" s="32"/>
    </row>
    <row r="519" spans="2:8" s="1" customFormat="1" ht="16.9" customHeight="1">
      <c r="B519" s="32"/>
      <c r="C519" s="199" t="s">
        <v>154</v>
      </c>
      <c r="D519" s="200" t="s">
        <v>1</v>
      </c>
      <c r="E519" s="201" t="s">
        <v>1</v>
      </c>
      <c r="F519" s="202">
        <v>24.7</v>
      </c>
      <c r="H519" s="32"/>
    </row>
    <row r="520" spans="2:8" s="1" customFormat="1" ht="16.9" customHeight="1">
      <c r="B520" s="32"/>
      <c r="C520" s="203" t="s">
        <v>154</v>
      </c>
      <c r="D520" s="203" t="s">
        <v>1510</v>
      </c>
      <c r="E520" s="17" t="s">
        <v>1</v>
      </c>
      <c r="F520" s="204">
        <v>24.7</v>
      </c>
      <c r="H520" s="32"/>
    </row>
    <row r="521" spans="2:8" s="1" customFormat="1" ht="16.9" customHeight="1">
      <c r="B521" s="32"/>
      <c r="C521" s="199" t="s">
        <v>157</v>
      </c>
      <c r="D521" s="200" t="s">
        <v>1</v>
      </c>
      <c r="E521" s="201" t="s">
        <v>1</v>
      </c>
      <c r="F521" s="202">
        <v>24.7</v>
      </c>
      <c r="H521" s="32"/>
    </row>
    <row r="522" spans="2:8" s="1" customFormat="1" ht="16.9" customHeight="1">
      <c r="B522" s="32"/>
      <c r="C522" s="203" t="s">
        <v>157</v>
      </c>
      <c r="D522" s="203" t="s">
        <v>1510</v>
      </c>
      <c r="E522" s="17" t="s">
        <v>1</v>
      </c>
      <c r="F522" s="204">
        <v>24.7</v>
      </c>
      <c r="H522" s="32"/>
    </row>
    <row r="523" spans="2:8" s="1" customFormat="1" ht="16.9" customHeight="1">
      <c r="B523" s="32"/>
      <c r="C523" s="205" t="s">
        <v>2222</v>
      </c>
      <c r="H523" s="32"/>
    </row>
    <row r="524" spans="2:8" s="1" customFormat="1" ht="16.9" customHeight="1">
      <c r="B524" s="32"/>
      <c r="C524" s="203" t="s">
        <v>479</v>
      </c>
      <c r="D524" s="203" t="s">
        <v>480</v>
      </c>
      <c r="E524" s="17" t="s">
        <v>218</v>
      </c>
      <c r="F524" s="204">
        <v>24.7</v>
      </c>
      <c r="H524" s="32"/>
    </row>
    <row r="525" spans="2:8" s="1" customFormat="1" ht="22.5">
      <c r="B525" s="32"/>
      <c r="C525" s="203" t="s">
        <v>380</v>
      </c>
      <c r="D525" s="203" t="s">
        <v>381</v>
      </c>
      <c r="E525" s="17" t="s">
        <v>286</v>
      </c>
      <c r="F525" s="204">
        <v>18.421</v>
      </c>
      <c r="H525" s="32"/>
    </row>
    <row r="526" spans="2:8" s="1" customFormat="1" ht="16.9" customHeight="1">
      <c r="B526" s="32"/>
      <c r="C526" s="203" t="s">
        <v>414</v>
      </c>
      <c r="D526" s="203" t="s">
        <v>415</v>
      </c>
      <c r="E526" s="17" t="s">
        <v>286</v>
      </c>
      <c r="F526" s="204">
        <v>9.211</v>
      </c>
      <c r="H526" s="32"/>
    </row>
    <row r="527" spans="2:8" s="1" customFormat="1" ht="16.9" customHeight="1">
      <c r="B527" s="32"/>
      <c r="C527" s="203" t="s">
        <v>484</v>
      </c>
      <c r="D527" s="203" t="s">
        <v>1115</v>
      </c>
      <c r="E527" s="17" t="s">
        <v>218</v>
      </c>
      <c r="F527" s="204">
        <v>24.7</v>
      </c>
      <c r="H527" s="32"/>
    </row>
    <row r="528" spans="2:8" s="1" customFormat="1" ht="16.9" customHeight="1">
      <c r="B528" s="32"/>
      <c r="C528" s="203" t="s">
        <v>502</v>
      </c>
      <c r="D528" s="203" t="s">
        <v>503</v>
      </c>
      <c r="E528" s="17" t="s">
        <v>218</v>
      </c>
      <c r="F528" s="204">
        <v>24.7</v>
      </c>
      <c r="H528" s="32"/>
    </row>
    <row r="529" spans="2:8" s="1" customFormat="1" ht="16.9" customHeight="1">
      <c r="B529" s="32"/>
      <c r="C529" s="203" t="s">
        <v>526</v>
      </c>
      <c r="D529" s="203" t="s">
        <v>527</v>
      </c>
      <c r="E529" s="17" t="s">
        <v>218</v>
      </c>
      <c r="F529" s="204">
        <v>24.7</v>
      </c>
      <c r="H529" s="32"/>
    </row>
    <row r="530" spans="2:8" s="1" customFormat="1" ht="16.9" customHeight="1">
      <c r="B530" s="32"/>
      <c r="C530" s="199" t="s">
        <v>2223</v>
      </c>
      <c r="D530" s="200" t="s">
        <v>1</v>
      </c>
      <c r="E530" s="201" t="s">
        <v>1</v>
      </c>
      <c r="F530" s="202">
        <v>915</v>
      </c>
      <c r="H530" s="32"/>
    </row>
    <row r="531" spans="2:8" s="1" customFormat="1" ht="16.9" customHeight="1">
      <c r="B531" s="32"/>
      <c r="C531" s="205" t="s">
        <v>2222</v>
      </c>
      <c r="H531" s="32"/>
    </row>
    <row r="532" spans="2:8" s="1" customFormat="1" ht="16.9" customHeight="1">
      <c r="B532" s="32"/>
      <c r="C532" s="203" t="s">
        <v>488</v>
      </c>
      <c r="D532" s="203" t="s">
        <v>489</v>
      </c>
      <c r="E532" s="17" t="s">
        <v>490</v>
      </c>
      <c r="F532" s="204">
        <v>0.752</v>
      </c>
      <c r="H532" s="32"/>
    </row>
    <row r="533" spans="2:8" s="1" customFormat="1" ht="16.9" customHeight="1">
      <c r="B533" s="32"/>
      <c r="C533" s="199" t="s">
        <v>165</v>
      </c>
      <c r="D533" s="200" t="s">
        <v>1</v>
      </c>
      <c r="E533" s="201" t="s">
        <v>1</v>
      </c>
      <c r="F533" s="202">
        <v>49.988</v>
      </c>
      <c r="H533" s="32"/>
    </row>
    <row r="534" spans="2:8" s="1" customFormat="1" ht="16.9" customHeight="1">
      <c r="B534" s="32"/>
      <c r="C534" s="203" t="s">
        <v>1</v>
      </c>
      <c r="D534" s="203" t="s">
        <v>1511</v>
      </c>
      <c r="E534" s="17" t="s">
        <v>1</v>
      </c>
      <c r="F534" s="204">
        <v>35.2</v>
      </c>
      <c r="H534" s="32"/>
    </row>
    <row r="535" spans="2:8" s="1" customFormat="1" ht="16.9" customHeight="1">
      <c r="B535" s="32"/>
      <c r="C535" s="203" t="s">
        <v>1</v>
      </c>
      <c r="D535" s="203" t="s">
        <v>1512</v>
      </c>
      <c r="E535" s="17" t="s">
        <v>1</v>
      </c>
      <c r="F535" s="204">
        <v>14.788</v>
      </c>
      <c r="H535" s="32"/>
    </row>
    <row r="536" spans="2:8" s="1" customFormat="1" ht="16.9" customHeight="1">
      <c r="B536" s="32"/>
      <c r="C536" s="203" t="s">
        <v>165</v>
      </c>
      <c r="D536" s="203" t="s">
        <v>872</v>
      </c>
      <c r="E536" s="17" t="s">
        <v>1</v>
      </c>
      <c r="F536" s="204">
        <v>49.988</v>
      </c>
      <c r="H536" s="32"/>
    </row>
    <row r="537" spans="2:8" s="1" customFormat="1" ht="16.9" customHeight="1">
      <c r="B537" s="32"/>
      <c r="C537" s="205" t="s">
        <v>2222</v>
      </c>
      <c r="H537" s="32"/>
    </row>
    <row r="538" spans="2:8" s="1" customFormat="1" ht="22.5">
      <c r="B538" s="32"/>
      <c r="C538" s="203" t="s">
        <v>1161</v>
      </c>
      <c r="D538" s="203" t="s">
        <v>1162</v>
      </c>
      <c r="E538" s="17" t="s">
        <v>286</v>
      </c>
      <c r="F538" s="204">
        <v>24.994</v>
      </c>
      <c r="H538" s="32"/>
    </row>
    <row r="539" spans="2:8" s="1" customFormat="1" ht="22.5">
      <c r="B539" s="32"/>
      <c r="C539" s="203" t="s">
        <v>1164</v>
      </c>
      <c r="D539" s="203" t="s">
        <v>1165</v>
      </c>
      <c r="E539" s="17" t="s">
        <v>286</v>
      </c>
      <c r="F539" s="204">
        <v>24.994</v>
      </c>
      <c r="H539" s="32"/>
    </row>
    <row r="540" spans="2:8" s="1" customFormat="1" ht="22.5">
      <c r="B540" s="32"/>
      <c r="C540" s="203" t="s">
        <v>386</v>
      </c>
      <c r="D540" s="203" t="s">
        <v>387</v>
      </c>
      <c r="E540" s="17" t="s">
        <v>286</v>
      </c>
      <c r="F540" s="204">
        <v>18.254</v>
      </c>
      <c r="H540" s="32"/>
    </row>
    <row r="541" spans="2:8" s="1" customFormat="1" ht="16.9" customHeight="1">
      <c r="B541" s="32"/>
      <c r="C541" s="203" t="s">
        <v>453</v>
      </c>
      <c r="D541" s="203" t="s">
        <v>454</v>
      </c>
      <c r="E541" s="17" t="s">
        <v>286</v>
      </c>
      <c r="F541" s="204">
        <v>13.481</v>
      </c>
      <c r="H541" s="32"/>
    </row>
    <row r="542" spans="2:8" s="1" customFormat="1" ht="16.9" customHeight="1">
      <c r="B542" s="32"/>
      <c r="C542" s="199" t="s">
        <v>831</v>
      </c>
      <c r="D542" s="200" t="s">
        <v>1</v>
      </c>
      <c r="E542" s="201" t="s">
        <v>1</v>
      </c>
      <c r="F542" s="202">
        <v>13.481</v>
      </c>
      <c r="H542" s="32"/>
    </row>
    <row r="543" spans="2:8" s="1" customFormat="1" ht="16.9" customHeight="1">
      <c r="B543" s="32"/>
      <c r="C543" s="203" t="s">
        <v>1</v>
      </c>
      <c r="D543" s="203" t="s">
        <v>165</v>
      </c>
      <c r="E543" s="17" t="s">
        <v>1</v>
      </c>
      <c r="F543" s="204">
        <v>49.988</v>
      </c>
      <c r="H543" s="32"/>
    </row>
    <row r="544" spans="2:8" s="1" customFormat="1" ht="16.9" customHeight="1">
      <c r="B544" s="32"/>
      <c r="C544" s="203" t="s">
        <v>1</v>
      </c>
      <c r="D544" s="203" t="s">
        <v>1513</v>
      </c>
      <c r="E544" s="17" t="s">
        <v>1</v>
      </c>
      <c r="F544" s="204">
        <v>-2.47</v>
      </c>
      <c r="H544" s="32"/>
    </row>
    <row r="545" spans="2:8" s="1" customFormat="1" ht="16.9" customHeight="1">
      <c r="B545" s="32"/>
      <c r="C545" s="203" t="s">
        <v>1</v>
      </c>
      <c r="D545" s="203" t="s">
        <v>1514</v>
      </c>
      <c r="E545" s="17" t="s">
        <v>1</v>
      </c>
      <c r="F545" s="204">
        <v>-4.94</v>
      </c>
      <c r="H545" s="32"/>
    </row>
    <row r="546" spans="2:8" s="1" customFormat="1" ht="16.9" customHeight="1">
      <c r="B546" s="32"/>
      <c r="C546" s="203" t="s">
        <v>1</v>
      </c>
      <c r="D546" s="203" t="s">
        <v>1515</v>
      </c>
      <c r="E546" s="17" t="s">
        <v>1</v>
      </c>
      <c r="F546" s="204">
        <v>-6.885</v>
      </c>
      <c r="H546" s="32"/>
    </row>
    <row r="547" spans="2:8" s="1" customFormat="1" ht="16.9" customHeight="1">
      <c r="B547" s="32"/>
      <c r="C547" s="203" t="s">
        <v>1</v>
      </c>
      <c r="D547" s="203" t="s">
        <v>1516</v>
      </c>
      <c r="E547" s="17" t="s">
        <v>1</v>
      </c>
      <c r="F547" s="204">
        <v>-17.928</v>
      </c>
      <c r="H547" s="32"/>
    </row>
    <row r="548" spans="2:8" s="1" customFormat="1" ht="16.9" customHeight="1">
      <c r="B548" s="32"/>
      <c r="C548" s="203" t="s">
        <v>1</v>
      </c>
      <c r="D548" s="203" t="s">
        <v>1517</v>
      </c>
      <c r="E548" s="17" t="s">
        <v>1</v>
      </c>
      <c r="F548" s="204">
        <v>-1.296</v>
      </c>
      <c r="H548" s="32"/>
    </row>
    <row r="549" spans="2:8" s="1" customFormat="1" ht="16.9" customHeight="1">
      <c r="B549" s="32"/>
      <c r="C549" s="203" t="s">
        <v>1</v>
      </c>
      <c r="D549" s="203" t="s">
        <v>1518</v>
      </c>
      <c r="E549" s="17" t="s">
        <v>1</v>
      </c>
      <c r="F549" s="204">
        <v>-2.988</v>
      </c>
      <c r="H549" s="32"/>
    </row>
    <row r="550" spans="2:8" s="1" customFormat="1" ht="16.9" customHeight="1">
      <c r="B550" s="32"/>
      <c r="C550" s="203" t="s">
        <v>831</v>
      </c>
      <c r="D550" s="203" t="s">
        <v>309</v>
      </c>
      <c r="E550" s="17" t="s">
        <v>1</v>
      </c>
      <c r="F550" s="204">
        <v>13.481</v>
      </c>
      <c r="H550" s="32"/>
    </row>
    <row r="551" spans="2:8" s="1" customFormat="1" ht="16.9" customHeight="1">
      <c r="B551" s="32"/>
      <c r="C551" s="205" t="s">
        <v>2222</v>
      </c>
      <c r="H551" s="32"/>
    </row>
    <row r="552" spans="2:8" s="1" customFormat="1" ht="16.9" customHeight="1">
      <c r="B552" s="32"/>
      <c r="C552" s="203" t="s">
        <v>453</v>
      </c>
      <c r="D552" s="203" t="s">
        <v>454</v>
      </c>
      <c r="E552" s="17" t="s">
        <v>286</v>
      </c>
      <c r="F552" s="204">
        <v>13.481</v>
      </c>
      <c r="H552" s="32"/>
    </row>
    <row r="553" spans="2:8" s="1" customFormat="1" ht="22.5">
      <c r="B553" s="32"/>
      <c r="C553" s="203" t="s">
        <v>380</v>
      </c>
      <c r="D553" s="203" t="s">
        <v>381</v>
      </c>
      <c r="E553" s="17" t="s">
        <v>286</v>
      </c>
      <c r="F553" s="204">
        <v>18.421</v>
      </c>
      <c r="H553" s="32"/>
    </row>
    <row r="554" spans="2:8" s="1" customFormat="1" ht="22.5">
      <c r="B554" s="32"/>
      <c r="C554" s="203" t="s">
        <v>1094</v>
      </c>
      <c r="D554" s="203" t="s">
        <v>1095</v>
      </c>
      <c r="E554" s="17" t="s">
        <v>286</v>
      </c>
      <c r="F554" s="204">
        <v>13.481</v>
      </c>
      <c r="H554" s="32"/>
    </row>
    <row r="555" spans="2:8" s="1" customFormat="1" ht="22.5">
      <c r="B555" s="32"/>
      <c r="C555" s="203" t="s">
        <v>386</v>
      </c>
      <c r="D555" s="203" t="s">
        <v>387</v>
      </c>
      <c r="E555" s="17" t="s">
        <v>286</v>
      </c>
      <c r="F555" s="204">
        <v>18.254</v>
      </c>
      <c r="H555" s="32"/>
    </row>
    <row r="556" spans="2:8" s="1" customFormat="1" ht="16.9" customHeight="1">
      <c r="B556" s="32"/>
      <c r="C556" s="203" t="s">
        <v>414</v>
      </c>
      <c r="D556" s="203" t="s">
        <v>415</v>
      </c>
      <c r="E556" s="17" t="s">
        <v>286</v>
      </c>
      <c r="F556" s="204">
        <v>9.211</v>
      </c>
      <c r="H556" s="32"/>
    </row>
    <row r="557" spans="2:8" s="1" customFormat="1" ht="16.9" customHeight="1">
      <c r="B557" s="32"/>
      <c r="C557" s="203" t="s">
        <v>860</v>
      </c>
      <c r="D557" s="203" t="s">
        <v>861</v>
      </c>
      <c r="E557" s="17" t="s">
        <v>286</v>
      </c>
      <c r="F557" s="204">
        <v>6.741</v>
      </c>
      <c r="H557" s="32"/>
    </row>
    <row r="558" spans="2:8" s="1" customFormat="1" ht="26.45" customHeight="1">
      <c r="B558" s="32"/>
      <c r="C558" s="198" t="s">
        <v>2233</v>
      </c>
      <c r="D558" s="198" t="s">
        <v>123</v>
      </c>
      <c r="H558" s="32"/>
    </row>
    <row r="559" spans="2:8" s="1" customFormat="1" ht="16.9" customHeight="1">
      <c r="B559" s="32"/>
      <c r="C559" s="199" t="s">
        <v>1534</v>
      </c>
      <c r="D559" s="200" t="s">
        <v>1</v>
      </c>
      <c r="E559" s="201" t="s">
        <v>1</v>
      </c>
      <c r="F559" s="202">
        <v>45</v>
      </c>
      <c r="H559" s="32"/>
    </row>
    <row r="560" spans="2:8" s="1" customFormat="1" ht="16.9" customHeight="1">
      <c r="B560" s="32"/>
      <c r="C560" s="203" t="s">
        <v>1</v>
      </c>
      <c r="D560" s="203" t="s">
        <v>1549</v>
      </c>
      <c r="E560" s="17" t="s">
        <v>1</v>
      </c>
      <c r="F560" s="204">
        <v>0</v>
      </c>
      <c r="H560" s="32"/>
    </row>
    <row r="561" spans="2:8" s="1" customFormat="1" ht="16.9" customHeight="1">
      <c r="B561" s="32"/>
      <c r="C561" s="203" t="s">
        <v>1</v>
      </c>
      <c r="D561" s="203" t="s">
        <v>1550</v>
      </c>
      <c r="E561" s="17" t="s">
        <v>1</v>
      </c>
      <c r="F561" s="204">
        <v>30</v>
      </c>
      <c r="H561" s="32"/>
    </row>
    <row r="562" spans="2:8" s="1" customFormat="1" ht="16.9" customHeight="1">
      <c r="B562" s="32"/>
      <c r="C562" s="203" t="s">
        <v>1</v>
      </c>
      <c r="D562" s="203" t="s">
        <v>1551</v>
      </c>
      <c r="E562" s="17" t="s">
        <v>1</v>
      </c>
      <c r="F562" s="204">
        <v>0</v>
      </c>
      <c r="H562" s="32"/>
    </row>
    <row r="563" spans="2:8" s="1" customFormat="1" ht="16.9" customHeight="1">
      <c r="B563" s="32"/>
      <c r="C563" s="203" t="s">
        <v>1</v>
      </c>
      <c r="D563" s="203" t="s">
        <v>1552</v>
      </c>
      <c r="E563" s="17" t="s">
        <v>1</v>
      </c>
      <c r="F563" s="204">
        <v>15</v>
      </c>
      <c r="H563" s="32"/>
    </row>
    <row r="564" spans="2:8" s="1" customFormat="1" ht="16.9" customHeight="1">
      <c r="B564" s="32"/>
      <c r="C564" s="203" t="s">
        <v>1534</v>
      </c>
      <c r="D564" s="203" t="s">
        <v>309</v>
      </c>
      <c r="E564" s="17" t="s">
        <v>1</v>
      </c>
      <c r="F564" s="204">
        <v>45</v>
      </c>
      <c r="H564" s="32"/>
    </row>
    <row r="565" spans="2:8" s="1" customFormat="1" ht="16.9" customHeight="1">
      <c r="B565" s="32"/>
      <c r="C565" s="205" t="s">
        <v>2222</v>
      </c>
      <c r="H565" s="32"/>
    </row>
    <row r="566" spans="2:8" s="1" customFormat="1" ht="16.9" customHeight="1">
      <c r="B566" s="32"/>
      <c r="C566" s="203" t="s">
        <v>1546</v>
      </c>
      <c r="D566" s="203" t="s">
        <v>1547</v>
      </c>
      <c r="E566" s="17" t="s">
        <v>286</v>
      </c>
      <c r="F566" s="204">
        <v>45</v>
      </c>
      <c r="H566" s="32"/>
    </row>
    <row r="567" spans="2:8" s="1" customFormat="1" ht="16.9" customHeight="1">
      <c r="B567" s="32"/>
      <c r="C567" s="203" t="s">
        <v>453</v>
      </c>
      <c r="D567" s="203" t="s">
        <v>454</v>
      </c>
      <c r="E567" s="17" t="s">
        <v>286</v>
      </c>
      <c r="F567" s="204">
        <v>45</v>
      </c>
      <c r="H567" s="32"/>
    </row>
    <row r="568" spans="2:8" s="1" customFormat="1" ht="16.9" customHeight="1">
      <c r="B568" s="32"/>
      <c r="C568" s="199" t="s">
        <v>151</v>
      </c>
      <c r="D568" s="200" t="s">
        <v>1</v>
      </c>
      <c r="E568" s="201" t="s">
        <v>1</v>
      </c>
      <c r="F568" s="202">
        <v>75.332</v>
      </c>
      <c r="H568" s="32"/>
    </row>
    <row r="569" spans="2:8" s="1" customFormat="1" ht="16.9" customHeight="1">
      <c r="B569" s="32"/>
      <c r="C569" s="203" t="s">
        <v>1</v>
      </c>
      <c r="D569" s="203" t="s">
        <v>1656</v>
      </c>
      <c r="E569" s="17" t="s">
        <v>1</v>
      </c>
      <c r="F569" s="204">
        <v>15.552</v>
      </c>
      <c r="H569" s="32"/>
    </row>
    <row r="570" spans="2:8" s="1" customFormat="1" ht="16.9" customHeight="1">
      <c r="B570" s="32"/>
      <c r="C570" s="203" t="s">
        <v>1</v>
      </c>
      <c r="D570" s="203" t="s">
        <v>1657</v>
      </c>
      <c r="E570" s="17" t="s">
        <v>1</v>
      </c>
      <c r="F570" s="204">
        <v>59.78</v>
      </c>
      <c r="H570" s="32"/>
    </row>
    <row r="571" spans="2:8" s="1" customFormat="1" ht="16.9" customHeight="1">
      <c r="B571" s="32"/>
      <c r="C571" s="203" t="s">
        <v>151</v>
      </c>
      <c r="D571" s="203" t="s">
        <v>309</v>
      </c>
      <c r="E571" s="17" t="s">
        <v>1</v>
      </c>
      <c r="F571" s="204">
        <v>75.332</v>
      </c>
      <c r="H571" s="32"/>
    </row>
    <row r="572" spans="2:8" s="1" customFormat="1" ht="16.9" customHeight="1">
      <c r="B572" s="32"/>
      <c r="C572" s="205" t="s">
        <v>2222</v>
      </c>
      <c r="H572" s="32"/>
    </row>
    <row r="573" spans="2:8" s="1" customFormat="1" ht="16.9" customHeight="1">
      <c r="B573" s="32"/>
      <c r="C573" s="203" t="s">
        <v>1653</v>
      </c>
      <c r="D573" s="203" t="s">
        <v>1654</v>
      </c>
      <c r="E573" s="17" t="s">
        <v>286</v>
      </c>
      <c r="F573" s="204">
        <v>75.332</v>
      </c>
      <c r="H573" s="32"/>
    </row>
    <row r="574" spans="2:8" s="1" customFormat="1" ht="16.9" customHeight="1">
      <c r="B574" s="32"/>
      <c r="C574" s="203" t="s">
        <v>414</v>
      </c>
      <c r="D574" s="203" t="s">
        <v>1561</v>
      </c>
      <c r="E574" s="17" t="s">
        <v>286</v>
      </c>
      <c r="F574" s="204">
        <v>75.332</v>
      </c>
      <c r="H574" s="32"/>
    </row>
    <row r="575" spans="2:8" s="1" customFormat="1" ht="22.5">
      <c r="B575" s="32"/>
      <c r="C575" s="203" t="s">
        <v>433</v>
      </c>
      <c r="D575" s="203" t="s">
        <v>434</v>
      </c>
      <c r="E575" s="17" t="s">
        <v>429</v>
      </c>
      <c r="F575" s="204">
        <v>150.664</v>
      </c>
      <c r="H575" s="32"/>
    </row>
    <row r="576" spans="2:8" s="1" customFormat="1" ht="16.9" customHeight="1">
      <c r="B576" s="32"/>
      <c r="C576" s="203" t="s">
        <v>438</v>
      </c>
      <c r="D576" s="203" t="s">
        <v>439</v>
      </c>
      <c r="E576" s="17" t="s">
        <v>286</v>
      </c>
      <c r="F576" s="204">
        <v>75.332</v>
      </c>
      <c r="H576" s="32"/>
    </row>
    <row r="577" spans="2:8" s="1" customFormat="1" ht="16.9" customHeight="1">
      <c r="B577" s="32"/>
      <c r="C577" s="203" t="s">
        <v>1658</v>
      </c>
      <c r="D577" s="203" t="s">
        <v>1659</v>
      </c>
      <c r="E577" s="17" t="s">
        <v>286</v>
      </c>
      <c r="F577" s="204">
        <v>1431.308</v>
      </c>
      <c r="H577" s="32"/>
    </row>
    <row r="578" spans="2:8" s="1" customFormat="1" ht="16.9" customHeight="1">
      <c r="B578" s="32"/>
      <c r="C578" s="199" t="s">
        <v>173</v>
      </c>
      <c r="D578" s="200" t="s">
        <v>1</v>
      </c>
      <c r="E578" s="201" t="s">
        <v>1</v>
      </c>
      <c r="F578" s="202">
        <v>6.67</v>
      </c>
      <c r="H578" s="32"/>
    </row>
    <row r="579" spans="2:8" s="1" customFormat="1" ht="16.9" customHeight="1">
      <c r="B579" s="32"/>
      <c r="C579" s="199" t="s">
        <v>47</v>
      </c>
      <c r="D579" s="200" t="s">
        <v>1</v>
      </c>
      <c r="E579" s="201" t="s">
        <v>1</v>
      </c>
      <c r="F579" s="202">
        <v>34.992</v>
      </c>
      <c r="H579" s="32"/>
    </row>
    <row r="580" spans="2:8" s="1" customFormat="1" ht="16.9" customHeight="1">
      <c r="B580" s="32"/>
      <c r="C580" s="203" t="s">
        <v>47</v>
      </c>
      <c r="D580" s="203" t="s">
        <v>1625</v>
      </c>
      <c r="E580" s="17" t="s">
        <v>1</v>
      </c>
      <c r="F580" s="204">
        <v>34.992</v>
      </c>
      <c r="H580" s="32"/>
    </row>
    <row r="581" spans="2:8" s="1" customFormat="1" ht="16.9" customHeight="1">
      <c r="B581" s="32"/>
      <c r="C581" s="199" t="s">
        <v>831</v>
      </c>
      <c r="D581" s="200" t="s">
        <v>1</v>
      </c>
      <c r="E581" s="201" t="s">
        <v>1</v>
      </c>
      <c r="F581" s="202">
        <v>19.44</v>
      </c>
      <c r="H581" s="32"/>
    </row>
    <row r="582" spans="2:8" s="1" customFormat="1" ht="16.9" customHeight="1">
      <c r="B582" s="32"/>
      <c r="C582" s="203" t="s">
        <v>1</v>
      </c>
      <c r="D582" s="203" t="s">
        <v>1625</v>
      </c>
      <c r="E582" s="17" t="s">
        <v>1</v>
      </c>
      <c r="F582" s="204">
        <v>34.992</v>
      </c>
      <c r="H582" s="32"/>
    </row>
    <row r="583" spans="2:8" s="1" customFormat="1" ht="16.9" customHeight="1">
      <c r="B583" s="32"/>
      <c r="C583" s="203" t="s">
        <v>1</v>
      </c>
      <c r="D583" s="203" t="s">
        <v>1643</v>
      </c>
      <c r="E583" s="17" t="s">
        <v>1</v>
      </c>
      <c r="F583" s="204">
        <v>-15.552</v>
      </c>
      <c r="H583" s="32"/>
    </row>
    <row r="584" spans="2:8" s="1" customFormat="1" ht="16.9" customHeight="1">
      <c r="B584" s="32"/>
      <c r="C584" s="203" t="s">
        <v>831</v>
      </c>
      <c r="D584" s="203" t="s">
        <v>309</v>
      </c>
      <c r="E584" s="17" t="s">
        <v>1</v>
      </c>
      <c r="F584" s="204">
        <v>19.44</v>
      </c>
      <c r="H584" s="32"/>
    </row>
    <row r="585" spans="2:8" s="1" customFormat="1" ht="26.45" customHeight="1">
      <c r="B585" s="32"/>
      <c r="C585" s="198" t="s">
        <v>2234</v>
      </c>
      <c r="D585" s="198" t="s">
        <v>132</v>
      </c>
      <c r="H585" s="32"/>
    </row>
    <row r="586" spans="2:8" s="1" customFormat="1" ht="16.9" customHeight="1">
      <c r="B586" s="32"/>
      <c r="C586" s="199" t="s">
        <v>147</v>
      </c>
      <c r="D586" s="200" t="s">
        <v>1</v>
      </c>
      <c r="E586" s="201" t="s">
        <v>1</v>
      </c>
      <c r="F586" s="202">
        <v>54</v>
      </c>
      <c r="H586" s="32"/>
    </row>
    <row r="587" spans="2:8" s="1" customFormat="1" ht="16.9" customHeight="1">
      <c r="B587" s="32"/>
      <c r="C587" s="203" t="s">
        <v>1</v>
      </c>
      <c r="D587" s="203" t="s">
        <v>1731</v>
      </c>
      <c r="E587" s="17" t="s">
        <v>1</v>
      </c>
      <c r="F587" s="204">
        <v>0</v>
      </c>
      <c r="H587" s="32"/>
    </row>
    <row r="588" spans="2:8" s="1" customFormat="1" ht="16.9" customHeight="1">
      <c r="B588" s="32"/>
      <c r="C588" s="203" t="s">
        <v>1</v>
      </c>
      <c r="D588" s="203" t="s">
        <v>1732</v>
      </c>
      <c r="E588" s="17" t="s">
        <v>1</v>
      </c>
      <c r="F588" s="204">
        <v>0</v>
      </c>
      <c r="H588" s="32"/>
    </row>
    <row r="589" spans="2:8" s="1" customFormat="1" ht="16.9" customHeight="1">
      <c r="B589" s="32"/>
      <c r="C589" s="203" t="s">
        <v>1</v>
      </c>
      <c r="D589" s="203" t="s">
        <v>1733</v>
      </c>
      <c r="E589" s="17" t="s">
        <v>1</v>
      </c>
      <c r="F589" s="204">
        <v>36</v>
      </c>
      <c r="H589" s="32"/>
    </row>
    <row r="590" spans="2:8" s="1" customFormat="1" ht="16.9" customHeight="1">
      <c r="B590" s="32"/>
      <c r="C590" s="203" t="s">
        <v>1</v>
      </c>
      <c r="D590" s="203" t="s">
        <v>1734</v>
      </c>
      <c r="E590" s="17" t="s">
        <v>1</v>
      </c>
      <c r="F590" s="204">
        <v>0</v>
      </c>
      <c r="H590" s="32"/>
    </row>
    <row r="591" spans="2:8" s="1" customFormat="1" ht="16.9" customHeight="1">
      <c r="B591" s="32"/>
      <c r="C591" s="203" t="s">
        <v>1</v>
      </c>
      <c r="D591" s="203" t="s">
        <v>1735</v>
      </c>
      <c r="E591" s="17" t="s">
        <v>1</v>
      </c>
      <c r="F591" s="204">
        <v>18</v>
      </c>
      <c r="H591" s="32"/>
    </row>
    <row r="592" spans="2:8" s="1" customFormat="1" ht="16.9" customHeight="1">
      <c r="B592" s="32"/>
      <c r="C592" s="203" t="s">
        <v>147</v>
      </c>
      <c r="D592" s="203" t="s">
        <v>309</v>
      </c>
      <c r="E592" s="17" t="s">
        <v>1</v>
      </c>
      <c r="F592" s="204">
        <v>54</v>
      </c>
      <c r="H592" s="32"/>
    </row>
    <row r="593" spans="2:8" s="1" customFormat="1" ht="16.9" customHeight="1">
      <c r="B593" s="32"/>
      <c r="C593" s="205" t="s">
        <v>2222</v>
      </c>
      <c r="H593" s="32"/>
    </row>
    <row r="594" spans="2:8" s="1" customFormat="1" ht="16.9" customHeight="1">
      <c r="B594" s="32"/>
      <c r="C594" s="203" t="s">
        <v>1728</v>
      </c>
      <c r="D594" s="203" t="s">
        <v>1729</v>
      </c>
      <c r="E594" s="17" t="s">
        <v>286</v>
      </c>
      <c r="F594" s="204">
        <v>27</v>
      </c>
      <c r="H594" s="32"/>
    </row>
    <row r="595" spans="2:8" s="1" customFormat="1" ht="16.9" customHeight="1">
      <c r="B595" s="32"/>
      <c r="C595" s="203" t="s">
        <v>1736</v>
      </c>
      <c r="D595" s="203" t="s">
        <v>1737</v>
      </c>
      <c r="E595" s="17" t="s">
        <v>286</v>
      </c>
      <c r="F595" s="204">
        <v>27</v>
      </c>
      <c r="H595" s="32"/>
    </row>
    <row r="596" spans="2:8" s="1" customFormat="1" ht="22.5">
      <c r="B596" s="32"/>
      <c r="C596" s="203" t="s">
        <v>386</v>
      </c>
      <c r="D596" s="203" t="s">
        <v>387</v>
      </c>
      <c r="E596" s="17" t="s">
        <v>286</v>
      </c>
      <c r="F596" s="204">
        <v>517.624</v>
      </c>
      <c r="H596" s="32"/>
    </row>
    <row r="597" spans="2:8" s="1" customFormat="1" ht="16.9" customHeight="1">
      <c r="B597" s="32"/>
      <c r="C597" s="203" t="s">
        <v>453</v>
      </c>
      <c r="D597" s="203" t="s">
        <v>454</v>
      </c>
      <c r="E597" s="17" t="s">
        <v>286</v>
      </c>
      <c r="F597" s="204">
        <v>566.635</v>
      </c>
      <c r="H597" s="32"/>
    </row>
    <row r="598" spans="2:8" s="1" customFormat="1" ht="16.9" customHeight="1">
      <c r="B598" s="32"/>
      <c r="C598" s="199" t="s">
        <v>151</v>
      </c>
      <c r="D598" s="200" t="s">
        <v>1</v>
      </c>
      <c r="E598" s="201" t="s">
        <v>1</v>
      </c>
      <c r="F598" s="202">
        <v>1035.247</v>
      </c>
      <c r="H598" s="32"/>
    </row>
    <row r="599" spans="2:8" s="1" customFormat="1" ht="16.9" customHeight="1">
      <c r="B599" s="32"/>
      <c r="C599" s="203" t="s">
        <v>1</v>
      </c>
      <c r="D599" s="203" t="s">
        <v>1799</v>
      </c>
      <c r="E599" s="17" t="s">
        <v>1</v>
      </c>
      <c r="F599" s="204">
        <v>1036.074</v>
      </c>
      <c r="H599" s="32"/>
    </row>
    <row r="600" spans="2:8" s="1" customFormat="1" ht="16.9" customHeight="1">
      <c r="B600" s="32"/>
      <c r="C600" s="203" t="s">
        <v>1</v>
      </c>
      <c r="D600" s="203" t="s">
        <v>1800</v>
      </c>
      <c r="E600" s="17" t="s">
        <v>1</v>
      </c>
      <c r="F600" s="204">
        <v>-2.201</v>
      </c>
      <c r="H600" s="32"/>
    </row>
    <row r="601" spans="2:8" s="1" customFormat="1" ht="16.9" customHeight="1">
      <c r="B601" s="32"/>
      <c r="C601" s="203" t="s">
        <v>1</v>
      </c>
      <c r="D601" s="203" t="s">
        <v>1801</v>
      </c>
      <c r="E601" s="17" t="s">
        <v>1</v>
      </c>
      <c r="F601" s="204">
        <v>1.374</v>
      </c>
      <c r="H601" s="32"/>
    </row>
    <row r="602" spans="2:8" s="1" customFormat="1" ht="16.9" customHeight="1">
      <c r="B602" s="32"/>
      <c r="C602" s="203" t="s">
        <v>151</v>
      </c>
      <c r="D602" s="203" t="s">
        <v>309</v>
      </c>
      <c r="E602" s="17" t="s">
        <v>1</v>
      </c>
      <c r="F602" s="204">
        <v>1035.247</v>
      </c>
      <c r="H602" s="32"/>
    </row>
    <row r="603" spans="2:8" s="1" customFormat="1" ht="16.9" customHeight="1">
      <c r="B603" s="32"/>
      <c r="C603" s="205" t="s">
        <v>2222</v>
      </c>
      <c r="H603" s="32"/>
    </row>
    <row r="604" spans="2:8" s="1" customFormat="1" ht="22.5">
      <c r="B604" s="32"/>
      <c r="C604" s="203" t="s">
        <v>386</v>
      </c>
      <c r="D604" s="203" t="s">
        <v>387</v>
      </c>
      <c r="E604" s="17" t="s">
        <v>286</v>
      </c>
      <c r="F604" s="204">
        <v>517.624</v>
      </c>
      <c r="H604" s="32"/>
    </row>
    <row r="605" spans="2:8" s="1" customFormat="1" ht="22.5">
      <c r="B605" s="32"/>
      <c r="C605" s="203" t="s">
        <v>398</v>
      </c>
      <c r="D605" s="203" t="s">
        <v>399</v>
      </c>
      <c r="E605" s="17" t="s">
        <v>286</v>
      </c>
      <c r="F605" s="204">
        <v>5176.235</v>
      </c>
      <c r="H605" s="32"/>
    </row>
    <row r="606" spans="2:8" s="1" customFormat="1" ht="22.5">
      <c r="B606" s="32"/>
      <c r="C606" s="203" t="s">
        <v>406</v>
      </c>
      <c r="D606" s="203" t="s">
        <v>407</v>
      </c>
      <c r="E606" s="17" t="s">
        <v>286</v>
      </c>
      <c r="F606" s="204">
        <v>517.624</v>
      </c>
      <c r="H606" s="32"/>
    </row>
    <row r="607" spans="2:8" s="1" customFormat="1" ht="22.5">
      <c r="B607" s="32"/>
      <c r="C607" s="203" t="s">
        <v>410</v>
      </c>
      <c r="D607" s="203" t="s">
        <v>411</v>
      </c>
      <c r="E607" s="17" t="s">
        <v>286</v>
      </c>
      <c r="F607" s="204">
        <v>5176.235</v>
      </c>
      <c r="H607" s="32"/>
    </row>
    <row r="608" spans="2:8" s="1" customFormat="1" ht="22.5">
      <c r="B608" s="32"/>
      <c r="C608" s="203" t="s">
        <v>433</v>
      </c>
      <c r="D608" s="203" t="s">
        <v>434</v>
      </c>
      <c r="E608" s="17" t="s">
        <v>429</v>
      </c>
      <c r="F608" s="204">
        <v>2070.494</v>
      </c>
      <c r="H608" s="32"/>
    </row>
    <row r="609" spans="2:8" s="1" customFormat="1" ht="16.9" customHeight="1">
      <c r="B609" s="32"/>
      <c r="C609" s="203" t="s">
        <v>438</v>
      </c>
      <c r="D609" s="203" t="s">
        <v>439</v>
      </c>
      <c r="E609" s="17" t="s">
        <v>286</v>
      </c>
      <c r="F609" s="204">
        <v>1035.247</v>
      </c>
      <c r="H609" s="32"/>
    </row>
    <row r="610" spans="2:8" s="1" customFormat="1" ht="16.9" customHeight="1">
      <c r="B610" s="32"/>
      <c r="C610" s="199" t="s">
        <v>160</v>
      </c>
      <c r="D610" s="200" t="s">
        <v>1</v>
      </c>
      <c r="E610" s="201" t="s">
        <v>1</v>
      </c>
      <c r="F610" s="202">
        <v>351.85</v>
      </c>
      <c r="H610" s="32"/>
    </row>
    <row r="611" spans="2:8" s="1" customFormat="1" ht="16.9" customHeight="1">
      <c r="B611" s="32"/>
      <c r="C611" s="203" t="s">
        <v>1</v>
      </c>
      <c r="D611" s="203" t="s">
        <v>1818</v>
      </c>
      <c r="E611" s="17" t="s">
        <v>1</v>
      </c>
      <c r="F611" s="204">
        <v>323.59</v>
      </c>
      <c r="H611" s="32"/>
    </row>
    <row r="612" spans="2:8" s="1" customFormat="1" ht="16.9" customHeight="1">
      <c r="B612" s="32"/>
      <c r="C612" s="203" t="s">
        <v>1</v>
      </c>
      <c r="D612" s="203" t="s">
        <v>1819</v>
      </c>
      <c r="E612" s="17" t="s">
        <v>1</v>
      </c>
      <c r="F612" s="204">
        <v>28.26</v>
      </c>
      <c r="H612" s="32"/>
    </row>
    <row r="613" spans="2:8" s="1" customFormat="1" ht="16.9" customHeight="1">
      <c r="B613" s="32"/>
      <c r="C613" s="203" t="s">
        <v>160</v>
      </c>
      <c r="D613" s="203" t="s">
        <v>309</v>
      </c>
      <c r="E613" s="17" t="s">
        <v>1</v>
      </c>
      <c r="F613" s="204">
        <v>351.85</v>
      </c>
      <c r="H613" s="32"/>
    </row>
    <row r="614" spans="2:8" s="1" customFormat="1" ht="16.9" customHeight="1">
      <c r="B614" s="32"/>
      <c r="C614" s="205" t="s">
        <v>2222</v>
      </c>
      <c r="H614" s="32"/>
    </row>
    <row r="615" spans="2:8" s="1" customFormat="1" ht="16.9" customHeight="1">
      <c r="B615" s="32"/>
      <c r="C615" s="203" t="s">
        <v>464</v>
      </c>
      <c r="D615" s="203" t="s">
        <v>465</v>
      </c>
      <c r="E615" s="17" t="s">
        <v>286</v>
      </c>
      <c r="F615" s="204">
        <v>351.85</v>
      </c>
      <c r="H615" s="32"/>
    </row>
    <row r="616" spans="2:8" s="1" customFormat="1" ht="16.9" customHeight="1">
      <c r="B616" s="32"/>
      <c r="C616" s="203" t="s">
        <v>453</v>
      </c>
      <c r="D616" s="203" t="s">
        <v>454</v>
      </c>
      <c r="E616" s="17" t="s">
        <v>286</v>
      </c>
      <c r="F616" s="204">
        <v>566.635</v>
      </c>
      <c r="H616" s="32"/>
    </row>
    <row r="617" spans="2:8" s="1" customFormat="1" ht="16.9" customHeight="1">
      <c r="B617" s="32"/>
      <c r="C617" s="199" t="s">
        <v>163</v>
      </c>
      <c r="D617" s="200" t="s">
        <v>1</v>
      </c>
      <c r="E617" s="201" t="s">
        <v>1</v>
      </c>
      <c r="F617" s="202">
        <v>92.933</v>
      </c>
      <c r="H617" s="32"/>
    </row>
    <row r="618" spans="2:8" s="1" customFormat="1" ht="16.9" customHeight="1">
      <c r="B618" s="32"/>
      <c r="C618" s="203" t="s">
        <v>1</v>
      </c>
      <c r="D618" s="203" t="s">
        <v>1832</v>
      </c>
      <c r="E618" s="17" t="s">
        <v>1</v>
      </c>
      <c r="F618" s="204">
        <v>82.896</v>
      </c>
      <c r="H618" s="32"/>
    </row>
    <row r="619" spans="2:8" s="1" customFormat="1" ht="16.9" customHeight="1">
      <c r="B619" s="32"/>
      <c r="C619" s="203" t="s">
        <v>1</v>
      </c>
      <c r="D619" s="203" t="s">
        <v>1833</v>
      </c>
      <c r="E619" s="17" t="s">
        <v>1</v>
      </c>
      <c r="F619" s="204">
        <v>9</v>
      </c>
      <c r="H619" s="32"/>
    </row>
    <row r="620" spans="2:8" s="1" customFormat="1" ht="16.9" customHeight="1">
      <c r="B620" s="32"/>
      <c r="C620" s="203" t="s">
        <v>1</v>
      </c>
      <c r="D620" s="203" t="s">
        <v>1834</v>
      </c>
      <c r="E620" s="17" t="s">
        <v>1</v>
      </c>
      <c r="F620" s="204">
        <v>1.037</v>
      </c>
      <c r="H620" s="32"/>
    </row>
    <row r="621" spans="2:8" s="1" customFormat="1" ht="16.9" customHeight="1">
      <c r="B621" s="32"/>
      <c r="C621" s="203" t="s">
        <v>163</v>
      </c>
      <c r="D621" s="203" t="s">
        <v>309</v>
      </c>
      <c r="E621" s="17" t="s">
        <v>1</v>
      </c>
      <c r="F621" s="204">
        <v>92.933</v>
      </c>
      <c r="H621" s="32"/>
    </row>
    <row r="622" spans="2:8" s="1" customFormat="1" ht="16.9" customHeight="1">
      <c r="B622" s="32"/>
      <c r="C622" s="205" t="s">
        <v>2222</v>
      </c>
      <c r="H622" s="32"/>
    </row>
    <row r="623" spans="2:8" s="1" customFormat="1" ht="16.9" customHeight="1">
      <c r="B623" s="32"/>
      <c r="C623" s="203" t="s">
        <v>1829</v>
      </c>
      <c r="D623" s="203" t="s">
        <v>1830</v>
      </c>
      <c r="E623" s="17" t="s">
        <v>286</v>
      </c>
      <c r="F623" s="204">
        <v>92.933</v>
      </c>
      <c r="H623" s="32"/>
    </row>
    <row r="624" spans="2:8" s="1" customFormat="1" ht="16.9" customHeight="1">
      <c r="B624" s="32"/>
      <c r="C624" s="203" t="s">
        <v>453</v>
      </c>
      <c r="D624" s="203" t="s">
        <v>454</v>
      </c>
      <c r="E624" s="17" t="s">
        <v>286</v>
      </c>
      <c r="F624" s="204">
        <v>566.635</v>
      </c>
      <c r="H624" s="32"/>
    </row>
    <row r="625" spans="2:8" s="1" customFormat="1" ht="16.9" customHeight="1">
      <c r="B625" s="32"/>
      <c r="C625" s="199" t="s">
        <v>167</v>
      </c>
      <c r="D625" s="200" t="s">
        <v>1</v>
      </c>
      <c r="E625" s="201" t="s">
        <v>1</v>
      </c>
      <c r="F625" s="202">
        <v>854.7</v>
      </c>
      <c r="H625" s="32"/>
    </row>
    <row r="626" spans="2:8" s="1" customFormat="1" ht="16.9" customHeight="1">
      <c r="B626" s="32"/>
      <c r="C626" s="203" t="s">
        <v>1</v>
      </c>
      <c r="D626" s="203" t="s">
        <v>1753</v>
      </c>
      <c r="E626" s="17" t="s">
        <v>1</v>
      </c>
      <c r="F626" s="204">
        <v>0</v>
      </c>
      <c r="H626" s="32"/>
    </row>
    <row r="627" spans="2:8" s="1" customFormat="1" ht="16.9" customHeight="1">
      <c r="B627" s="32"/>
      <c r="C627" s="203" t="s">
        <v>1</v>
      </c>
      <c r="D627" s="203" t="s">
        <v>1754</v>
      </c>
      <c r="E627" s="17" t="s">
        <v>1</v>
      </c>
      <c r="F627" s="204">
        <v>854.7</v>
      </c>
      <c r="H627" s="32"/>
    </row>
    <row r="628" spans="2:8" s="1" customFormat="1" ht="16.9" customHeight="1">
      <c r="B628" s="32"/>
      <c r="C628" s="203" t="s">
        <v>167</v>
      </c>
      <c r="D628" s="203" t="s">
        <v>309</v>
      </c>
      <c r="E628" s="17" t="s">
        <v>1</v>
      </c>
      <c r="F628" s="204">
        <v>854.7</v>
      </c>
      <c r="H628" s="32"/>
    </row>
    <row r="629" spans="2:8" s="1" customFormat="1" ht="16.9" customHeight="1">
      <c r="B629" s="32"/>
      <c r="C629" s="205" t="s">
        <v>2222</v>
      </c>
      <c r="H629" s="32"/>
    </row>
    <row r="630" spans="2:8" s="1" customFormat="1" ht="22.5">
      <c r="B630" s="32"/>
      <c r="C630" s="203" t="s">
        <v>1750</v>
      </c>
      <c r="D630" s="203" t="s">
        <v>1751</v>
      </c>
      <c r="E630" s="17" t="s">
        <v>286</v>
      </c>
      <c r="F630" s="204">
        <v>427.35</v>
      </c>
      <c r="H630" s="32"/>
    </row>
    <row r="631" spans="2:8" s="1" customFormat="1" ht="22.5">
      <c r="B631" s="32"/>
      <c r="C631" s="203" t="s">
        <v>1761</v>
      </c>
      <c r="D631" s="203" t="s">
        <v>1762</v>
      </c>
      <c r="E631" s="17" t="s">
        <v>286</v>
      </c>
      <c r="F631" s="204">
        <v>427.35</v>
      </c>
      <c r="H631" s="32"/>
    </row>
    <row r="632" spans="2:8" s="1" customFormat="1" ht="16.9" customHeight="1">
      <c r="B632" s="32"/>
      <c r="C632" s="203" t="s">
        <v>341</v>
      </c>
      <c r="D632" s="203" t="s">
        <v>342</v>
      </c>
      <c r="E632" s="17" t="s">
        <v>218</v>
      </c>
      <c r="F632" s="204">
        <v>1573.555</v>
      </c>
      <c r="H632" s="32"/>
    </row>
    <row r="633" spans="2:8" s="1" customFormat="1" ht="22.5">
      <c r="B633" s="32"/>
      <c r="C633" s="203" t="s">
        <v>386</v>
      </c>
      <c r="D633" s="203" t="s">
        <v>387</v>
      </c>
      <c r="E633" s="17" t="s">
        <v>286</v>
      </c>
      <c r="F633" s="204">
        <v>517.624</v>
      </c>
      <c r="H633" s="32"/>
    </row>
    <row r="634" spans="2:8" s="1" customFormat="1" ht="16.9" customHeight="1">
      <c r="B634" s="32"/>
      <c r="C634" s="203" t="s">
        <v>453</v>
      </c>
      <c r="D634" s="203" t="s">
        <v>454</v>
      </c>
      <c r="E634" s="17" t="s">
        <v>286</v>
      </c>
      <c r="F634" s="204">
        <v>566.635</v>
      </c>
      <c r="H634" s="32"/>
    </row>
    <row r="635" spans="2:8" s="1" customFormat="1" ht="16.9" customHeight="1">
      <c r="B635" s="32"/>
      <c r="C635" s="199" t="s">
        <v>169</v>
      </c>
      <c r="D635" s="200" t="s">
        <v>1</v>
      </c>
      <c r="E635" s="201" t="s">
        <v>1</v>
      </c>
      <c r="F635" s="202">
        <v>10.755</v>
      </c>
      <c r="H635" s="32"/>
    </row>
    <row r="636" spans="2:8" s="1" customFormat="1" ht="16.9" customHeight="1">
      <c r="B636" s="32"/>
      <c r="C636" s="203" t="s">
        <v>1</v>
      </c>
      <c r="D636" s="203" t="s">
        <v>1748</v>
      </c>
      <c r="E636" s="17" t="s">
        <v>1</v>
      </c>
      <c r="F636" s="204">
        <v>0</v>
      </c>
      <c r="H636" s="32"/>
    </row>
    <row r="637" spans="2:8" s="1" customFormat="1" ht="16.9" customHeight="1">
      <c r="B637" s="32"/>
      <c r="C637" s="203" t="s">
        <v>1</v>
      </c>
      <c r="D637" s="203" t="s">
        <v>1749</v>
      </c>
      <c r="E637" s="17" t="s">
        <v>1</v>
      </c>
      <c r="F637" s="204">
        <v>10.755</v>
      </c>
      <c r="H637" s="32"/>
    </row>
    <row r="638" spans="2:8" s="1" customFormat="1" ht="16.9" customHeight="1">
      <c r="B638" s="32"/>
      <c r="C638" s="203" t="s">
        <v>169</v>
      </c>
      <c r="D638" s="203" t="s">
        <v>309</v>
      </c>
      <c r="E638" s="17" t="s">
        <v>1</v>
      </c>
      <c r="F638" s="204">
        <v>10.755</v>
      </c>
      <c r="H638" s="32"/>
    </row>
    <row r="639" spans="2:8" s="1" customFormat="1" ht="16.9" customHeight="1">
      <c r="B639" s="32"/>
      <c r="C639" s="205" t="s">
        <v>2222</v>
      </c>
      <c r="H639" s="32"/>
    </row>
    <row r="640" spans="2:8" s="1" customFormat="1" ht="22.5">
      <c r="B640" s="32"/>
      <c r="C640" s="203" t="s">
        <v>1745</v>
      </c>
      <c r="D640" s="203" t="s">
        <v>1746</v>
      </c>
      <c r="E640" s="17" t="s">
        <v>286</v>
      </c>
      <c r="F640" s="204">
        <v>5.378</v>
      </c>
      <c r="H640" s="32"/>
    </row>
    <row r="641" spans="2:8" s="1" customFormat="1" ht="22.5">
      <c r="B641" s="32"/>
      <c r="C641" s="203" t="s">
        <v>1758</v>
      </c>
      <c r="D641" s="203" t="s">
        <v>1759</v>
      </c>
      <c r="E641" s="17" t="s">
        <v>286</v>
      </c>
      <c r="F641" s="204">
        <v>5.378</v>
      </c>
      <c r="H641" s="32"/>
    </row>
    <row r="642" spans="2:8" s="1" customFormat="1" ht="16.9" customHeight="1">
      <c r="B642" s="32"/>
      <c r="C642" s="203" t="s">
        <v>341</v>
      </c>
      <c r="D642" s="203" t="s">
        <v>342</v>
      </c>
      <c r="E642" s="17" t="s">
        <v>218</v>
      </c>
      <c r="F642" s="204">
        <v>1573.555</v>
      </c>
      <c r="H642" s="32"/>
    </row>
    <row r="643" spans="2:8" s="1" customFormat="1" ht="22.5">
      <c r="B643" s="32"/>
      <c r="C643" s="203" t="s">
        <v>386</v>
      </c>
      <c r="D643" s="203" t="s">
        <v>387</v>
      </c>
      <c r="E643" s="17" t="s">
        <v>286</v>
      </c>
      <c r="F643" s="204">
        <v>517.624</v>
      </c>
      <c r="H643" s="32"/>
    </row>
    <row r="644" spans="2:8" s="1" customFormat="1" ht="16.9" customHeight="1">
      <c r="B644" s="32"/>
      <c r="C644" s="203" t="s">
        <v>453</v>
      </c>
      <c r="D644" s="203" t="s">
        <v>454</v>
      </c>
      <c r="E644" s="17" t="s">
        <v>286</v>
      </c>
      <c r="F644" s="204">
        <v>566.635</v>
      </c>
      <c r="H644" s="32"/>
    </row>
    <row r="645" spans="2:8" s="1" customFormat="1" ht="16.9" customHeight="1">
      <c r="B645" s="32"/>
      <c r="C645" s="199" t="s">
        <v>1710</v>
      </c>
      <c r="D645" s="200" t="s">
        <v>1</v>
      </c>
      <c r="E645" s="201" t="s">
        <v>1</v>
      </c>
      <c r="F645" s="202">
        <v>39.516</v>
      </c>
      <c r="H645" s="32"/>
    </row>
    <row r="646" spans="2:8" s="1" customFormat="1" ht="16.9" customHeight="1">
      <c r="B646" s="32"/>
      <c r="C646" s="203" t="s">
        <v>1</v>
      </c>
      <c r="D646" s="203" t="s">
        <v>1742</v>
      </c>
      <c r="E646" s="17" t="s">
        <v>1</v>
      </c>
      <c r="F646" s="204">
        <v>0</v>
      </c>
      <c r="H646" s="32"/>
    </row>
    <row r="647" spans="2:8" s="1" customFormat="1" ht="16.9" customHeight="1">
      <c r="B647" s="32"/>
      <c r="C647" s="203" t="s">
        <v>1</v>
      </c>
      <c r="D647" s="203" t="s">
        <v>1743</v>
      </c>
      <c r="E647" s="17" t="s">
        <v>1</v>
      </c>
      <c r="F647" s="204">
        <v>39.516</v>
      </c>
      <c r="H647" s="32"/>
    </row>
    <row r="648" spans="2:8" s="1" customFormat="1" ht="16.9" customHeight="1">
      <c r="B648" s="32"/>
      <c r="C648" s="203" t="s">
        <v>1710</v>
      </c>
      <c r="D648" s="203" t="s">
        <v>309</v>
      </c>
      <c r="E648" s="17" t="s">
        <v>1</v>
      </c>
      <c r="F648" s="204">
        <v>39.516</v>
      </c>
      <c r="H648" s="32"/>
    </row>
    <row r="649" spans="2:8" s="1" customFormat="1" ht="16.9" customHeight="1">
      <c r="B649" s="32"/>
      <c r="C649" s="205" t="s">
        <v>2222</v>
      </c>
      <c r="H649" s="32"/>
    </row>
    <row r="650" spans="2:8" s="1" customFormat="1" ht="22.5">
      <c r="B650" s="32"/>
      <c r="C650" s="203" t="s">
        <v>1739</v>
      </c>
      <c r="D650" s="203" t="s">
        <v>1740</v>
      </c>
      <c r="E650" s="17" t="s">
        <v>286</v>
      </c>
      <c r="F650" s="204">
        <v>19.758</v>
      </c>
      <c r="H650" s="32"/>
    </row>
    <row r="651" spans="2:8" s="1" customFormat="1" ht="22.5">
      <c r="B651" s="32"/>
      <c r="C651" s="203" t="s">
        <v>1755</v>
      </c>
      <c r="D651" s="203" t="s">
        <v>1756</v>
      </c>
      <c r="E651" s="17" t="s">
        <v>286</v>
      </c>
      <c r="F651" s="204">
        <v>19.758</v>
      </c>
      <c r="H651" s="32"/>
    </row>
    <row r="652" spans="2:8" s="1" customFormat="1" ht="22.5">
      <c r="B652" s="32"/>
      <c r="C652" s="203" t="s">
        <v>386</v>
      </c>
      <c r="D652" s="203" t="s">
        <v>387</v>
      </c>
      <c r="E652" s="17" t="s">
        <v>286</v>
      </c>
      <c r="F652" s="204">
        <v>517.624</v>
      </c>
      <c r="H652" s="32"/>
    </row>
    <row r="653" spans="2:8" s="1" customFormat="1" ht="16.9" customHeight="1">
      <c r="B653" s="32"/>
      <c r="C653" s="203" t="s">
        <v>453</v>
      </c>
      <c r="D653" s="203" t="s">
        <v>454</v>
      </c>
      <c r="E653" s="17" t="s">
        <v>286</v>
      </c>
      <c r="F653" s="204">
        <v>566.635</v>
      </c>
      <c r="H653" s="32"/>
    </row>
    <row r="654" spans="2:8" s="1" customFormat="1" ht="16.9" customHeight="1">
      <c r="B654" s="32"/>
      <c r="C654" s="199" t="s">
        <v>1992</v>
      </c>
      <c r="D654" s="200" t="s">
        <v>1</v>
      </c>
      <c r="E654" s="201" t="s">
        <v>1</v>
      </c>
      <c r="F654" s="202">
        <v>77.894</v>
      </c>
      <c r="H654" s="32"/>
    </row>
    <row r="655" spans="2:8" s="1" customFormat="1" ht="16.9" customHeight="1">
      <c r="B655" s="32"/>
      <c r="C655" s="199" t="s">
        <v>171</v>
      </c>
      <c r="D655" s="200" t="s">
        <v>1</v>
      </c>
      <c r="E655" s="201" t="s">
        <v>1</v>
      </c>
      <c r="F655" s="202">
        <v>69.327</v>
      </c>
      <c r="H655" s="32"/>
    </row>
    <row r="656" spans="2:8" s="1" customFormat="1" ht="16.9" customHeight="1">
      <c r="B656" s="32"/>
      <c r="C656" s="203" t="s">
        <v>1</v>
      </c>
      <c r="D656" s="203" t="s">
        <v>1771</v>
      </c>
      <c r="E656" s="17" t="s">
        <v>1</v>
      </c>
      <c r="F656" s="204">
        <v>0</v>
      </c>
      <c r="H656" s="32"/>
    </row>
    <row r="657" spans="2:8" s="1" customFormat="1" ht="16.9" customHeight="1">
      <c r="B657" s="32"/>
      <c r="C657" s="203" t="s">
        <v>1</v>
      </c>
      <c r="D657" s="203" t="s">
        <v>1772</v>
      </c>
      <c r="E657" s="17" t="s">
        <v>1</v>
      </c>
      <c r="F657" s="204">
        <v>54.432</v>
      </c>
      <c r="H657" s="32"/>
    </row>
    <row r="658" spans="2:8" s="1" customFormat="1" ht="16.9" customHeight="1">
      <c r="B658" s="32"/>
      <c r="C658" s="203" t="s">
        <v>1</v>
      </c>
      <c r="D658" s="203" t="s">
        <v>1773</v>
      </c>
      <c r="E658" s="17" t="s">
        <v>1</v>
      </c>
      <c r="F658" s="204">
        <v>0</v>
      </c>
      <c r="H658" s="32"/>
    </row>
    <row r="659" spans="2:8" s="1" customFormat="1" ht="16.9" customHeight="1">
      <c r="B659" s="32"/>
      <c r="C659" s="203" t="s">
        <v>1</v>
      </c>
      <c r="D659" s="203" t="s">
        <v>1774</v>
      </c>
      <c r="E659" s="17" t="s">
        <v>1</v>
      </c>
      <c r="F659" s="204">
        <v>11.52</v>
      </c>
      <c r="H659" s="32"/>
    </row>
    <row r="660" spans="2:8" s="1" customFormat="1" ht="16.9" customHeight="1">
      <c r="B660" s="32"/>
      <c r="C660" s="203" t="s">
        <v>1</v>
      </c>
      <c r="D660" s="203" t="s">
        <v>1775</v>
      </c>
      <c r="E660" s="17" t="s">
        <v>1</v>
      </c>
      <c r="F660" s="204">
        <v>0</v>
      </c>
      <c r="H660" s="32"/>
    </row>
    <row r="661" spans="2:8" s="1" customFormat="1" ht="16.9" customHeight="1">
      <c r="B661" s="32"/>
      <c r="C661" s="203" t="s">
        <v>1</v>
      </c>
      <c r="D661" s="203" t="s">
        <v>1776</v>
      </c>
      <c r="E661" s="17" t="s">
        <v>1</v>
      </c>
      <c r="F661" s="204">
        <v>3.375</v>
      </c>
      <c r="H661" s="32"/>
    </row>
    <row r="662" spans="2:8" s="1" customFormat="1" ht="16.9" customHeight="1">
      <c r="B662" s="32"/>
      <c r="C662" s="203" t="s">
        <v>171</v>
      </c>
      <c r="D662" s="203" t="s">
        <v>309</v>
      </c>
      <c r="E662" s="17" t="s">
        <v>1</v>
      </c>
      <c r="F662" s="204">
        <v>69.327</v>
      </c>
      <c r="H662" s="32"/>
    </row>
    <row r="663" spans="2:8" s="1" customFormat="1" ht="16.9" customHeight="1">
      <c r="B663" s="32"/>
      <c r="C663" s="205" t="s">
        <v>2222</v>
      </c>
      <c r="H663" s="32"/>
    </row>
    <row r="664" spans="2:8" s="1" customFormat="1" ht="16.9" customHeight="1">
      <c r="B664" s="32"/>
      <c r="C664" s="203" t="s">
        <v>330</v>
      </c>
      <c r="D664" s="203" t="s">
        <v>331</v>
      </c>
      <c r="E664" s="17" t="s">
        <v>286</v>
      </c>
      <c r="F664" s="204">
        <v>34.664</v>
      </c>
      <c r="H664" s="32"/>
    </row>
    <row r="665" spans="2:8" s="1" customFormat="1" ht="16.9" customHeight="1">
      <c r="B665" s="32"/>
      <c r="C665" s="203" t="s">
        <v>337</v>
      </c>
      <c r="D665" s="203" t="s">
        <v>338</v>
      </c>
      <c r="E665" s="17" t="s">
        <v>286</v>
      </c>
      <c r="F665" s="204">
        <v>34.664</v>
      </c>
      <c r="H665" s="32"/>
    </row>
    <row r="666" spans="2:8" s="1" customFormat="1" ht="22.5">
      <c r="B666" s="32"/>
      <c r="C666" s="203" t="s">
        <v>386</v>
      </c>
      <c r="D666" s="203" t="s">
        <v>387</v>
      </c>
      <c r="E666" s="17" t="s">
        <v>286</v>
      </c>
      <c r="F666" s="204">
        <v>517.624</v>
      </c>
      <c r="H666" s="32"/>
    </row>
    <row r="667" spans="2:8" s="1" customFormat="1" ht="16.9" customHeight="1">
      <c r="B667" s="32"/>
      <c r="C667" s="203" t="s">
        <v>453</v>
      </c>
      <c r="D667" s="203" t="s">
        <v>454</v>
      </c>
      <c r="E667" s="17" t="s">
        <v>286</v>
      </c>
      <c r="F667" s="204">
        <v>566.635</v>
      </c>
      <c r="H667" s="32"/>
    </row>
    <row r="668" spans="2:8" s="1" customFormat="1" ht="16.9" customHeight="1">
      <c r="B668" s="32"/>
      <c r="C668" s="199" t="s">
        <v>1714</v>
      </c>
      <c r="D668" s="200" t="s">
        <v>1</v>
      </c>
      <c r="E668" s="201" t="s">
        <v>1</v>
      </c>
      <c r="F668" s="202">
        <v>7.776</v>
      </c>
      <c r="H668" s="32"/>
    </row>
    <row r="669" spans="2:8" s="1" customFormat="1" ht="16.9" customHeight="1">
      <c r="B669" s="32"/>
      <c r="C669" s="203" t="s">
        <v>1</v>
      </c>
      <c r="D669" s="203" t="s">
        <v>1767</v>
      </c>
      <c r="E669" s="17" t="s">
        <v>1</v>
      </c>
      <c r="F669" s="204">
        <v>0</v>
      </c>
      <c r="H669" s="32"/>
    </row>
    <row r="670" spans="2:8" s="1" customFormat="1" ht="16.9" customHeight="1">
      <c r="B670" s="32"/>
      <c r="C670" s="203" t="s">
        <v>1714</v>
      </c>
      <c r="D670" s="203" t="s">
        <v>1768</v>
      </c>
      <c r="E670" s="17" t="s">
        <v>1</v>
      </c>
      <c r="F670" s="204">
        <v>7.776</v>
      </c>
      <c r="H670" s="32"/>
    </row>
    <row r="671" spans="2:8" s="1" customFormat="1" ht="16.9" customHeight="1">
      <c r="B671" s="32"/>
      <c r="C671" s="205" t="s">
        <v>2222</v>
      </c>
      <c r="H671" s="32"/>
    </row>
    <row r="672" spans="2:8" s="1" customFormat="1" ht="16.9" customHeight="1">
      <c r="B672" s="32"/>
      <c r="C672" s="203" t="s">
        <v>1764</v>
      </c>
      <c r="D672" s="203" t="s">
        <v>1765</v>
      </c>
      <c r="E672" s="17" t="s">
        <v>286</v>
      </c>
      <c r="F672" s="204">
        <v>3.888</v>
      </c>
      <c r="H672" s="32"/>
    </row>
    <row r="673" spans="2:8" s="1" customFormat="1" ht="16.9" customHeight="1">
      <c r="B673" s="32"/>
      <c r="C673" s="203" t="s">
        <v>1777</v>
      </c>
      <c r="D673" s="203" t="s">
        <v>1778</v>
      </c>
      <c r="E673" s="17" t="s">
        <v>286</v>
      </c>
      <c r="F673" s="204">
        <v>3.888</v>
      </c>
      <c r="H673" s="32"/>
    </row>
    <row r="674" spans="2:8" s="1" customFormat="1" ht="22.5">
      <c r="B674" s="32"/>
      <c r="C674" s="203" t="s">
        <v>386</v>
      </c>
      <c r="D674" s="203" t="s">
        <v>387</v>
      </c>
      <c r="E674" s="17" t="s">
        <v>286</v>
      </c>
      <c r="F674" s="204">
        <v>517.624</v>
      </c>
      <c r="H674" s="32"/>
    </row>
    <row r="675" spans="2:8" s="1" customFormat="1" ht="16.9" customHeight="1">
      <c r="B675" s="32"/>
      <c r="C675" s="203" t="s">
        <v>453</v>
      </c>
      <c r="D675" s="203" t="s">
        <v>454</v>
      </c>
      <c r="E675" s="17" t="s">
        <v>286</v>
      </c>
      <c r="F675" s="204">
        <v>566.635</v>
      </c>
      <c r="H675" s="32"/>
    </row>
    <row r="676" spans="2:8" s="1" customFormat="1" ht="16.9" customHeight="1">
      <c r="B676" s="32"/>
      <c r="C676" s="199" t="s">
        <v>831</v>
      </c>
      <c r="D676" s="200" t="s">
        <v>1</v>
      </c>
      <c r="E676" s="201" t="s">
        <v>1</v>
      </c>
      <c r="F676" s="202">
        <v>2.201</v>
      </c>
      <c r="H676" s="32"/>
    </row>
    <row r="677" spans="2:8" s="1" customFormat="1" ht="16.9" customHeight="1">
      <c r="B677" s="32"/>
      <c r="C677" s="203" t="s">
        <v>1</v>
      </c>
      <c r="D677" s="203" t="s">
        <v>1775</v>
      </c>
      <c r="E677" s="17" t="s">
        <v>1</v>
      </c>
      <c r="F677" s="204">
        <v>0</v>
      </c>
      <c r="H677" s="32"/>
    </row>
    <row r="678" spans="2:8" s="1" customFormat="1" ht="16.9" customHeight="1">
      <c r="B678" s="32"/>
      <c r="C678" s="203" t="s">
        <v>1</v>
      </c>
      <c r="D678" s="203" t="s">
        <v>1776</v>
      </c>
      <c r="E678" s="17" t="s">
        <v>1</v>
      </c>
      <c r="F678" s="204">
        <v>3.375</v>
      </c>
      <c r="H678" s="32"/>
    </row>
    <row r="679" spans="2:8" s="1" customFormat="1" ht="16.9" customHeight="1">
      <c r="B679" s="32"/>
      <c r="C679" s="203" t="s">
        <v>1</v>
      </c>
      <c r="D679" s="203" t="s">
        <v>1815</v>
      </c>
      <c r="E679" s="17" t="s">
        <v>1</v>
      </c>
      <c r="F679" s="204">
        <v>-1.053</v>
      </c>
      <c r="H679" s="32"/>
    </row>
    <row r="680" spans="2:8" s="1" customFormat="1" ht="16.9" customHeight="1">
      <c r="B680" s="32"/>
      <c r="C680" s="203" t="s">
        <v>1</v>
      </c>
      <c r="D680" s="203" t="s">
        <v>1816</v>
      </c>
      <c r="E680" s="17" t="s">
        <v>1</v>
      </c>
      <c r="F680" s="204">
        <v>-0.121</v>
      </c>
      <c r="H680" s="32"/>
    </row>
    <row r="681" spans="2:8" s="1" customFormat="1" ht="16.9" customHeight="1">
      <c r="B681" s="32"/>
      <c r="C681" s="203" t="s">
        <v>831</v>
      </c>
      <c r="D681" s="203" t="s">
        <v>309</v>
      </c>
      <c r="E681" s="17" t="s">
        <v>1</v>
      </c>
      <c r="F681" s="204">
        <v>2.201</v>
      </c>
      <c r="H681" s="32"/>
    </row>
    <row r="682" spans="2:8" s="1" customFormat="1" ht="16.9" customHeight="1">
      <c r="B682" s="32"/>
      <c r="C682" s="205" t="s">
        <v>2222</v>
      </c>
      <c r="H682" s="32"/>
    </row>
    <row r="683" spans="2:8" s="1" customFormat="1" ht="16.9" customHeight="1">
      <c r="B683" s="32"/>
      <c r="C683" s="203" t="s">
        <v>453</v>
      </c>
      <c r="D683" s="203" t="s">
        <v>454</v>
      </c>
      <c r="E683" s="17" t="s">
        <v>286</v>
      </c>
      <c r="F683" s="204">
        <v>2.201</v>
      </c>
      <c r="H683" s="32"/>
    </row>
    <row r="684" spans="2:8" s="1" customFormat="1" ht="22.5">
      <c r="B684" s="32"/>
      <c r="C684" s="203" t="s">
        <v>386</v>
      </c>
      <c r="D684" s="203" t="s">
        <v>387</v>
      </c>
      <c r="E684" s="17" t="s">
        <v>286</v>
      </c>
      <c r="F684" s="204">
        <v>517.624</v>
      </c>
      <c r="H684" s="32"/>
    </row>
    <row r="685" spans="2:8" s="1" customFormat="1" ht="16.9" customHeight="1">
      <c r="B685" s="32"/>
      <c r="C685" s="203" t="s">
        <v>453</v>
      </c>
      <c r="D685" s="203" t="s">
        <v>454</v>
      </c>
      <c r="E685" s="17" t="s">
        <v>286</v>
      </c>
      <c r="F685" s="204">
        <v>566.635</v>
      </c>
      <c r="H685" s="32"/>
    </row>
    <row r="686" spans="2:8" s="1" customFormat="1" ht="26.45" customHeight="1">
      <c r="B686" s="32"/>
      <c r="C686" s="198" t="s">
        <v>2235</v>
      </c>
      <c r="D686" s="198" t="s">
        <v>138</v>
      </c>
      <c r="H686" s="32"/>
    </row>
    <row r="687" spans="2:8" s="1" customFormat="1" ht="16.9" customHeight="1">
      <c r="B687" s="32"/>
      <c r="C687" s="199" t="s">
        <v>151</v>
      </c>
      <c r="D687" s="200" t="s">
        <v>1</v>
      </c>
      <c r="E687" s="201" t="s">
        <v>1</v>
      </c>
      <c r="F687" s="202">
        <v>36.252</v>
      </c>
      <c r="H687" s="32"/>
    </row>
    <row r="688" spans="2:8" s="1" customFormat="1" ht="16.9" customHeight="1">
      <c r="B688" s="32"/>
      <c r="C688" s="203" t="s">
        <v>151</v>
      </c>
      <c r="D688" s="203" t="s">
        <v>2031</v>
      </c>
      <c r="E688" s="17" t="s">
        <v>1</v>
      </c>
      <c r="F688" s="204">
        <v>36.252</v>
      </c>
      <c r="H688" s="32"/>
    </row>
    <row r="689" spans="2:8" s="1" customFormat="1" ht="16.9" customHeight="1">
      <c r="B689" s="32"/>
      <c r="C689" s="205" t="s">
        <v>2222</v>
      </c>
      <c r="H689" s="32"/>
    </row>
    <row r="690" spans="2:8" s="1" customFormat="1" ht="22.5">
      <c r="B690" s="32"/>
      <c r="C690" s="203" t="s">
        <v>386</v>
      </c>
      <c r="D690" s="203" t="s">
        <v>387</v>
      </c>
      <c r="E690" s="17" t="s">
        <v>286</v>
      </c>
      <c r="F690" s="204">
        <v>18.126</v>
      </c>
      <c r="H690" s="32"/>
    </row>
    <row r="691" spans="2:8" s="1" customFormat="1" ht="22.5">
      <c r="B691" s="32"/>
      <c r="C691" s="203" t="s">
        <v>398</v>
      </c>
      <c r="D691" s="203" t="s">
        <v>399</v>
      </c>
      <c r="E691" s="17" t="s">
        <v>286</v>
      </c>
      <c r="F691" s="204">
        <v>181.26</v>
      </c>
      <c r="H691" s="32"/>
    </row>
    <row r="692" spans="2:8" s="1" customFormat="1" ht="22.5">
      <c r="B692" s="32"/>
      <c r="C692" s="203" t="s">
        <v>406</v>
      </c>
      <c r="D692" s="203" t="s">
        <v>407</v>
      </c>
      <c r="E692" s="17" t="s">
        <v>286</v>
      </c>
      <c r="F692" s="204">
        <v>18.126</v>
      </c>
      <c r="H692" s="32"/>
    </row>
    <row r="693" spans="2:8" s="1" customFormat="1" ht="22.5">
      <c r="B693" s="32"/>
      <c r="C693" s="203" t="s">
        <v>410</v>
      </c>
      <c r="D693" s="203" t="s">
        <v>411</v>
      </c>
      <c r="E693" s="17" t="s">
        <v>286</v>
      </c>
      <c r="F693" s="204">
        <v>181.26</v>
      </c>
      <c r="H693" s="32"/>
    </row>
    <row r="694" spans="2:8" s="1" customFormat="1" ht="22.5">
      <c r="B694" s="32"/>
      <c r="C694" s="203" t="s">
        <v>433</v>
      </c>
      <c r="D694" s="203" t="s">
        <v>434</v>
      </c>
      <c r="E694" s="17" t="s">
        <v>429</v>
      </c>
      <c r="F694" s="204">
        <v>72.504</v>
      </c>
      <c r="H694" s="32"/>
    </row>
    <row r="695" spans="2:8" s="1" customFormat="1" ht="16.9" customHeight="1">
      <c r="B695" s="32"/>
      <c r="C695" s="203" t="s">
        <v>438</v>
      </c>
      <c r="D695" s="203" t="s">
        <v>439</v>
      </c>
      <c r="E695" s="17" t="s">
        <v>286</v>
      </c>
      <c r="F695" s="204">
        <v>36.252</v>
      </c>
      <c r="H695" s="32"/>
    </row>
    <row r="696" spans="2:8" s="1" customFormat="1" ht="16.9" customHeight="1">
      <c r="B696" s="32"/>
      <c r="C696" s="199" t="s">
        <v>160</v>
      </c>
      <c r="D696" s="200" t="s">
        <v>1</v>
      </c>
      <c r="E696" s="201" t="s">
        <v>1</v>
      </c>
      <c r="F696" s="202">
        <v>5.794</v>
      </c>
      <c r="H696" s="32"/>
    </row>
    <row r="697" spans="2:8" s="1" customFormat="1" ht="16.9" customHeight="1">
      <c r="B697" s="32"/>
      <c r="C697" s="203" t="s">
        <v>1</v>
      </c>
      <c r="D697" s="203" t="s">
        <v>2042</v>
      </c>
      <c r="E697" s="17" t="s">
        <v>1</v>
      </c>
      <c r="F697" s="204">
        <v>5.794</v>
      </c>
      <c r="H697" s="32"/>
    </row>
    <row r="698" spans="2:8" s="1" customFormat="1" ht="16.9" customHeight="1">
      <c r="B698" s="32"/>
      <c r="C698" s="203" t="s">
        <v>160</v>
      </c>
      <c r="D698" s="203" t="s">
        <v>309</v>
      </c>
      <c r="E698" s="17" t="s">
        <v>1</v>
      </c>
      <c r="F698" s="204">
        <v>5.794</v>
      </c>
      <c r="H698" s="32"/>
    </row>
    <row r="699" spans="2:8" s="1" customFormat="1" ht="16.9" customHeight="1">
      <c r="B699" s="32"/>
      <c r="C699" s="205" t="s">
        <v>2222</v>
      </c>
      <c r="H699" s="32"/>
    </row>
    <row r="700" spans="2:8" s="1" customFormat="1" ht="16.9" customHeight="1">
      <c r="B700" s="32"/>
      <c r="C700" s="203" t="s">
        <v>464</v>
      </c>
      <c r="D700" s="203" t="s">
        <v>465</v>
      </c>
      <c r="E700" s="17" t="s">
        <v>286</v>
      </c>
      <c r="F700" s="204">
        <v>5.794</v>
      </c>
      <c r="H700" s="32"/>
    </row>
    <row r="701" spans="2:8" s="1" customFormat="1" ht="16.9" customHeight="1">
      <c r="B701" s="32"/>
      <c r="C701" s="203" t="s">
        <v>453</v>
      </c>
      <c r="D701" s="203" t="s">
        <v>454</v>
      </c>
      <c r="E701" s="17" t="s">
        <v>286</v>
      </c>
      <c r="F701" s="204">
        <v>15.019</v>
      </c>
      <c r="H701" s="32"/>
    </row>
    <row r="702" spans="2:8" s="1" customFormat="1" ht="16.9" customHeight="1">
      <c r="B702" s="32"/>
      <c r="C702" s="199" t="s">
        <v>163</v>
      </c>
      <c r="D702" s="200" t="s">
        <v>1</v>
      </c>
      <c r="E702" s="201" t="s">
        <v>1</v>
      </c>
      <c r="F702" s="202">
        <v>2.168</v>
      </c>
      <c r="H702" s="32"/>
    </row>
    <row r="703" spans="2:8" s="1" customFormat="1" ht="16.9" customHeight="1">
      <c r="B703" s="32"/>
      <c r="C703" s="203" t="s">
        <v>1</v>
      </c>
      <c r="D703" s="203" t="s">
        <v>2048</v>
      </c>
      <c r="E703" s="17" t="s">
        <v>1</v>
      </c>
      <c r="F703" s="204">
        <v>2.168</v>
      </c>
      <c r="H703" s="32"/>
    </row>
    <row r="704" spans="2:8" s="1" customFormat="1" ht="16.9" customHeight="1">
      <c r="B704" s="32"/>
      <c r="C704" s="203" t="s">
        <v>163</v>
      </c>
      <c r="D704" s="203" t="s">
        <v>309</v>
      </c>
      <c r="E704" s="17" t="s">
        <v>1</v>
      </c>
      <c r="F704" s="204">
        <v>2.168</v>
      </c>
      <c r="H704" s="32"/>
    </row>
    <row r="705" spans="2:8" s="1" customFormat="1" ht="16.9" customHeight="1">
      <c r="B705" s="32"/>
      <c r="C705" s="205" t="s">
        <v>2222</v>
      </c>
      <c r="H705" s="32"/>
    </row>
    <row r="706" spans="2:8" s="1" customFormat="1" ht="16.9" customHeight="1">
      <c r="B706" s="32"/>
      <c r="C706" s="203" t="s">
        <v>550</v>
      </c>
      <c r="D706" s="203" t="s">
        <v>551</v>
      </c>
      <c r="E706" s="17" t="s">
        <v>286</v>
      </c>
      <c r="F706" s="204">
        <v>2.168</v>
      </c>
      <c r="H706" s="32"/>
    </row>
    <row r="707" spans="2:8" s="1" customFormat="1" ht="16.9" customHeight="1">
      <c r="B707" s="32"/>
      <c r="C707" s="203" t="s">
        <v>453</v>
      </c>
      <c r="D707" s="203" t="s">
        <v>454</v>
      </c>
      <c r="E707" s="17" t="s">
        <v>286</v>
      </c>
      <c r="F707" s="204">
        <v>15.019</v>
      </c>
      <c r="H707" s="32"/>
    </row>
    <row r="708" spans="2:8" s="1" customFormat="1" ht="16.9" customHeight="1">
      <c r="B708" s="32"/>
      <c r="C708" s="199" t="s">
        <v>167</v>
      </c>
      <c r="D708" s="200" t="s">
        <v>1</v>
      </c>
      <c r="E708" s="201" t="s">
        <v>1</v>
      </c>
      <c r="F708" s="202">
        <v>25.452</v>
      </c>
      <c r="H708" s="32"/>
    </row>
    <row r="709" spans="2:8" s="1" customFormat="1" ht="16.9" customHeight="1">
      <c r="B709" s="32"/>
      <c r="C709" s="205" t="s">
        <v>2222</v>
      </c>
      <c r="H709" s="32"/>
    </row>
    <row r="710" spans="2:8" s="1" customFormat="1" ht="22.5">
      <c r="B710" s="32"/>
      <c r="C710" s="203" t="s">
        <v>386</v>
      </c>
      <c r="D710" s="203" t="s">
        <v>387</v>
      </c>
      <c r="E710" s="17" t="s">
        <v>286</v>
      </c>
      <c r="F710" s="204">
        <v>18.126</v>
      </c>
      <c r="H710" s="32"/>
    </row>
    <row r="711" spans="2:8" s="1" customFormat="1" ht="16.9" customHeight="1">
      <c r="B711" s="32"/>
      <c r="C711" s="199" t="s">
        <v>1992</v>
      </c>
      <c r="D711" s="200" t="s">
        <v>1</v>
      </c>
      <c r="E711" s="201" t="s">
        <v>1</v>
      </c>
      <c r="F711" s="202">
        <v>12.181</v>
      </c>
      <c r="H711" s="32"/>
    </row>
    <row r="712" spans="2:8" s="1" customFormat="1" ht="16.9" customHeight="1">
      <c r="B712" s="32"/>
      <c r="C712" s="203" t="s">
        <v>1</v>
      </c>
      <c r="D712" s="203" t="s">
        <v>2005</v>
      </c>
      <c r="E712" s="17" t="s">
        <v>1</v>
      </c>
      <c r="F712" s="204">
        <v>0</v>
      </c>
      <c r="H712" s="32"/>
    </row>
    <row r="713" spans="2:8" s="1" customFormat="1" ht="16.9" customHeight="1">
      <c r="B713" s="32"/>
      <c r="C713" s="203" t="s">
        <v>1</v>
      </c>
      <c r="D713" s="203" t="s">
        <v>2006</v>
      </c>
      <c r="E713" s="17" t="s">
        <v>1</v>
      </c>
      <c r="F713" s="204">
        <v>3.815</v>
      </c>
      <c r="H713" s="32"/>
    </row>
    <row r="714" spans="2:8" s="1" customFormat="1" ht="16.9" customHeight="1">
      <c r="B714" s="32"/>
      <c r="C714" s="203" t="s">
        <v>1</v>
      </c>
      <c r="D714" s="203" t="s">
        <v>2007</v>
      </c>
      <c r="E714" s="17" t="s">
        <v>1</v>
      </c>
      <c r="F714" s="204">
        <v>8.366</v>
      </c>
      <c r="H714" s="32"/>
    </row>
    <row r="715" spans="2:8" s="1" customFormat="1" ht="16.9" customHeight="1">
      <c r="B715" s="32"/>
      <c r="C715" s="203" t="s">
        <v>1992</v>
      </c>
      <c r="D715" s="203" t="s">
        <v>872</v>
      </c>
      <c r="E715" s="17" t="s">
        <v>1</v>
      </c>
      <c r="F715" s="204">
        <v>12.181</v>
      </c>
      <c r="H715" s="32"/>
    </row>
    <row r="716" spans="2:8" s="1" customFormat="1" ht="16.9" customHeight="1">
      <c r="B716" s="32"/>
      <c r="C716" s="205" t="s">
        <v>2222</v>
      </c>
      <c r="H716" s="32"/>
    </row>
    <row r="717" spans="2:8" s="1" customFormat="1" ht="22.5">
      <c r="B717" s="32"/>
      <c r="C717" s="203" t="s">
        <v>2002</v>
      </c>
      <c r="D717" s="203" t="s">
        <v>2003</v>
      </c>
      <c r="E717" s="17" t="s">
        <v>286</v>
      </c>
      <c r="F717" s="204">
        <v>6.091</v>
      </c>
      <c r="H717" s="32"/>
    </row>
    <row r="718" spans="2:8" s="1" customFormat="1" ht="22.5">
      <c r="B718" s="32"/>
      <c r="C718" s="203" t="s">
        <v>2009</v>
      </c>
      <c r="D718" s="203" t="s">
        <v>2010</v>
      </c>
      <c r="E718" s="17" t="s">
        <v>286</v>
      </c>
      <c r="F718" s="204">
        <v>6.091</v>
      </c>
      <c r="H718" s="32"/>
    </row>
    <row r="719" spans="2:8" s="1" customFormat="1" ht="16.9" customHeight="1">
      <c r="B719" s="32"/>
      <c r="C719" s="203" t="s">
        <v>453</v>
      </c>
      <c r="D719" s="203" t="s">
        <v>454</v>
      </c>
      <c r="E719" s="17" t="s">
        <v>286</v>
      </c>
      <c r="F719" s="204">
        <v>15.019</v>
      </c>
      <c r="H719" s="32"/>
    </row>
    <row r="720" spans="2:8" s="1" customFormat="1" ht="16.9" customHeight="1">
      <c r="B720" s="32"/>
      <c r="C720" s="199" t="s">
        <v>171</v>
      </c>
      <c r="D720" s="200" t="s">
        <v>1</v>
      </c>
      <c r="E720" s="201" t="s">
        <v>1</v>
      </c>
      <c r="F720" s="202">
        <v>10.8</v>
      </c>
      <c r="H720" s="32"/>
    </row>
    <row r="721" spans="2:8" s="1" customFormat="1" ht="16.9" customHeight="1">
      <c r="B721" s="32"/>
      <c r="C721" s="203" t="s">
        <v>1</v>
      </c>
      <c r="D721" s="203" t="s">
        <v>2015</v>
      </c>
      <c r="E721" s="17" t="s">
        <v>1</v>
      </c>
      <c r="F721" s="204">
        <v>0</v>
      </c>
      <c r="H721" s="32"/>
    </row>
    <row r="722" spans="2:8" s="1" customFormat="1" ht="16.9" customHeight="1">
      <c r="B722" s="32"/>
      <c r="C722" s="203" t="s">
        <v>1</v>
      </c>
      <c r="D722" s="203" t="s">
        <v>2016</v>
      </c>
      <c r="E722" s="17" t="s">
        <v>1</v>
      </c>
      <c r="F722" s="204">
        <v>3.6</v>
      </c>
      <c r="H722" s="32"/>
    </row>
    <row r="723" spans="2:8" s="1" customFormat="1" ht="16.9" customHeight="1">
      <c r="B723" s="32"/>
      <c r="C723" s="203" t="s">
        <v>1</v>
      </c>
      <c r="D723" s="203" t="s">
        <v>2017</v>
      </c>
      <c r="E723" s="17" t="s">
        <v>1</v>
      </c>
      <c r="F723" s="204">
        <v>0</v>
      </c>
      <c r="H723" s="32"/>
    </row>
    <row r="724" spans="2:8" s="1" customFormat="1" ht="16.9" customHeight="1">
      <c r="B724" s="32"/>
      <c r="C724" s="203" t="s">
        <v>1</v>
      </c>
      <c r="D724" s="203" t="s">
        <v>2018</v>
      </c>
      <c r="E724" s="17" t="s">
        <v>1</v>
      </c>
      <c r="F724" s="204">
        <v>7.2</v>
      </c>
      <c r="H724" s="32"/>
    </row>
    <row r="725" spans="2:8" s="1" customFormat="1" ht="16.9" customHeight="1">
      <c r="B725" s="32"/>
      <c r="C725" s="203" t="s">
        <v>171</v>
      </c>
      <c r="D725" s="203" t="s">
        <v>872</v>
      </c>
      <c r="E725" s="17" t="s">
        <v>1</v>
      </c>
      <c r="F725" s="204">
        <v>10.8</v>
      </c>
      <c r="H725" s="32"/>
    </row>
    <row r="726" spans="2:8" s="1" customFormat="1" ht="16.9" customHeight="1">
      <c r="B726" s="32"/>
      <c r="C726" s="205" t="s">
        <v>2222</v>
      </c>
      <c r="H726" s="32"/>
    </row>
    <row r="727" spans="2:8" s="1" customFormat="1" ht="22.5">
      <c r="B727" s="32"/>
      <c r="C727" s="203" t="s">
        <v>2012</v>
      </c>
      <c r="D727" s="203" t="s">
        <v>2013</v>
      </c>
      <c r="E727" s="17" t="s">
        <v>286</v>
      </c>
      <c r="F727" s="204">
        <v>5.4</v>
      </c>
      <c r="H727" s="32"/>
    </row>
    <row r="728" spans="2:8" s="1" customFormat="1" ht="22.5">
      <c r="B728" s="32"/>
      <c r="C728" s="203" t="s">
        <v>2019</v>
      </c>
      <c r="D728" s="203" t="s">
        <v>2020</v>
      </c>
      <c r="E728" s="17" t="s">
        <v>286</v>
      </c>
      <c r="F728" s="204">
        <v>5.4</v>
      </c>
      <c r="H728" s="32"/>
    </row>
    <row r="729" spans="2:8" s="1" customFormat="1" ht="22.5">
      <c r="B729" s="32"/>
      <c r="C729" s="203" t="s">
        <v>386</v>
      </c>
      <c r="D729" s="203" t="s">
        <v>387</v>
      </c>
      <c r="E729" s="17" t="s">
        <v>286</v>
      </c>
      <c r="F729" s="204">
        <v>18.126</v>
      </c>
      <c r="H729" s="32"/>
    </row>
    <row r="730" spans="2:8" s="1" customFormat="1" ht="16.9" customHeight="1">
      <c r="B730" s="32"/>
      <c r="C730" s="203" t="s">
        <v>453</v>
      </c>
      <c r="D730" s="203" t="s">
        <v>454</v>
      </c>
      <c r="E730" s="17" t="s">
        <v>286</v>
      </c>
      <c r="F730" s="204">
        <v>15.019</v>
      </c>
      <c r="H730" s="32"/>
    </row>
    <row r="731" spans="2:8" s="1" customFormat="1" ht="7.35" customHeight="1">
      <c r="B731" s="44"/>
      <c r="C731" s="45"/>
      <c r="D731" s="45"/>
      <c r="E731" s="45"/>
      <c r="F731" s="45"/>
      <c r="G731" s="45"/>
      <c r="H731" s="32"/>
    </row>
    <row r="732" s="1" customFormat="1" ht="12"/>
  </sheetData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409"/>
  <sheetViews>
    <sheetView showGridLines="0" tabSelected="1" workbookViewId="0" topLeftCell="A12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56" ht="36.95" customHeight="1">
      <c r="L2" s="243" t="s">
        <v>5</v>
      </c>
      <c r="M2" s="219"/>
      <c r="N2" s="219"/>
      <c r="O2" s="219"/>
      <c r="P2" s="219"/>
      <c r="Q2" s="219"/>
      <c r="R2" s="219"/>
      <c r="S2" s="219"/>
      <c r="T2" s="219"/>
      <c r="U2" s="219"/>
      <c r="V2" s="219"/>
      <c r="AT2" s="17" t="s">
        <v>90</v>
      </c>
      <c r="AZ2" s="93" t="s">
        <v>140</v>
      </c>
      <c r="BA2" s="93" t="s">
        <v>1</v>
      </c>
      <c r="BB2" s="93" t="s">
        <v>1</v>
      </c>
      <c r="BC2" s="93" t="s">
        <v>141</v>
      </c>
      <c r="BD2" s="93" t="s">
        <v>85</v>
      </c>
    </row>
    <row r="3" spans="2:5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85</v>
      </c>
      <c r="AZ3" s="93" t="s">
        <v>142</v>
      </c>
      <c r="BA3" s="93" t="s">
        <v>1</v>
      </c>
      <c r="BB3" s="93" t="s">
        <v>1</v>
      </c>
      <c r="BC3" s="93" t="s">
        <v>143</v>
      </c>
      <c r="BD3" s="93" t="s">
        <v>85</v>
      </c>
    </row>
    <row r="4" spans="2:56" ht="24.95" customHeight="1">
      <c r="B4" s="20"/>
      <c r="D4" s="21" t="s">
        <v>144</v>
      </c>
      <c r="L4" s="20"/>
      <c r="M4" s="94" t="s">
        <v>10</v>
      </c>
      <c r="AT4" s="17" t="s">
        <v>3</v>
      </c>
      <c r="AZ4" s="93" t="s">
        <v>145</v>
      </c>
      <c r="BA4" s="93" t="s">
        <v>1</v>
      </c>
      <c r="BB4" s="93" t="s">
        <v>1</v>
      </c>
      <c r="BC4" s="93" t="s">
        <v>146</v>
      </c>
      <c r="BD4" s="93" t="s">
        <v>85</v>
      </c>
    </row>
    <row r="5" spans="2:56" ht="6.95" customHeight="1">
      <c r="B5" s="20"/>
      <c r="L5" s="20"/>
      <c r="AZ5" s="93" t="s">
        <v>147</v>
      </c>
      <c r="BA5" s="93" t="s">
        <v>1</v>
      </c>
      <c r="BB5" s="93" t="s">
        <v>1</v>
      </c>
      <c r="BC5" s="93" t="s">
        <v>148</v>
      </c>
      <c r="BD5" s="93" t="s">
        <v>85</v>
      </c>
    </row>
    <row r="6" spans="2:56" ht="12" customHeight="1">
      <c r="B6" s="20"/>
      <c r="D6" s="27" t="s">
        <v>16</v>
      </c>
      <c r="L6" s="20"/>
      <c r="AZ6" s="93" t="s">
        <v>149</v>
      </c>
      <c r="BA6" s="93" t="s">
        <v>1</v>
      </c>
      <c r="BB6" s="93" t="s">
        <v>1</v>
      </c>
      <c r="BC6" s="93" t="s">
        <v>150</v>
      </c>
      <c r="BD6" s="93" t="s">
        <v>85</v>
      </c>
    </row>
    <row r="7" spans="2:56" ht="16.5" customHeight="1">
      <c r="B7" s="20"/>
      <c r="E7" s="251" t="str">
        <f>'Rekapitulace stavby'!K6</f>
        <v>Chodník Hrachovec - horní část - 1.etapa  km 0,000 – km 0,763</v>
      </c>
      <c r="F7" s="252"/>
      <c r="G7" s="252"/>
      <c r="H7" s="252"/>
      <c r="L7" s="20"/>
      <c r="AZ7" s="93" t="s">
        <v>151</v>
      </c>
      <c r="BA7" s="93" t="s">
        <v>1</v>
      </c>
      <c r="BB7" s="93" t="s">
        <v>1</v>
      </c>
      <c r="BC7" s="93" t="s">
        <v>152</v>
      </c>
      <c r="BD7" s="93" t="s">
        <v>85</v>
      </c>
    </row>
    <row r="8" spans="2:56" ht="12" customHeight="1">
      <c r="B8" s="20"/>
      <c r="D8" s="27" t="s">
        <v>153</v>
      </c>
      <c r="L8" s="20"/>
      <c r="AZ8" s="93" t="s">
        <v>154</v>
      </c>
      <c r="BA8" s="93" t="s">
        <v>1</v>
      </c>
      <c r="BB8" s="93" t="s">
        <v>1</v>
      </c>
      <c r="BC8" s="93" t="s">
        <v>155</v>
      </c>
      <c r="BD8" s="93" t="s">
        <v>85</v>
      </c>
    </row>
    <row r="9" spans="2:56" s="1" customFormat="1" ht="16.5" customHeight="1">
      <c r="B9" s="32"/>
      <c r="E9" s="251" t="s">
        <v>156</v>
      </c>
      <c r="F9" s="250"/>
      <c r="G9" s="250"/>
      <c r="H9" s="250"/>
      <c r="L9" s="32"/>
      <c r="AZ9" s="93" t="s">
        <v>157</v>
      </c>
      <c r="BA9" s="93" t="s">
        <v>1</v>
      </c>
      <c r="BB9" s="93" t="s">
        <v>1</v>
      </c>
      <c r="BC9" s="93" t="s">
        <v>158</v>
      </c>
      <c r="BD9" s="93" t="s">
        <v>85</v>
      </c>
    </row>
    <row r="10" spans="2:56" s="1" customFormat="1" ht="12" customHeight="1">
      <c r="B10" s="32"/>
      <c r="D10" s="27" t="s">
        <v>159</v>
      </c>
      <c r="L10" s="32"/>
      <c r="AZ10" s="93" t="s">
        <v>160</v>
      </c>
      <c r="BA10" s="93" t="s">
        <v>1</v>
      </c>
      <c r="BB10" s="93" t="s">
        <v>1</v>
      </c>
      <c r="BC10" s="93" t="s">
        <v>161</v>
      </c>
      <c r="BD10" s="93" t="s">
        <v>85</v>
      </c>
    </row>
    <row r="11" spans="2:56" s="1" customFormat="1" ht="16.5" customHeight="1">
      <c r="B11" s="32"/>
      <c r="E11" s="208" t="s">
        <v>162</v>
      </c>
      <c r="F11" s="250"/>
      <c r="G11" s="250"/>
      <c r="H11" s="250"/>
      <c r="L11" s="32"/>
      <c r="AZ11" s="93" t="s">
        <v>163</v>
      </c>
      <c r="BA11" s="93" t="s">
        <v>1</v>
      </c>
      <c r="BB11" s="93" t="s">
        <v>1</v>
      </c>
      <c r="BC11" s="93" t="s">
        <v>164</v>
      </c>
      <c r="BD11" s="93" t="s">
        <v>85</v>
      </c>
    </row>
    <row r="12" spans="2:56" s="1" customFormat="1" ht="12">
      <c r="B12" s="32"/>
      <c r="L12" s="32"/>
      <c r="AZ12" s="93" t="s">
        <v>165</v>
      </c>
      <c r="BA12" s="93" t="s">
        <v>1</v>
      </c>
      <c r="BB12" s="93" t="s">
        <v>1</v>
      </c>
      <c r="BC12" s="93" t="s">
        <v>166</v>
      </c>
      <c r="BD12" s="93" t="s">
        <v>85</v>
      </c>
    </row>
    <row r="13" spans="2:56" s="1" customFormat="1" ht="12" customHeight="1">
      <c r="B13" s="32"/>
      <c r="D13" s="27" t="s">
        <v>18</v>
      </c>
      <c r="F13" s="25" t="s">
        <v>1</v>
      </c>
      <c r="I13" s="27" t="s">
        <v>19</v>
      </c>
      <c r="J13" s="25" t="s">
        <v>1</v>
      </c>
      <c r="L13" s="32"/>
      <c r="AZ13" s="93" t="s">
        <v>167</v>
      </c>
      <c r="BA13" s="93" t="s">
        <v>1</v>
      </c>
      <c r="BB13" s="93" t="s">
        <v>1</v>
      </c>
      <c r="BC13" s="93" t="s">
        <v>168</v>
      </c>
      <c r="BD13" s="93" t="s">
        <v>85</v>
      </c>
    </row>
    <row r="14" spans="2:56" s="1" customFormat="1" ht="12" customHeight="1">
      <c r="B14" s="32"/>
      <c r="D14" s="27" t="s">
        <v>20</v>
      </c>
      <c r="F14" s="25" t="s">
        <v>21</v>
      </c>
      <c r="I14" s="27" t="s">
        <v>22</v>
      </c>
      <c r="J14" s="52" t="str">
        <f>'Rekapitulace stavby'!AN8</f>
        <v>2. 12. 2022</v>
      </c>
      <c r="L14" s="32"/>
      <c r="AZ14" s="93" t="s">
        <v>169</v>
      </c>
      <c r="BA14" s="93" t="s">
        <v>1</v>
      </c>
      <c r="BB14" s="93" t="s">
        <v>1</v>
      </c>
      <c r="BC14" s="93" t="s">
        <v>170</v>
      </c>
      <c r="BD14" s="93" t="s">
        <v>85</v>
      </c>
    </row>
    <row r="15" spans="2:56" s="1" customFormat="1" ht="10.9" customHeight="1">
      <c r="B15" s="32"/>
      <c r="L15" s="32"/>
      <c r="AZ15" s="93" t="s">
        <v>171</v>
      </c>
      <c r="BA15" s="93" t="s">
        <v>1</v>
      </c>
      <c r="BB15" s="93" t="s">
        <v>1</v>
      </c>
      <c r="BC15" s="93" t="s">
        <v>172</v>
      </c>
      <c r="BD15" s="93" t="s">
        <v>85</v>
      </c>
    </row>
    <row r="16" spans="2:56" s="1" customFormat="1" ht="12" customHeight="1">
      <c r="B16" s="32"/>
      <c r="D16" s="27" t="s">
        <v>24</v>
      </c>
      <c r="I16" s="27" t="s">
        <v>25</v>
      </c>
      <c r="J16" s="25" t="s">
        <v>1</v>
      </c>
      <c r="L16" s="32"/>
      <c r="AZ16" s="93" t="s">
        <v>173</v>
      </c>
      <c r="BA16" s="93" t="s">
        <v>1</v>
      </c>
      <c r="BB16" s="93" t="s">
        <v>1</v>
      </c>
      <c r="BC16" s="93" t="s">
        <v>174</v>
      </c>
      <c r="BD16" s="93" t="s">
        <v>85</v>
      </c>
    </row>
    <row r="17" spans="2:56" s="1" customFormat="1" ht="18" customHeight="1">
      <c r="B17" s="32"/>
      <c r="E17" s="25" t="s">
        <v>26</v>
      </c>
      <c r="I17" s="27" t="s">
        <v>27</v>
      </c>
      <c r="J17" s="25" t="s">
        <v>1</v>
      </c>
      <c r="L17" s="32"/>
      <c r="AZ17" s="93" t="s">
        <v>175</v>
      </c>
      <c r="BA17" s="93" t="s">
        <v>1</v>
      </c>
      <c r="BB17" s="93" t="s">
        <v>1</v>
      </c>
      <c r="BC17" s="93" t="s">
        <v>176</v>
      </c>
      <c r="BD17" s="93" t="s">
        <v>85</v>
      </c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28</v>
      </c>
      <c r="I19" s="27" t="s">
        <v>25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253" t="str">
        <f>'Rekapitulace stavby'!E14</f>
        <v>Vyplň údaj</v>
      </c>
      <c r="F20" s="218"/>
      <c r="G20" s="218"/>
      <c r="H20" s="218"/>
      <c r="I20" s="27" t="s">
        <v>27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30</v>
      </c>
      <c r="I22" s="27" t="s">
        <v>25</v>
      </c>
      <c r="J22" s="25" t="s">
        <v>1</v>
      </c>
      <c r="L22" s="32"/>
    </row>
    <row r="23" spans="2:12" s="1" customFormat="1" ht="18" customHeight="1">
      <c r="B23" s="32"/>
      <c r="E23" s="25" t="s">
        <v>31</v>
      </c>
      <c r="I23" s="27" t="s">
        <v>27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33</v>
      </c>
      <c r="I25" s="27" t="s">
        <v>25</v>
      </c>
      <c r="J25" s="25" t="s">
        <v>1</v>
      </c>
      <c r="L25" s="32"/>
    </row>
    <row r="26" spans="2:12" s="1" customFormat="1" ht="18" customHeight="1">
      <c r="B26" s="32"/>
      <c r="E26" s="25" t="s">
        <v>34</v>
      </c>
      <c r="I26" s="27" t="s">
        <v>27</v>
      </c>
      <c r="J26" s="25" t="s">
        <v>1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35</v>
      </c>
      <c r="L28" s="32"/>
    </row>
    <row r="29" spans="2:12" s="7" customFormat="1" ht="16.5" customHeight="1">
      <c r="B29" s="95"/>
      <c r="E29" s="223" t="s">
        <v>1</v>
      </c>
      <c r="F29" s="223"/>
      <c r="G29" s="223"/>
      <c r="H29" s="223"/>
      <c r="L29" s="95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25.35" customHeight="1">
      <c r="B32" s="32"/>
      <c r="D32" s="96" t="s">
        <v>36</v>
      </c>
      <c r="J32" s="66">
        <f>ROUND(J130,2)</f>
        <v>0</v>
      </c>
      <c r="L32" s="32"/>
    </row>
    <row r="33" spans="2:12" s="1" customFormat="1" ht="6.95" customHeight="1">
      <c r="B33" s="32"/>
      <c r="D33" s="53"/>
      <c r="E33" s="53"/>
      <c r="F33" s="53"/>
      <c r="G33" s="53"/>
      <c r="H33" s="53"/>
      <c r="I33" s="53"/>
      <c r="J33" s="53"/>
      <c r="K33" s="53"/>
      <c r="L33" s="32"/>
    </row>
    <row r="34" spans="2:12" s="1" customFormat="1" ht="14.45" customHeight="1">
      <c r="B34" s="32"/>
      <c r="F34" s="35" t="s">
        <v>38</v>
      </c>
      <c r="I34" s="35" t="s">
        <v>37</v>
      </c>
      <c r="J34" s="35" t="s">
        <v>39</v>
      </c>
      <c r="L34" s="32"/>
    </row>
    <row r="35" spans="2:12" s="1" customFormat="1" ht="14.45" customHeight="1">
      <c r="B35" s="32"/>
      <c r="D35" s="55" t="s">
        <v>40</v>
      </c>
      <c r="E35" s="27" t="s">
        <v>41</v>
      </c>
      <c r="F35" s="86">
        <f>ROUND((SUM(BE130:BE408)),2)</f>
        <v>0</v>
      </c>
      <c r="I35" s="97">
        <v>0.21</v>
      </c>
      <c r="J35" s="86">
        <f>ROUND(((SUM(BE130:BE408))*I35),2)</f>
        <v>0</v>
      </c>
      <c r="L35" s="32"/>
    </row>
    <row r="36" spans="2:12" s="1" customFormat="1" ht="14.45" customHeight="1">
      <c r="B36" s="32"/>
      <c r="E36" s="27" t="s">
        <v>42</v>
      </c>
      <c r="F36" s="86">
        <f>ROUND((SUM(BF130:BF408)),2)</f>
        <v>0</v>
      </c>
      <c r="I36" s="97">
        <v>0.15</v>
      </c>
      <c r="J36" s="86">
        <f>ROUND(((SUM(BF130:BF408))*I36),2)</f>
        <v>0</v>
      </c>
      <c r="L36" s="32"/>
    </row>
    <row r="37" spans="2:12" s="1" customFormat="1" ht="14.45" customHeight="1" hidden="1">
      <c r="B37" s="32"/>
      <c r="E37" s="27" t="s">
        <v>43</v>
      </c>
      <c r="F37" s="86">
        <f>ROUND((SUM(BG130:BG408)),2)</f>
        <v>0</v>
      </c>
      <c r="I37" s="97">
        <v>0.21</v>
      </c>
      <c r="J37" s="86">
        <f>0</f>
        <v>0</v>
      </c>
      <c r="L37" s="32"/>
    </row>
    <row r="38" spans="2:12" s="1" customFormat="1" ht="14.45" customHeight="1" hidden="1">
      <c r="B38" s="32"/>
      <c r="E38" s="27" t="s">
        <v>44</v>
      </c>
      <c r="F38" s="86">
        <f>ROUND((SUM(BH130:BH408)),2)</f>
        <v>0</v>
      </c>
      <c r="I38" s="97">
        <v>0.15</v>
      </c>
      <c r="J38" s="86">
        <f>0</f>
        <v>0</v>
      </c>
      <c r="L38" s="32"/>
    </row>
    <row r="39" spans="2:12" s="1" customFormat="1" ht="14.45" customHeight="1" hidden="1">
      <c r="B39" s="32"/>
      <c r="E39" s="27" t="s">
        <v>45</v>
      </c>
      <c r="F39" s="86">
        <f>ROUND((SUM(BI130:BI408)),2)</f>
        <v>0</v>
      </c>
      <c r="I39" s="97">
        <v>0</v>
      </c>
      <c r="J39" s="86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8"/>
      <c r="D41" s="99" t="s">
        <v>46</v>
      </c>
      <c r="E41" s="57"/>
      <c r="F41" s="57"/>
      <c r="G41" s="100" t="s">
        <v>47</v>
      </c>
      <c r="H41" s="101" t="s">
        <v>48</v>
      </c>
      <c r="I41" s="57"/>
      <c r="J41" s="102">
        <f>SUM(J32:J39)</f>
        <v>0</v>
      </c>
      <c r="K41" s="103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49</v>
      </c>
      <c r="E50" s="42"/>
      <c r="F50" s="42"/>
      <c r="G50" s="41" t="s">
        <v>50</v>
      </c>
      <c r="H50" s="42"/>
      <c r="I50" s="42"/>
      <c r="J50" s="42"/>
      <c r="K50" s="42"/>
      <c r="L50" s="3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.75">
      <c r="B61" s="32"/>
      <c r="D61" s="43" t="s">
        <v>51</v>
      </c>
      <c r="E61" s="34"/>
      <c r="F61" s="104" t="s">
        <v>52</v>
      </c>
      <c r="G61" s="43" t="s">
        <v>51</v>
      </c>
      <c r="H61" s="34"/>
      <c r="I61" s="34"/>
      <c r="J61" s="105" t="s">
        <v>52</v>
      </c>
      <c r="K61" s="34"/>
      <c r="L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.75">
      <c r="B65" s="32"/>
      <c r="D65" s="41" t="s">
        <v>53</v>
      </c>
      <c r="E65" s="42"/>
      <c r="F65" s="42"/>
      <c r="G65" s="41" t="s">
        <v>54</v>
      </c>
      <c r="H65" s="42"/>
      <c r="I65" s="42"/>
      <c r="J65" s="42"/>
      <c r="K65" s="42"/>
      <c r="L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.75">
      <c r="B76" s="32"/>
      <c r="D76" s="43" t="s">
        <v>51</v>
      </c>
      <c r="E76" s="34"/>
      <c r="F76" s="104" t="s">
        <v>52</v>
      </c>
      <c r="G76" s="43" t="s">
        <v>51</v>
      </c>
      <c r="H76" s="34"/>
      <c r="I76" s="34"/>
      <c r="J76" s="105" t="s">
        <v>52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4.95" customHeight="1">
      <c r="B82" s="32"/>
      <c r="C82" s="21" t="s">
        <v>177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16.5" customHeight="1">
      <c r="B85" s="32"/>
      <c r="E85" s="251" t="str">
        <f>E7</f>
        <v>Chodník Hrachovec - horní část - 1.etapa  km 0,000 – km 0,763</v>
      </c>
      <c r="F85" s="252"/>
      <c r="G85" s="252"/>
      <c r="H85" s="252"/>
      <c r="L85" s="32"/>
    </row>
    <row r="86" spans="2:12" ht="12" customHeight="1">
      <c r="B86" s="20"/>
      <c r="C86" s="27" t="s">
        <v>153</v>
      </c>
      <c r="L86" s="20"/>
    </row>
    <row r="87" spans="2:12" s="1" customFormat="1" ht="16.5" customHeight="1">
      <c r="B87" s="32"/>
      <c r="E87" s="251" t="s">
        <v>156</v>
      </c>
      <c r="F87" s="250"/>
      <c r="G87" s="250"/>
      <c r="H87" s="250"/>
      <c r="L87" s="32"/>
    </row>
    <row r="88" spans="2:12" s="1" customFormat="1" ht="12" customHeight="1">
      <c r="B88" s="32"/>
      <c r="C88" s="27" t="s">
        <v>159</v>
      </c>
      <c r="L88" s="32"/>
    </row>
    <row r="89" spans="2:12" s="1" customFormat="1" ht="16.5" customHeight="1">
      <c r="B89" s="32"/>
      <c r="E89" s="208" t="str">
        <f>E11</f>
        <v>101 - SO 101 Chodník</v>
      </c>
      <c r="F89" s="250"/>
      <c r="G89" s="250"/>
      <c r="H89" s="250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20</v>
      </c>
      <c r="F91" s="25" t="str">
        <f>F14</f>
        <v>Hrachovec</v>
      </c>
      <c r="I91" s="27" t="s">
        <v>22</v>
      </c>
      <c r="J91" s="52" t="str">
        <f>IF(J14="","",J14)</f>
        <v>2. 12. 2022</v>
      </c>
      <c r="L91" s="32"/>
    </row>
    <row r="92" spans="2:12" s="1" customFormat="1" ht="6.95" customHeight="1">
      <c r="B92" s="32"/>
      <c r="L92" s="32"/>
    </row>
    <row r="93" spans="2:12" s="1" customFormat="1" ht="15.2" customHeight="1">
      <c r="B93" s="32"/>
      <c r="C93" s="27" t="s">
        <v>24</v>
      </c>
      <c r="F93" s="25" t="str">
        <f>E17</f>
        <v>Město Valašské Meziříčí</v>
      </c>
      <c r="I93" s="27" t="s">
        <v>30</v>
      </c>
      <c r="J93" s="30" t="str">
        <f>E23</f>
        <v>Ing.Leoš Zádrapa</v>
      </c>
      <c r="L93" s="32"/>
    </row>
    <row r="94" spans="2:12" s="1" customFormat="1" ht="15.2" customHeight="1">
      <c r="B94" s="32"/>
      <c r="C94" s="27" t="s">
        <v>28</v>
      </c>
      <c r="F94" s="25" t="str">
        <f>IF(E20="","",E20)</f>
        <v>Vyplň údaj</v>
      </c>
      <c r="I94" s="27" t="s">
        <v>33</v>
      </c>
      <c r="J94" s="30" t="str">
        <f>E26</f>
        <v>Fajfrová Irena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6" t="s">
        <v>178</v>
      </c>
      <c r="D96" s="98"/>
      <c r="E96" s="98"/>
      <c r="F96" s="98"/>
      <c r="G96" s="98"/>
      <c r="H96" s="98"/>
      <c r="I96" s="98"/>
      <c r="J96" s="107" t="s">
        <v>179</v>
      </c>
      <c r="K96" s="98"/>
      <c r="L96" s="32"/>
    </row>
    <row r="97" spans="2:12" s="1" customFormat="1" ht="10.35" customHeight="1">
      <c r="B97" s="32"/>
      <c r="L97" s="32"/>
    </row>
    <row r="98" spans="2:47" s="1" customFormat="1" ht="22.9" customHeight="1">
      <c r="B98" s="32"/>
      <c r="C98" s="108" t="s">
        <v>180</v>
      </c>
      <c r="J98" s="66">
        <f>J130</f>
        <v>0</v>
      </c>
      <c r="L98" s="32"/>
      <c r="AU98" s="17" t="s">
        <v>181</v>
      </c>
    </row>
    <row r="99" spans="2:12" s="8" customFormat="1" ht="24.95" customHeight="1">
      <c r="B99" s="109"/>
      <c r="D99" s="110" t="s">
        <v>182</v>
      </c>
      <c r="E99" s="111"/>
      <c r="F99" s="111"/>
      <c r="G99" s="111"/>
      <c r="H99" s="111"/>
      <c r="I99" s="111"/>
      <c r="J99" s="112">
        <f>J131</f>
        <v>0</v>
      </c>
      <c r="L99" s="109"/>
    </row>
    <row r="100" spans="2:12" s="9" customFormat="1" ht="19.9" customHeight="1">
      <c r="B100" s="113"/>
      <c r="D100" s="114" t="s">
        <v>183</v>
      </c>
      <c r="E100" s="115"/>
      <c r="F100" s="115"/>
      <c r="G100" s="115"/>
      <c r="H100" s="115"/>
      <c r="I100" s="115"/>
      <c r="J100" s="116">
        <f>J132</f>
        <v>0</v>
      </c>
      <c r="L100" s="113"/>
    </row>
    <row r="101" spans="2:12" s="9" customFormat="1" ht="19.9" customHeight="1">
      <c r="B101" s="113"/>
      <c r="D101" s="114" t="s">
        <v>184</v>
      </c>
      <c r="E101" s="115"/>
      <c r="F101" s="115"/>
      <c r="G101" s="115"/>
      <c r="H101" s="115"/>
      <c r="I101" s="115"/>
      <c r="J101" s="116">
        <f>J280</f>
        <v>0</v>
      </c>
      <c r="L101" s="113"/>
    </row>
    <row r="102" spans="2:12" s="9" customFormat="1" ht="19.9" customHeight="1">
      <c r="B102" s="113"/>
      <c r="D102" s="114" t="s">
        <v>185</v>
      </c>
      <c r="E102" s="115"/>
      <c r="F102" s="115"/>
      <c r="G102" s="115"/>
      <c r="H102" s="115"/>
      <c r="I102" s="115"/>
      <c r="J102" s="116">
        <f>J282</f>
        <v>0</v>
      </c>
      <c r="L102" s="113"/>
    </row>
    <row r="103" spans="2:12" s="9" customFormat="1" ht="19.9" customHeight="1">
      <c r="B103" s="113"/>
      <c r="D103" s="114" t="s">
        <v>186</v>
      </c>
      <c r="E103" s="115"/>
      <c r="F103" s="115"/>
      <c r="G103" s="115"/>
      <c r="H103" s="115"/>
      <c r="I103" s="115"/>
      <c r="J103" s="116">
        <f>J284</f>
        <v>0</v>
      </c>
      <c r="L103" s="113"/>
    </row>
    <row r="104" spans="2:12" s="9" customFormat="1" ht="19.9" customHeight="1">
      <c r="B104" s="113"/>
      <c r="D104" s="114" t="s">
        <v>187</v>
      </c>
      <c r="E104" s="115"/>
      <c r="F104" s="115"/>
      <c r="G104" s="115"/>
      <c r="H104" s="115"/>
      <c r="I104" s="115"/>
      <c r="J104" s="116">
        <f>J288</f>
        <v>0</v>
      </c>
      <c r="L104" s="113"/>
    </row>
    <row r="105" spans="2:12" s="9" customFormat="1" ht="19.9" customHeight="1">
      <c r="B105" s="113"/>
      <c r="D105" s="114" t="s">
        <v>188</v>
      </c>
      <c r="E105" s="115"/>
      <c r="F105" s="115"/>
      <c r="G105" s="115"/>
      <c r="H105" s="115"/>
      <c r="I105" s="115"/>
      <c r="J105" s="116">
        <f>J343</f>
        <v>0</v>
      </c>
      <c r="L105" s="113"/>
    </row>
    <row r="106" spans="2:12" s="9" customFormat="1" ht="19.9" customHeight="1">
      <c r="B106" s="113"/>
      <c r="D106" s="114" t="s">
        <v>189</v>
      </c>
      <c r="E106" s="115"/>
      <c r="F106" s="115"/>
      <c r="G106" s="115"/>
      <c r="H106" s="115"/>
      <c r="I106" s="115"/>
      <c r="J106" s="116">
        <f>J353</f>
        <v>0</v>
      </c>
      <c r="L106" s="113"/>
    </row>
    <row r="107" spans="2:12" s="9" customFormat="1" ht="19.9" customHeight="1">
      <c r="B107" s="113"/>
      <c r="D107" s="114" t="s">
        <v>190</v>
      </c>
      <c r="E107" s="115"/>
      <c r="F107" s="115"/>
      <c r="G107" s="115"/>
      <c r="H107" s="115"/>
      <c r="I107" s="115"/>
      <c r="J107" s="116">
        <f>J389</f>
        <v>0</v>
      </c>
      <c r="L107" s="113"/>
    </row>
    <row r="108" spans="2:12" s="9" customFormat="1" ht="19.9" customHeight="1">
      <c r="B108" s="113"/>
      <c r="D108" s="114" t="s">
        <v>191</v>
      </c>
      <c r="E108" s="115"/>
      <c r="F108" s="115"/>
      <c r="G108" s="115"/>
      <c r="H108" s="115"/>
      <c r="I108" s="115"/>
      <c r="J108" s="116">
        <f>J407</f>
        <v>0</v>
      </c>
      <c r="L108" s="113"/>
    </row>
    <row r="109" spans="2:12" s="1" customFormat="1" ht="21.75" customHeight="1">
      <c r="B109" s="32"/>
      <c r="L109" s="32"/>
    </row>
    <row r="110" spans="2:12" s="1" customFormat="1" ht="6.95" customHeight="1">
      <c r="B110" s="44"/>
      <c r="C110" s="45"/>
      <c r="D110" s="45"/>
      <c r="E110" s="45"/>
      <c r="F110" s="45"/>
      <c r="G110" s="45"/>
      <c r="H110" s="45"/>
      <c r="I110" s="45"/>
      <c r="J110" s="45"/>
      <c r="K110" s="45"/>
      <c r="L110" s="32"/>
    </row>
    <row r="114" spans="2:12" s="1" customFormat="1" ht="6.95" customHeight="1">
      <c r="B114" s="46"/>
      <c r="C114" s="47"/>
      <c r="D114" s="47"/>
      <c r="E114" s="47"/>
      <c r="F114" s="47"/>
      <c r="G114" s="47"/>
      <c r="H114" s="47"/>
      <c r="I114" s="47"/>
      <c r="J114" s="47"/>
      <c r="K114" s="47"/>
      <c r="L114" s="32"/>
    </row>
    <row r="115" spans="2:12" s="1" customFormat="1" ht="24.95" customHeight="1">
      <c r="B115" s="32"/>
      <c r="C115" s="21" t="s">
        <v>192</v>
      </c>
      <c r="L115" s="32"/>
    </row>
    <row r="116" spans="2:12" s="1" customFormat="1" ht="6.95" customHeight="1">
      <c r="B116" s="32"/>
      <c r="L116" s="32"/>
    </row>
    <row r="117" spans="2:12" s="1" customFormat="1" ht="12" customHeight="1">
      <c r="B117" s="32"/>
      <c r="C117" s="27" t="s">
        <v>16</v>
      </c>
      <c r="L117" s="32"/>
    </row>
    <row r="118" spans="2:12" s="1" customFormat="1" ht="16.5" customHeight="1">
      <c r="B118" s="32"/>
      <c r="E118" s="251" t="str">
        <f>E7</f>
        <v>Chodník Hrachovec - horní část - 1.etapa  km 0,000 – km 0,763</v>
      </c>
      <c r="F118" s="252"/>
      <c r="G118" s="252"/>
      <c r="H118" s="252"/>
      <c r="L118" s="32"/>
    </row>
    <row r="119" spans="2:12" ht="12" customHeight="1">
      <c r="B119" s="20"/>
      <c r="C119" s="27" t="s">
        <v>153</v>
      </c>
      <c r="L119" s="20"/>
    </row>
    <row r="120" spans="2:12" s="1" customFormat="1" ht="16.5" customHeight="1">
      <c r="B120" s="32"/>
      <c r="E120" s="251" t="s">
        <v>156</v>
      </c>
      <c r="F120" s="250"/>
      <c r="G120" s="250"/>
      <c r="H120" s="250"/>
      <c r="L120" s="32"/>
    </row>
    <row r="121" spans="2:12" s="1" customFormat="1" ht="12" customHeight="1">
      <c r="B121" s="32"/>
      <c r="C121" s="27" t="s">
        <v>159</v>
      </c>
      <c r="L121" s="32"/>
    </row>
    <row r="122" spans="2:12" s="1" customFormat="1" ht="16.5" customHeight="1">
      <c r="B122" s="32"/>
      <c r="E122" s="208" t="str">
        <f>E11</f>
        <v>101 - SO 101 Chodník</v>
      </c>
      <c r="F122" s="250"/>
      <c r="G122" s="250"/>
      <c r="H122" s="250"/>
      <c r="L122" s="32"/>
    </row>
    <row r="123" spans="2:12" s="1" customFormat="1" ht="6.95" customHeight="1">
      <c r="B123" s="32"/>
      <c r="L123" s="32"/>
    </row>
    <row r="124" spans="2:12" s="1" customFormat="1" ht="12" customHeight="1">
      <c r="B124" s="32"/>
      <c r="C124" s="27" t="s">
        <v>20</v>
      </c>
      <c r="F124" s="25" t="str">
        <f>F14</f>
        <v>Hrachovec</v>
      </c>
      <c r="I124" s="27" t="s">
        <v>22</v>
      </c>
      <c r="J124" s="52" t="str">
        <f>IF(J14="","",J14)</f>
        <v>2. 12. 2022</v>
      </c>
      <c r="L124" s="32"/>
    </row>
    <row r="125" spans="2:12" s="1" customFormat="1" ht="6.95" customHeight="1">
      <c r="B125" s="32"/>
      <c r="L125" s="32"/>
    </row>
    <row r="126" spans="2:12" s="1" customFormat="1" ht="15.2" customHeight="1">
      <c r="B126" s="32"/>
      <c r="C126" s="27" t="s">
        <v>24</v>
      </c>
      <c r="F126" s="25" t="str">
        <f>E17</f>
        <v>Město Valašské Meziříčí</v>
      </c>
      <c r="I126" s="27" t="s">
        <v>30</v>
      </c>
      <c r="J126" s="30" t="str">
        <f>E23</f>
        <v>Ing.Leoš Zádrapa</v>
      </c>
      <c r="L126" s="32"/>
    </row>
    <row r="127" spans="2:12" s="1" customFormat="1" ht="15.2" customHeight="1">
      <c r="B127" s="32"/>
      <c r="C127" s="27" t="s">
        <v>28</v>
      </c>
      <c r="F127" s="25" t="str">
        <f>IF(E20="","",E20)</f>
        <v>Vyplň údaj</v>
      </c>
      <c r="I127" s="27" t="s">
        <v>33</v>
      </c>
      <c r="J127" s="30" t="str">
        <f>E26</f>
        <v>Fajfrová Irena</v>
      </c>
      <c r="L127" s="32"/>
    </row>
    <row r="128" spans="2:12" s="1" customFormat="1" ht="10.35" customHeight="1">
      <c r="B128" s="32"/>
      <c r="L128" s="32"/>
    </row>
    <row r="129" spans="2:20" s="10" customFormat="1" ht="29.25" customHeight="1">
      <c r="B129" s="117"/>
      <c r="C129" s="118" t="s">
        <v>193</v>
      </c>
      <c r="D129" s="119" t="s">
        <v>61</v>
      </c>
      <c r="E129" s="119" t="s">
        <v>57</v>
      </c>
      <c r="F129" s="119" t="s">
        <v>58</v>
      </c>
      <c r="G129" s="119" t="s">
        <v>194</v>
      </c>
      <c r="H129" s="119" t="s">
        <v>195</v>
      </c>
      <c r="I129" s="119" t="s">
        <v>196</v>
      </c>
      <c r="J129" s="119" t="s">
        <v>179</v>
      </c>
      <c r="K129" s="120" t="s">
        <v>197</v>
      </c>
      <c r="L129" s="117"/>
      <c r="M129" s="59" t="s">
        <v>1</v>
      </c>
      <c r="N129" s="60" t="s">
        <v>40</v>
      </c>
      <c r="O129" s="60" t="s">
        <v>198</v>
      </c>
      <c r="P129" s="60" t="s">
        <v>199</v>
      </c>
      <c r="Q129" s="60" t="s">
        <v>200</v>
      </c>
      <c r="R129" s="60" t="s">
        <v>201</v>
      </c>
      <c r="S129" s="60" t="s">
        <v>202</v>
      </c>
      <c r="T129" s="61" t="s">
        <v>203</v>
      </c>
    </row>
    <row r="130" spans="2:63" s="1" customFormat="1" ht="22.9" customHeight="1">
      <c r="B130" s="32"/>
      <c r="C130" s="64" t="s">
        <v>204</v>
      </c>
      <c r="J130" s="121">
        <f>BK130</f>
        <v>0</v>
      </c>
      <c r="L130" s="32"/>
      <c r="M130" s="62"/>
      <c r="N130" s="53"/>
      <c r="O130" s="53"/>
      <c r="P130" s="122">
        <f>P131</f>
        <v>0</v>
      </c>
      <c r="Q130" s="53"/>
      <c r="R130" s="122">
        <f>R131</f>
        <v>2819.0789418000004</v>
      </c>
      <c r="S130" s="53"/>
      <c r="T130" s="123">
        <f>T131</f>
        <v>435.33</v>
      </c>
      <c r="AT130" s="17" t="s">
        <v>75</v>
      </c>
      <c r="AU130" s="17" t="s">
        <v>181</v>
      </c>
      <c r="BK130" s="124">
        <f>BK131</f>
        <v>0</v>
      </c>
    </row>
    <row r="131" spans="2:63" s="11" customFormat="1" ht="25.9" customHeight="1">
      <c r="B131" s="125"/>
      <c r="D131" s="126" t="s">
        <v>75</v>
      </c>
      <c r="E131" s="127" t="s">
        <v>205</v>
      </c>
      <c r="F131" s="127" t="s">
        <v>206</v>
      </c>
      <c r="I131" s="128"/>
      <c r="J131" s="129">
        <f>BK131</f>
        <v>0</v>
      </c>
      <c r="L131" s="125"/>
      <c r="M131" s="130"/>
      <c r="P131" s="131">
        <f>P132+P280+P282+P284+P288+P343+P353+P389+P407</f>
        <v>0</v>
      </c>
      <c r="R131" s="131">
        <f>R132+R280+R282+R284+R288+R343+R353+R389+R407</f>
        <v>2819.0789418000004</v>
      </c>
      <c r="T131" s="132">
        <f>T132+T280+T282+T284+T288+T343+T353+T389+T407</f>
        <v>435.33</v>
      </c>
      <c r="AR131" s="126" t="s">
        <v>83</v>
      </c>
      <c r="AT131" s="133" t="s">
        <v>75</v>
      </c>
      <c r="AU131" s="133" t="s">
        <v>76</v>
      </c>
      <c r="AY131" s="126" t="s">
        <v>207</v>
      </c>
      <c r="BK131" s="134">
        <f>BK132+BK280+BK282+BK284+BK288+BK343+BK353+BK389+BK407</f>
        <v>0</v>
      </c>
    </row>
    <row r="132" spans="2:63" s="11" customFormat="1" ht="22.9" customHeight="1">
      <c r="B132" s="125"/>
      <c r="D132" s="126" t="s">
        <v>75</v>
      </c>
      <c r="E132" s="135" t="s">
        <v>83</v>
      </c>
      <c r="F132" s="135" t="s">
        <v>208</v>
      </c>
      <c r="I132" s="128"/>
      <c r="J132" s="136">
        <f>BK132</f>
        <v>0</v>
      </c>
      <c r="L132" s="125"/>
      <c r="M132" s="130"/>
      <c r="P132" s="131">
        <f>SUM(P133:P279)</f>
        <v>0</v>
      </c>
      <c r="R132" s="131">
        <f>SUM(R133:R279)</f>
        <v>307.21754400000003</v>
      </c>
      <c r="T132" s="132">
        <f>SUM(T133:T279)</f>
        <v>435.33</v>
      </c>
      <c r="AR132" s="126" t="s">
        <v>83</v>
      </c>
      <c r="AT132" s="133" t="s">
        <v>75</v>
      </c>
      <c r="AU132" s="133" t="s">
        <v>83</v>
      </c>
      <c r="AY132" s="126" t="s">
        <v>207</v>
      </c>
      <c r="BK132" s="134">
        <f>SUM(BK133:BK279)</f>
        <v>0</v>
      </c>
    </row>
    <row r="133" spans="2:65" s="1" customFormat="1" ht="21.75" customHeight="1">
      <c r="B133" s="137"/>
      <c r="C133" s="138" t="s">
        <v>83</v>
      </c>
      <c r="D133" s="138" t="s">
        <v>209</v>
      </c>
      <c r="E133" s="139" t="s">
        <v>210</v>
      </c>
      <c r="F133" s="140" t="s">
        <v>211</v>
      </c>
      <c r="G133" s="141" t="s">
        <v>212</v>
      </c>
      <c r="H133" s="142">
        <v>4</v>
      </c>
      <c r="I133" s="143"/>
      <c r="J133" s="144">
        <f>ROUND(I133*H133,2)</f>
        <v>0</v>
      </c>
      <c r="K133" s="140" t="s">
        <v>213</v>
      </c>
      <c r="L133" s="32"/>
      <c r="M133" s="145" t="s">
        <v>1</v>
      </c>
      <c r="N133" s="146" t="s">
        <v>41</v>
      </c>
      <c r="P133" s="147">
        <f>O133*H133</f>
        <v>0</v>
      </c>
      <c r="Q133" s="147">
        <v>0</v>
      </c>
      <c r="R133" s="147">
        <f>Q133*H133</f>
        <v>0</v>
      </c>
      <c r="S133" s="147">
        <v>0</v>
      </c>
      <c r="T133" s="148">
        <f>S133*H133</f>
        <v>0</v>
      </c>
      <c r="AR133" s="149" t="s">
        <v>214</v>
      </c>
      <c r="AT133" s="149" t="s">
        <v>209</v>
      </c>
      <c r="AU133" s="149" t="s">
        <v>85</v>
      </c>
      <c r="AY133" s="17" t="s">
        <v>207</v>
      </c>
      <c r="BE133" s="150">
        <f>IF(N133="základní",J133,0)</f>
        <v>0</v>
      </c>
      <c r="BF133" s="150">
        <f>IF(N133="snížená",J133,0)</f>
        <v>0</v>
      </c>
      <c r="BG133" s="150">
        <f>IF(N133="zákl. přenesená",J133,0)</f>
        <v>0</v>
      </c>
      <c r="BH133" s="150">
        <f>IF(N133="sníž. přenesená",J133,0)</f>
        <v>0</v>
      </c>
      <c r="BI133" s="150">
        <f>IF(N133="nulová",J133,0)</f>
        <v>0</v>
      </c>
      <c r="BJ133" s="17" t="s">
        <v>83</v>
      </c>
      <c r="BK133" s="150">
        <f>ROUND(I133*H133,2)</f>
        <v>0</v>
      </c>
      <c r="BL133" s="17" t="s">
        <v>214</v>
      </c>
      <c r="BM133" s="149" t="s">
        <v>215</v>
      </c>
    </row>
    <row r="134" spans="2:65" s="1" customFormat="1" ht="37.9" customHeight="1">
      <c r="B134" s="137"/>
      <c r="C134" s="138" t="s">
        <v>85</v>
      </c>
      <c r="D134" s="138" t="s">
        <v>209</v>
      </c>
      <c r="E134" s="139" t="s">
        <v>216</v>
      </c>
      <c r="F134" s="140" t="s">
        <v>217</v>
      </c>
      <c r="G134" s="141" t="s">
        <v>218</v>
      </c>
      <c r="H134" s="142">
        <v>20</v>
      </c>
      <c r="I134" s="143"/>
      <c r="J134" s="144">
        <f>ROUND(I134*H134,2)</f>
        <v>0</v>
      </c>
      <c r="K134" s="140" t="s">
        <v>213</v>
      </c>
      <c r="L134" s="32"/>
      <c r="M134" s="145" t="s">
        <v>1</v>
      </c>
      <c r="N134" s="146" t="s">
        <v>41</v>
      </c>
      <c r="P134" s="147">
        <f>O134*H134</f>
        <v>0</v>
      </c>
      <c r="Q134" s="147">
        <v>0</v>
      </c>
      <c r="R134" s="147">
        <f>Q134*H134</f>
        <v>0</v>
      </c>
      <c r="S134" s="147">
        <v>0</v>
      </c>
      <c r="T134" s="148">
        <f>S134*H134</f>
        <v>0</v>
      </c>
      <c r="AR134" s="149" t="s">
        <v>214</v>
      </c>
      <c r="AT134" s="149" t="s">
        <v>209</v>
      </c>
      <c r="AU134" s="149" t="s">
        <v>85</v>
      </c>
      <c r="AY134" s="17" t="s">
        <v>207</v>
      </c>
      <c r="BE134" s="150">
        <f>IF(N134="základní",J134,0)</f>
        <v>0</v>
      </c>
      <c r="BF134" s="150">
        <f>IF(N134="snížená",J134,0)</f>
        <v>0</v>
      </c>
      <c r="BG134" s="150">
        <f>IF(N134="zákl. přenesená",J134,0)</f>
        <v>0</v>
      </c>
      <c r="BH134" s="150">
        <f>IF(N134="sníž. přenesená",J134,0)</f>
        <v>0</v>
      </c>
      <c r="BI134" s="150">
        <f>IF(N134="nulová",J134,0)</f>
        <v>0</v>
      </c>
      <c r="BJ134" s="17" t="s">
        <v>83</v>
      </c>
      <c r="BK134" s="150">
        <f>ROUND(I134*H134,2)</f>
        <v>0</v>
      </c>
      <c r="BL134" s="17" t="s">
        <v>214</v>
      </c>
      <c r="BM134" s="149" t="s">
        <v>219</v>
      </c>
    </row>
    <row r="135" spans="2:65" s="1" customFormat="1" ht="24.2" customHeight="1">
      <c r="B135" s="137"/>
      <c r="C135" s="138" t="s">
        <v>99</v>
      </c>
      <c r="D135" s="138" t="s">
        <v>209</v>
      </c>
      <c r="E135" s="139" t="s">
        <v>220</v>
      </c>
      <c r="F135" s="140" t="s">
        <v>221</v>
      </c>
      <c r="G135" s="141" t="s">
        <v>212</v>
      </c>
      <c r="H135" s="142">
        <v>4</v>
      </c>
      <c r="I135" s="143"/>
      <c r="J135" s="144">
        <f>ROUND(I135*H135,2)</f>
        <v>0</v>
      </c>
      <c r="K135" s="140" t="s">
        <v>213</v>
      </c>
      <c r="L135" s="32"/>
      <c r="M135" s="145" t="s">
        <v>1</v>
      </c>
      <c r="N135" s="146" t="s">
        <v>41</v>
      </c>
      <c r="P135" s="147">
        <f>O135*H135</f>
        <v>0</v>
      </c>
      <c r="Q135" s="147">
        <v>0</v>
      </c>
      <c r="R135" s="147">
        <f>Q135*H135</f>
        <v>0</v>
      </c>
      <c r="S135" s="147">
        <v>0</v>
      </c>
      <c r="T135" s="148">
        <f>S135*H135</f>
        <v>0</v>
      </c>
      <c r="AR135" s="149" t="s">
        <v>214</v>
      </c>
      <c r="AT135" s="149" t="s">
        <v>209</v>
      </c>
      <c r="AU135" s="149" t="s">
        <v>85</v>
      </c>
      <c r="AY135" s="17" t="s">
        <v>207</v>
      </c>
      <c r="BE135" s="150">
        <f>IF(N135="základní",J135,0)</f>
        <v>0</v>
      </c>
      <c r="BF135" s="150">
        <f>IF(N135="snížená",J135,0)</f>
        <v>0</v>
      </c>
      <c r="BG135" s="150">
        <f>IF(N135="zákl. přenesená",J135,0)</f>
        <v>0</v>
      </c>
      <c r="BH135" s="150">
        <f>IF(N135="sníž. přenesená",J135,0)</f>
        <v>0</v>
      </c>
      <c r="BI135" s="150">
        <f>IF(N135="nulová",J135,0)</f>
        <v>0</v>
      </c>
      <c r="BJ135" s="17" t="s">
        <v>83</v>
      </c>
      <c r="BK135" s="150">
        <f>ROUND(I135*H135,2)</f>
        <v>0</v>
      </c>
      <c r="BL135" s="17" t="s">
        <v>214</v>
      </c>
      <c r="BM135" s="149" t="s">
        <v>222</v>
      </c>
    </row>
    <row r="136" spans="2:51" s="12" customFormat="1" ht="12">
      <c r="B136" s="151"/>
      <c r="D136" s="152" t="s">
        <v>223</v>
      </c>
      <c r="E136" s="153" t="s">
        <v>1</v>
      </c>
      <c r="F136" s="154" t="s">
        <v>214</v>
      </c>
      <c r="H136" s="155">
        <v>4</v>
      </c>
      <c r="I136" s="156"/>
      <c r="L136" s="151"/>
      <c r="M136" s="157"/>
      <c r="T136" s="158"/>
      <c r="AT136" s="153" t="s">
        <v>223</v>
      </c>
      <c r="AU136" s="153" t="s">
        <v>85</v>
      </c>
      <c r="AV136" s="12" t="s">
        <v>85</v>
      </c>
      <c r="AW136" s="12" t="s">
        <v>32</v>
      </c>
      <c r="AX136" s="12" t="s">
        <v>83</v>
      </c>
      <c r="AY136" s="153" t="s">
        <v>207</v>
      </c>
    </row>
    <row r="137" spans="2:65" s="1" customFormat="1" ht="24.2" customHeight="1">
      <c r="B137" s="137"/>
      <c r="C137" s="138" t="s">
        <v>214</v>
      </c>
      <c r="D137" s="138" t="s">
        <v>209</v>
      </c>
      <c r="E137" s="139" t="s">
        <v>224</v>
      </c>
      <c r="F137" s="140" t="s">
        <v>225</v>
      </c>
      <c r="G137" s="141" t="s">
        <v>218</v>
      </c>
      <c r="H137" s="142">
        <v>6</v>
      </c>
      <c r="I137" s="143"/>
      <c r="J137" s="144">
        <f>ROUND(I137*H137,2)</f>
        <v>0</v>
      </c>
      <c r="K137" s="140" t="s">
        <v>213</v>
      </c>
      <c r="L137" s="32"/>
      <c r="M137" s="145" t="s">
        <v>1</v>
      </c>
      <c r="N137" s="146" t="s">
        <v>41</v>
      </c>
      <c r="P137" s="147">
        <f>O137*H137</f>
        <v>0</v>
      </c>
      <c r="Q137" s="147">
        <v>0</v>
      </c>
      <c r="R137" s="147">
        <f>Q137*H137</f>
        <v>0</v>
      </c>
      <c r="S137" s="147">
        <v>0</v>
      </c>
      <c r="T137" s="148">
        <f>S137*H137</f>
        <v>0</v>
      </c>
      <c r="AR137" s="149" t="s">
        <v>214</v>
      </c>
      <c r="AT137" s="149" t="s">
        <v>209</v>
      </c>
      <c r="AU137" s="149" t="s">
        <v>85</v>
      </c>
      <c r="AY137" s="17" t="s">
        <v>207</v>
      </c>
      <c r="BE137" s="150">
        <f>IF(N137="základní",J137,0)</f>
        <v>0</v>
      </c>
      <c r="BF137" s="150">
        <f>IF(N137="snížená",J137,0)</f>
        <v>0</v>
      </c>
      <c r="BG137" s="150">
        <f>IF(N137="zákl. přenesená",J137,0)</f>
        <v>0</v>
      </c>
      <c r="BH137" s="150">
        <f>IF(N137="sníž. přenesená",J137,0)</f>
        <v>0</v>
      </c>
      <c r="BI137" s="150">
        <f>IF(N137="nulová",J137,0)</f>
        <v>0</v>
      </c>
      <c r="BJ137" s="17" t="s">
        <v>83</v>
      </c>
      <c r="BK137" s="150">
        <f>ROUND(I137*H137,2)</f>
        <v>0</v>
      </c>
      <c r="BL137" s="17" t="s">
        <v>214</v>
      </c>
      <c r="BM137" s="149" t="s">
        <v>226</v>
      </c>
    </row>
    <row r="138" spans="2:51" s="12" customFormat="1" ht="12">
      <c r="B138" s="151"/>
      <c r="D138" s="152" t="s">
        <v>223</v>
      </c>
      <c r="E138" s="153" t="s">
        <v>1</v>
      </c>
      <c r="F138" s="154" t="s">
        <v>227</v>
      </c>
      <c r="H138" s="155">
        <v>6</v>
      </c>
      <c r="I138" s="156"/>
      <c r="L138" s="151"/>
      <c r="M138" s="157"/>
      <c r="T138" s="158"/>
      <c r="AT138" s="153" t="s">
        <v>223</v>
      </c>
      <c r="AU138" s="153" t="s">
        <v>85</v>
      </c>
      <c r="AV138" s="12" t="s">
        <v>85</v>
      </c>
      <c r="AW138" s="12" t="s">
        <v>32</v>
      </c>
      <c r="AX138" s="12" t="s">
        <v>83</v>
      </c>
      <c r="AY138" s="153" t="s">
        <v>207</v>
      </c>
    </row>
    <row r="139" spans="2:65" s="1" customFormat="1" ht="24.2" customHeight="1">
      <c r="B139" s="137"/>
      <c r="C139" s="138" t="s">
        <v>228</v>
      </c>
      <c r="D139" s="138" t="s">
        <v>209</v>
      </c>
      <c r="E139" s="139" t="s">
        <v>229</v>
      </c>
      <c r="F139" s="140" t="s">
        <v>230</v>
      </c>
      <c r="G139" s="141" t="s">
        <v>218</v>
      </c>
      <c r="H139" s="142">
        <v>32</v>
      </c>
      <c r="I139" s="143"/>
      <c r="J139" s="144">
        <f>ROUND(I139*H139,2)</f>
        <v>0</v>
      </c>
      <c r="K139" s="140" t="s">
        <v>213</v>
      </c>
      <c r="L139" s="32"/>
      <c r="M139" s="145" t="s">
        <v>1</v>
      </c>
      <c r="N139" s="146" t="s">
        <v>41</v>
      </c>
      <c r="P139" s="147">
        <f>O139*H139</f>
        <v>0</v>
      </c>
      <c r="Q139" s="147">
        <v>0</v>
      </c>
      <c r="R139" s="147">
        <f>Q139*H139</f>
        <v>0</v>
      </c>
      <c r="S139" s="147">
        <v>0.26</v>
      </c>
      <c r="T139" s="148">
        <f>S139*H139</f>
        <v>8.32</v>
      </c>
      <c r="AR139" s="149" t="s">
        <v>214</v>
      </c>
      <c r="AT139" s="149" t="s">
        <v>209</v>
      </c>
      <c r="AU139" s="149" t="s">
        <v>85</v>
      </c>
      <c r="AY139" s="17" t="s">
        <v>207</v>
      </c>
      <c r="BE139" s="150">
        <f>IF(N139="základní",J139,0)</f>
        <v>0</v>
      </c>
      <c r="BF139" s="150">
        <f>IF(N139="snížená",J139,0)</f>
        <v>0</v>
      </c>
      <c r="BG139" s="150">
        <f>IF(N139="zákl. přenesená",J139,0)</f>
        <v>0</v>
      </c>
      <c r="BH139" s="150">
        <f>IF(N139="sníž. přenesená",J139,0)</f>
        <v>0</v>
      </c>
      <c r="BI139" s="150">
        <f>IF(N139="nulová",J139,0)</f>
        <v>0</v>
      </c>
      <c r="BJ139" s="17" t="s">
        <v>83</v>
      </c>
      <c r="BK139" s="150">
        <f>ROUND(I139*H139,2)</f>
        <v>0</v>
      </c>
      <c r="BL139" s="17" t="s">
        <v>214</v>
      </c>
      <c r="BM139" s="149" t="s">
        <v>231</v>
      </c>
    </row>
    <row r="140" spans="2:51" s="13" customFormat="1" ht="12">
      <c r="B140" s="159"/>
      <c r="D140" s="152" t="s">
        <v>223</v>
      </c>
      <c r="E140" s="160" t="s">
        <v>1</v>
      </c>
      <c r="F140" s="161" t="s">
        <v>232</v>
      </c>
      <c r="H140" s="160" t="s">
        <v>1</v>
      </c>
      <c r="I140" s="162"/>
      <c r="L140" s="159"/>
      <c r="M140" s="163"/>
      <c r="T140" s="164"/>
      <c r="AT140" s="160" t="s">
        <v>223</v>
      </c>
      <c r="AU140" s="160" t="s">
        <v>85</v>
      </c>
      <c r="AV140" s="13" t="s">
        <v>83</v>
      </c>
      <c r="AW140" s="13" t="s">
        <v>32</v>
      </c>
      <c r="AX140" s="13" t="s">
        <v>76</v>
      </c>
      <c r="AY140" s="160" t="s">
        <v>207</v>
      </c>
    </row>
    <row r="141" spans="2:51" s="12" customFormat="1" ht="12">
      <c r="B141" s="151"/>
      <c r="D141" s="152" t="s">
        <v>223</v>
      </c>
      <c r="E141" s="153" t="s">
        <v>1</v>
      </c>
      <c r="F141" s="154" t="s">
        <v>233</v>
      </c>
      <c r="H141" s="155">
        <v>32</v>
      </c>
      <c r="I141" s="156"/>
      <c r="L141" s="151"/>
      <c r="M141" s="157"/>
      <c r="T141" s="158"/>
      <c r="AT141" s="153" t="s">
        <v>223</v>
      </c>
      <c r="AU141" s="153" t="s">
        <v>85</v>
      </c>
      <c r="AV141" s="12" t="s">
        <v>85</v>
      </c>
      <c r="AW141" s="12" t="s">
        <v>32</v>
      </c>
      <c r="AX141" s="12" t="s">
        <v>83</v>
      </c>
      <c r="AY141" s="153" t="s">
        <v>207</v>
      </c>
    </row>
    <row r="142" spans="2:65" s="1" customFormat="1" ht="33" customHeight="1">
      <c r="B142" s="137"/>
      <c r="C142" s="138" t="s">
        <v>234</v>
      </c>
      <c r="D142" s="138" t="s">
        <v>209</v>
      </c>
      <c r="E142" s="139" t="s">
        <v>235</v>
      </c>
      <c r="F142" s="140" t="s">
        <v>236</v>
      </c>
      <c r="G142" s="141" t="s">
        <v>218</v>
      </c>
      <c r="H142" s="142">
        <v>58</v>
      </c>
      <c r="I142" s="143"/>
      <c r="J142" s="144">
        <f aca="true" t="shared" si="0" ref="J142:J147">ROUND(I142*H142,2)</f>
        <v>0</v>
      </c>
      <c r="K142" s="140" t="s">
        <v>213</v>
      </c>
      <c r="L142" s="32"/>
      <c r="M142" s="145" t="s">
        <v>1</v>
      </c>
      <c r="N142" s="146" t="s">
        <v>41</v>
      </c>
      <c r="P142" s="147">
        <f aca="true" t="shared" si="1" ref="P142:P147">O142*H142</f>
        <v>0</v>
      </c>
      <c r="Q142" s="147">
        <v>0</v>
      </c>
      <c r="R142" s="147">
        <f aca="true" t="shared" si="2" ref="R142:R147">Q142*H142</f>
        <v>0</v>
      </c>
      <c r="S142" s="147">
        <v>0.29</v>
      </c>
      <c r="T142" s="148">
        <f aca="true" t="shared" si="3" ref="T142:T147">S142*H142</f>
        <v>16.82</v>
      </c>
      <c r="AR142" s="149" t="s">
        <v>214</v>
      </c>
      <c r="AT142" s="149" t="s">
        <v>209</v>
      </c>
      <c r="AU142" s="149" t="s">
        <v>85</v>
      </c>
      <c r="AY142" s="17" t="s">
        <v>207</v>
      </c>
      <c r="BE142" s="150">
        <f aca="true" t="shared" si="4" ref="BE142:BE147">IF(N142="základní",J142,0)</f>
        <v>0</v>
      </c>
      <c r="BF142" s="150">
        <f aca="true" t="shared" si="5" ref="BF142:BF147">IF(N142="snížená",J142,0)</f>
        <v>0</v>
      </c>
      <c r="BG142" s="150">
        <f aca="true" t="shared" si="6" ref="BG142:BG147">IF(N142="zákl. přenesená",J142,0)</f>
        <v>0</v>
      </c>
      <c r="BH142" s="150">
        <f aca="true" t="shared" si="7" ref="BH142:BH147">IF(N142="sníž. přenesená",J142,0)</f>
        <v>0</v>
      </c>
      <c r="BI142" s="150">
        <f aca="true" t="shared" si="8" ref="BI142:BI147">IF(N142="nulová",J142,0)</f>
        <v>0</v>
      </c>
      <c r="BJ142" s="17" t="s">
        <v>83</v>
      </c>
      <c r="BK142" s="150">
        <f aca="true" t="shared" si="9" ref="BK142:BK147">ROUND(I142*H142,2)</f>
        <v>0</v>
      </c>
      <c r="BL142" s="17" t="s">
        <v>214</v>
      </c>
      <c r="BM142" s="149" t="s">
        <v>237</v>
      </c>
    </row>
    <row r="143" spans="2:65" s="1" customFormat="1" ht="24.2" customHeight="1">
      <c r="B143" s="137"/>
      <c r="C143" s="138" t="s">
        <v>238</v>
      </c>
      <c r="D143" s="138" t="s">
        <v>209</v>
      </c>
      <c r="E143" s="139" t="s">
        <v>239</v>
      </c>
      <c r="F143" s="140" t="s">
        <v>240</v>
      </c>
      <c r="G143" s="141" t="s">
        <v>218</v>
      </c>
      <c r="H143" s="142">
        <v>58</v>
      </c>
      <c r="I143" s="143"/>
      <c r="J143" s="144">
        <f t="shared" si="0"/>
        <v>0</v>
      </c>
      <c r="K143" s="140" t="s">
        <v>213</v>
      </c>
      <c r="L143" s="32"/>
      <c r="M143" s="145" t="s">
        <v>1</v>
      </c>
      <c r="N143" s="146" t="s">
        <v>41</v>
      </c>
      <c r="P143" s="147">
        <f t="shared" si="1"/>
        <v>0</v>
      </c>
      <c r="Q143" s="147">
        <v>0</v>
      </c>
      <c r="R143" s="147">
        <f t="shared" si="2"/>
        <v>0</v>
      </c>
      <c r="S143" s="147">
        <v>0.22</v>
      </c>
      <c r="T143" s="148">
        <f t="shared" si="3"/>
        <v>12.76</v>
      </c>
      <c r="AR143" s="149" t="s">
        <v>214</v>
      </c>
      <c r="AT143" s="149" t="s">
        <v>209</v>
      </c>
      <c r="AU143" s="149" t="s">
        <v>85</v>
      </c>
      <c r="AY143" s="17" t="s">
        <v>207</v>
      </c>
      <c r="BE143" s="150">
        <f t="shared" si="4"/>
        <v>0</v>
      </c>
      <c r="BF143" s="150">
        <f t="shared" si="5"/>
        <v>0</v>
      </c>
      <c r="BG143" s="150">
        <f t="shared" si="6"/>
        <v>0</v>
      </c>
      <c r="BH143" s="150">
        <f t="shared" si="7"/>
        <v>0</v>
      </c>
      <c r="BI143" s="150">
        <f t="shared" si="8"/>
        <v>0</v>
      </c>
      <c r="BJ143" s="17" t="s">
        <v>83</v>
      </c>
      <c r="BK143" s="150">
        <f t="shared" si="9"/>
        <v>0</v>
      </c>
      <c r="BL143" s="17" t="s">
        <v>214</v>
      </c>
      <c r="BM143" s="149" t="s">
        <v>241</v>
      </c>
    </row>
    <row r="144" spans="2:65" s="1" customFormat="1" ht="24.2" customHeight="1">
      <c r="B144" s="137"/>
      <c r="C144" s="138" t="s">
        <v>242</v>
      </c>
      <c r="D144" s="138" t="s">
        <v>209</v>
      </c>
      <c r="E144" s="139" t="s">
        <v>243</v>
      </c>
      <c r="F144" s="140" t="s">
        <v>244</v>
      </c>
      <c r="G144" s="141" t="s">
        <v>218</v>
      </c>
      <c r="H144" s="142">
        <v>526</v>
      </c>
      <c r="I144" s="143"/>
      <c r="J144" s="144">
        <f t="shared" si="0"/>
        <v>0</v>
      </c>
      <c r="K144" s="140" t="s">
        <v>213</v>
      </c>
      <c r="L144" s="32"/>
      <c r="M144" s="145" t="s">
        <v>1</v>
      </c>
      <c r="N144" s="146" t="s">
        <v>41</v>
      </c>
      <c r="P144" s="147">
        <f t="shared" si="1"/>
        <v>0</v>
      </c>
      <c r="Q144" s="147">
        <v>0</v>
      </c>
      <c r="R144" s="147">
        <f t="shared" si="2"/>
        <v>0</v>
      </c>
      <c r="S144" s="147">
        <v>0.17</v>
      </c>
      <c r="T144" s="148">
        <f t="shared" si="3"/>
        <v>89.42</v>
      </c>
      <c r="AR144" s="149" t="s">
        <v>214</v>
      </c>
      <c r="AT144" s="149" t="s">
        <v>209</v>
      </c>
      <c r="AU144" s="149" t="s">
        <v>85</v>
      </c>
      <c r="AY144" s="17" t="s">
        <v>207</v>
      </c>
      <c r="BE144" s="150">
        <f t="shared" si="4"/>
        <v>0</v>
      </c>
      <c r="BF144" s="150">
        <f t="shared" si="5"/>
        <v>0</v>
      </c>
      <c r="BG144" s="150">
        <f t="shared" si="6"/>
        <v>0</v>
      </c>
      <c r="BH144" s="150">
        <f t="shared" si="7"/>
        <v>0</v>
      </c>
      <c r="BI144" s="150">
        <f t="shared" si="8"/>
        <v>0</v>
      </c>
      <c r="BJ144" s="17" t="s">
        <v>83</v>
      </c>
      <c r="BK144" s="150">
        <f t="shared" si="9"/>
        <v>0</v>
      </c>
      <c r="BL144" s="17" t="s">
        <v>214</v>
      </c>
      <c r="BM144" s="149" t="s">
        <v>245</v>
      </c>
    </row>
    <row r="145" spans="2:65" s="1" customFormat="1" ht="24.2" customHeight="1">
      <c r="B145" s="137"/>
      <c r="C145" s="138" t="s">
        <v>146</v>
      </c>
      <c r="D145" s="138" t="s">
        <v>209</v>
      </c>
      <c r="E145" s="139" t="s">
        <v>246</v>
      </c>
      <c r="F145" s="140" t="s">
        <v>247</v>
      </c>
      <c r="G145" s="141" t="s">
        <v>218</v>
      </c>
      <c r="H145" s="142">
        <v>526</v>
      </c>
      <c r="I145" s="143"/>
      <c r="J145" s="144">
        <f t="shared" si="0"/>
        <v>0</v>
      </c>
      <c r="K145" s="140" t="s">
        <v>213</v>
      </c>
      <c r="L145" s="32"/>
      <c r="M145" s="145" t="s">
        <v>1</v>
      </c>
      <c r="N145" s="146" t="s">
        <v>41</v>
      </c>
      <c r="P145" s="147">
        <f t="shared" si="1"/>
        <v>0</v>
      </c>
      <c r="Q145" s="147">
        <v>0</v>
      </c>
      <c r="R145" s="147">
        <f t="shared" si="2"/>
        <v>0</v>
      </c>
      <c r="S145" s="147">
        <v>0.22</v>
      </c>
      <c r="T145" s="148">
        <f t="shared" si="3"/>
        <v>115.72</v>
      </c>
      <c r="AR145" s="149" t="s">
        <v>214</v>
      </c>
      <c r="AT145" s="149" t="s">
        <v>209</v>
      </c>
      <c r="AU145" s="149" t="s">
        <v>85</v>
      </c>
      <c r="AY145" s="17" t="s">
        <v>207</v>
      </c>
      <c r="BE145" s="150">
        <f t="shared" si="4"/>
        <v>0</v>
      </c>
      <c r="BF145" s="150">
        <f t="shared" si="5"/>
        <v>0</v>
      </c>
      <c r="BG145" s="150">
        <f t="shared" si="6"/>
        <v>0</v>
      </c>
      <c r="BH145" s="150">
        <f t="shared" si="7"/>
        <v>0</v>
      </c>
      <c r="BI145" s="150">
        <f t="shared" si="8"/>
        <v>0</v>
      </c>
      <c r="BJ145" s="17" t="s">
        <v>83</v>
      </c>
      <c r="BK145" s="150">
        <f t="shared" si="9"/>
        <v>0</v>
      </c>
      <c r="BL145" s="17" t="s">
        <v>214</v>
      </c>
      <c r="BM145" s="149" t="s">
        <v>248</v>
      </c>
    </row>
    <row r="146" spans="2:65" s="1" customFormat="1" ht="24.2" customHeight="1">
      <c r="B146" s="137"/>
      <c r="C146" s="138" t="s">
        <v>249</v>
      </c>
      <c r="D146" s="138" t="s">
        <v>209</v>
      </c>
      <c r="E146" s="139" t="s">
        <v>250</v>
      </c>
      <c r="F146" s="140" t="s">
        <v>251</v>
      </c>
      <c r="G146" s="141" t="s">
        <v>218</v>
      </c>
      <c r="H146" s="142">
        <v>24</v>
      </c>
      <c r="I146" s="143"/>
      <c r="J146" s="144">
        <f t="shared" si="0"/>
        <v>0</v>
      </c>
      <c r="K146" s="140" t="s">
        <v>213</v>
      </c>
      <c r="L146" s="32"/>
      <c r="M146" s="145" t="s">
        <v>1</v>
      </c>
      <c r="N146" s="146" t="s">
        <v>41</v>
      </c>
      <c r="P146" s="147">
        <f t="shared" si="1"/>
        <v>0</v>
      </c>
      <c r="Q146" s="147">
        <v>0</v>
      </c>
      <c r="R146" s="147">
        <f t="shared" si="2"/>
        <v>0</v>
      </c>
      <c r="S146" s="147">
        <v>0.29</v>
      </c>
      <c r="T146" s="148">
        <f t="shared" si="3"/>
        <v>6.959999999999999</v>
      </c>
      <c r="AR146" s="149" t="s">
        <v>214</v>
      </c>
      <c r="AT146" s="149" t="s">
        <v>209</v>
      </c>
      <c r="AU146" s="149" t="s">
        <v>85</v>
      </c>
      <c r="AY146" s="17" t="s">
        <v>207</v>
      </c>
      <c r="BE146" s="150">
        <f t="shared" si="4"/>
        <v>0</v>
      </c>
      <c r="BF146" s="150">
        <f t="shared" si="5"/>
        <v>0</v>
      </c>
      <c r="BG146" s="150">
        <f t="shared" si="6"/>
        <v>0</v>
      </c>
      <c r="BH146" s="150">
        <f t="shared" si="7"/>
        <v>0</v>
      </c>
      <c r="BI146" s="150">
        <f t="shared" si="8"/>
        <v>0</v>
      </c>
      <c r="BJ146" s="17" t="s">
        <v>83</v>
      </c>
      <c r="BK146" s="150">
        <f t="shared" si="9"/>
        <v>0</v>
      </c>
      <c r="BL146" s="17" t="s">
        <v>214</v>
      </c>
      <c r="BM146" s="149" t="s">
        <v>252</v>
      </c>
    </row>
    <row r="147" spans="2:65" s="1" customFormat="1" ht="24.2" customHeight="1">
      <c r="B147" s="137"/>
      <c r="C147" s="138" t="s">
        <v>253</v>
      </c>
      <c r="D147" s="138" t="s">
        <v>209</v>
      </c>
      <c r="E147" s="139" t="s">
        <v>250</v>
      </c>
      <c r="F147" s="140" t="s">
        <v>251</v>
      </c>
      <c r="G147" s="141" t="s">
        <v>218</v>
      </c>
      <c r="H147" s="142">
        <v>32</v>
      </c>
      <c r="I147" s="143"/>
      <c r="J147" s="144">
        <f t="shared" si="0"/>
        <v>0</v>
      </c>
      <c r="K147" s="140" t="s">
        <v>213</v>
      </c>
      <c r="L147" s="32"/>
      <c r="M147" s="145" t="s">
        <v>1</v>
      </c>
      <c r="N147" s="146" t="s">
        <v>41</v>
      </c>
      <c r="P147" s="147">
        <f t="shared" si="1"/>
        <v>0</v>
      </c>
      <c r="Q147" s="147">
        <v>0</v>
      </c>
      <c r="R147" s="147">
        <f t="shared" si="2"/>
        <v>0</v>
      </c>
      <c r="S147" s="147">
        <v>0.29</v>
      </c>
      <c r="T147" s="148">
        <f t="shared" si="3"/>
        <v>9.28</v>
      </c>
      <c r="AR147" s="149" t="s">
        <v>214</v>
      </c>
      <c r="AT147" s="149" t="s">
        <v>209</v>
      </c>
      <c r="AU147" s="149" t="s">
        <v>85</v>
      </c>
      <c r="AY147" s="17" t="s">
        <v>207</v>
      </c>
      <c r="BE147" s="150">
        <f t="shared" si="4"/>
        <v>0</v>
      </c>
      <c r="BF147" s="150">
        <f t="shared" si="5"/>
        <v>0</v>
      </c>
      <c r="BG147" s="150">
        <f t="shared" si="6"/>
        <v>0</v>
      </c>
      <c r="BH147" s="150">
        <f t="shared" si="7"/>
        <v>0</v>
      </c>
      <c r="BI147" s="150">
        <f t="shared" si="8"/>
        <v>0</v>
      </c>
      <c r="BJ147" s="17" t="s">
        <v>83</v>
      </c>
      <c r="BK147" s="150">
        <f t="shared" si="9"/>
        <v>0</v>
      </c>
      <c r="BL147" s="17" t="s">
        <v>214</v>
      </c>
      <c r="BM147" s="149" t="s">
        <v>254</v>
      </c>
    </row>
    <row r="148" spans="2:51" s="13" customFormat="1" ht="12">
      <c r="B148" s="159"/>
      <c r="D148" s="152" t="s">
        <v>223</v>
      </c>
      <c r="E148" s="160" t="s">
        <v>1</v>
      </c>
      <c r="F148" s="161" t="s">
        <v>232</v>
      </c>
      <c r="H148" s="160" t="s">
        <v>1</v>
      </c>
      <c r="I148" s="162"/>
      <c r="L148" s="159"/>
      <c r="M148" s="163"/>
      <c r="T148" s="164"/>
      <c r="AT148" s="160" t="s">
        <v>223</v>
      </c>
      <c r="AU148" s="160" t="s">
        <v>85</v>
      </c>
      <c r="AV148" s="13" t="s">
        <v>83</v>
      </c>
      <c r="AW148" s="13" t="s">
        <v>32</v>
      </c>
      <c r="AX148" s="13" t="s">
        <v>76</v>
      </c>
      <c r="AY148" s="160" t="s">
        <v>207</v>
      </c>
    </row>
    <row r="149" spans="2:51" s="12" customFormat="1" ht="12">
      <c r="B149" s="151"/>
      <c r="D149" s="152" t="s">
        <v>223</v>
      </c>
      <c r="E149" s="153" t="s">
        <v>1</v>
      </c>
      <c r="F149" s="154" t="s">
        <v>233</v>
      </c>
      <c r="H149" s="155">
        <v>32</v>
      </c>
      <c r="I149" s="156"/>
      <c r="L149" s="151"/>
      <c r="M149" s="157"/>
      <c r="T149" s="158"/>
      <c r="AT149" s="153" t="s">
        <v>223</v>
      </c>
      <c r="AU149" s="153" t="s">
        <v>85</v>
      </c>
      <c r="AV149" s="12" t="s">
        <v>85</v>
      </c>
      <c r="AW149" s="12" t="s">
        <v>32</v>
      </c>
      <c r="AX149" s="12" t="s">
        <v>83</v>
      </c>
      <c r="AY149" s="153" t="s">
        <v>207</v>
      </c>
    </row>
    <row r="150" spans="2:65" s="1" customFormat="1" ht="33" customHeight="1">
      <c r="B150" s="137"/>
      <c r="C150" s="138" t="s">
        <v>255</v>
      </c>
      <c r="D150" s="138" t="s">
        <v>209</v>
      </c>
      <c r="E150" s="139" t="s">
        <v>256</v>
      </c>
      <c r="F150" s="140" t="s">
        <v>257</v>
      </c>
      <c r="G150" s="141" t="s">
        <v>218</v>
      </c>
      <c r="H150" s="142">
        <v>24</v>
      </c>
      <c r="I150" s="143"/>
      <c r="J150" s="144">
        <f>ROUND(I150*H150,2)</f>
        <v>0</v>
      </c>
      <c r="K150" s="140" t="s">
        <v>213</v>
      </c>
      <c r="L150" s="32"/>
      <c r="M150" s="145" t="s">
        <v>1</v>
      </c>
      <c r="N150" s="146" t="s">
        <v>41</v>
      </c>
      <c r="P150" s="147">
        <f>O150*H150</f>
        <v>0</v>
      </c>
      <c r="Q150" s="147">
        <v>0</v>
      </c>
      <c r="R150" s="147">
        <f>Q150*H150</f>
        <v>0</v>
      </c>
      <c r="S150" s="147">
        <v>0.33</v>
      </c>
      <c r="T150" s="148">
        <f>S150*H150</f>
        <v>7.92</v>
      </c>
      <c r="AR150" s="149" t="s">
        <v>214</v>
      </c>
      <c r="AT150" s="149" t="s">
        <v>209</v>
      </c>
      <c r="AU150" s="149" t="s">
        <v>85</v>
      </c>
      <c r="AY150" s="17" t="s">
        <v>207</v>
      </c>
      <c r="BE150" s="150">
        <f>IF(N150="základní",J150,0)</f>
        <v>0</v>
      </c>
      <c r="BF150" s="150">
        <f>IF(N150="snížená",J150,0)</f>
        <v>0</v>
      </c>
      <c r="BG150" s="150">
        <f>IF(N150="zákl. přenesená",J150,0)</f>
        <v>0</v>
      </c>
      <c r="BH150" s="150">
        <f>IF(N150="sníž. přenesená",J150,0)</f>
        <v>0</v>
      </c>
      <c r="BI150" s="150">
        <f>IF(N150="nulová",J150,0)</f>
        <v>0</v>
      </c>
      <c r="BJ150" s="17" t="s">
        <v>83</v>
      </c>
      <c r="BK150" s="150">
        <f>ROUND(I150*H150,2)</f>
        <v>0</v>
      </c>
      <c r="BL150" s="17" t="s">
        <v>214</v>
      </c>
      <c r="BM150" s="149" t="s">
        <v>258</v>
      </c>
    </row>
    <row r="151" spans="2:51" s="12" customFormat="1" ht="12">
      <c r="B151" s="151"/>
      <c r="D151" s="152" t="s">
        <v>223</v>
      </c>
      <c r="E151" s="153" t="s">
        <v>1</v>
      </c>
      <c r="F151" s="154" t="s">
        <v>259</v>
      </c>
      <c r="H151" s="155">
        <v>23.333</v>
      </c>
      <c r="I151" s="156"/>
      <c r="L151" s="151"/>
      <c r="M151" s="157"/>
      <c r="T151" s="158"/>
      <c r="AT151" s="153" t="s">
        <v>223</v>
      </c>
      <c r="AU151" s="153" t="s">
        <v>85</v>
      </c>
      <c r="AV151" s="12" t="s">
        <v>85</v>
      </c>
      <c r="AW151" s="12" t="s">
        <v>32</v>
      </c>
      <c r="AX151" s="12" t="s">
        <v>76</v>
      </c>
      <c r="AY151" s="153" t="s">
        <v>207</v>
      </c>
    </row>
    <row r="152" spans="2:51" s="12" customFormat="1" ht="12">
      <c r="B152" s="151"/>
      <c r="D152" s="152" t="s">
        <v>223</v>
      </c>
      <c r="E152" s="153" t="s">
        <v>1</v>
      </c>
      <c r="F152" s="154" t="s">
        <v>260</v>
      </c>
      <c r="H152" s="155">
        <v>24</v>
      </c>
      <c r="I152" s="156"/>
      <c r="L152" s="151"/>
      <c r="M152" s="157"/>
      <c r="T152" s="158"/>
      <c r="AT152" s="153" t="s">
        <v>223</v>
      </c>
      <c r="AU152" s="153" t="s">
        <v>85</v>
      </c>
      <c r="AV152" s="12" t="s">
        <v>85</v>
      </c>
      <c r="AW152" s="12" t="s">
        <v>32</v>
      </c>
      <c r="AX152" s="12" t="s">
        <v>83</v>
      </c>
      <c r="AY152" s="153" t="s">
        <v>207</v>
      </c>
    </row>
    <row r="153" spans="2:65" s="1" customFormat="1" ht="24.2" customHeight="1">
      <c r="B153" s="137"/>
      <c r="C153" s="138" t="s">
        <v>261</v>
      </c>
      <c r="D153" s="138" t="s">
        <v>209</v>
      </c>
      <c r="E153" s="139" t="s">
        <v>262</v>
      </c>
      <c r="F153" s="140" t="s">
        <v>263</v>
      </c>
      <c r="G153" s="141" t="s">
        <v>218</v>
      </c>
      <c r="H153" s="142">
        <v>205</v>
      </c>
      <c r="I153" s="143"/>
      <c r="J153" s="144">
        <f>ROUND(I153*H153,2)</f>
        <v>0</v>
      </c>
      <c r="K153" s="140" t="s">
        <v>264</v>
      </c>
      <c r="L153" s="32"/>
      <c r="M153" s="145" t="s">
        <v>1</v>
      </c>
      <c r="N153" s="146" t="s">
        <v>41</v>
      </c>
      <c r="P153" s="147">
        <f>O153*H153</f>
        <v>0</v>
      </c>
      <c r="Q153" s="147">
        <v>8E-05</v>
      </c>
      <c r="R153" s="147">
        <f>Q153*H153</f>
        <v>0.0164</v>
      </c>
      <c r="S153" s="147">
        <v>0.23</v>
      </c>
      <c r="T153" s="148">
        <f>S153*H153</f>
        <v>47.15</v>
      </c>
      <c r="AR153" s="149" t="s">
        <v>214</v>
      </c>
      <c r="AT153" s="149" t="s">
        <v>209</v>
      </c>
      <c r="AU153" s="149" t="s">
        <v>85</v>
      </c>
      <c r="AY153" s="17" t="s">
        <v>207</v>
      </c>
      <c r="BE153" s="150">
        <f>IF(N153="základní",J153,0)</f>
        <v>0</v>
      </c>
      <c r="BF153" s="150">
        <f>IF(N153="snížená",J153,0)</f>
        <v>0</v>
      </c>
      <c r="BG153" s="150">
        <f>IF(N153="zákl. přenesená",J153,0)</f>
        <v>0</v>
      </c>
      <c r="BH153" s="150">
        <f>IF(N153="sníž. přenesená",J153,0)</f>
        <v>0</v>
      </c>
      <c r="BI153" s="150">
        <f>IF(N153="nulová",J153,0)</f>
        <v>0</v>
      </c>
      <c r="BJ153" s="17" t="s">
        <v>83</v>
      </c>
      <c r="BK153" s="150">
        <f>ROUND(I153*H153,2)</f>
        <v>0</v>
      </c>
      <c r="BL153" s="17" t="s">
        <v>214</v>
      </c>
      <c r="BM153" s="149" t="s">
        <v>265</v>
      </c>
    </row>
    <row r="154" spans="2:65" s="1" customFormat="1" ht="33" customHeight="1">
      <c r="B154" s="137"/>
      <c r="C154" s="138" t="s">
        <v>266</v>
      </c>
      <c r="D154" s="138" t="s">
        <v>209</v>
      </c>
      <c r="E154" s="139" t="s">
        <v>267</v>
      </c>
      <c r="F154" s="140" t="s">
        <v>268</v>
      </c>
      <c r="G154" s="141" t="s">
        <v>218</v>
      </c>
      <c r="H154" s="142">
        <v>526</v>
      </c>
      <c r="I154" s="143"/>
      <c r="J154" s="144">
        <f>ROUND(I154*H154,2)</f>
        <v>0</v>
      </c>
      <c r="K154" s="140" t="s">
        <v>213</v>
      </c>
      <c r="L154" s="32"/>
      <c r="M154" s="145" t="s">
        <v>1</v>
      </c>
      <c r="N154" s="146" t="s">
        <v>41</v>
      </c>
      <c r="P154" s="147">
        <f>O154*H154</f>
        <v>0</v>
      </c>
      <c r="Q154" s="147">
        <v>9E-05</v>
      </c>
      <c r="R154" s="147">
        <f>Q154*H154</f>
        <v>0.04734</v>
      </c>
      <c r="S154" s="147">
        <v>0.23</v>
      </c>
      <c r="T154" s="148">
        <f>S154*H154</f>
        <v>120.98</v>
      </c>
      <c r="AR154" s="149" t="s">
        <v>214</v>
      </c>
      <c r="AT154" s="149" t="s">
        <v>209</v>
      </c>
      <c r="AU154" s="149" t="s">
        <v>85</v>
      </c>
      <c r="AY154" s="17" t="s">
        <v>207</v>
      </c>
      <c r="BE154" s="150">
        <f>IF(N154="základní",J154,0)</f>
        <v>0</v>
      </c>
      <c r="BF154" s="150">
        <f>IF(N154="snížená",J154,0)</f>
        <v>0</v>
      </c>
      <c r="BG154" s="150">
        <f>IF(N154="zákl. přenesená",J154,0)</f>
        <v>0</v>
      </c>
      <c r="BH154" s="150">
        <f>IF(N154="sníž. přenesená",J154,0)</f>
        <v>0</v>
      </c>
      <c r="BI154" s="150">
        <f>IF(N154="nulová",J154,0)</f>
        <v>0</v>
      </c>
      <c r="BJ154" s="17" t="s">
        <v>83</v>
      </c>
      <c r="BK154" s="150">
        <f>ROUND(I154*H154,2)</f>
        <v>0</v>
      </c>
      <c r="BL154" s="17" t="s">
        <v>214</v>
      </c>
      <c r="BM154" s="149" t="s">
        <v>269</v>
      </c>
    </row>
    <row r="155" spans="2:65" s="1" customFormat="1" ht="24.2" customHeight="1">
      <c r="B155" s="137"/>
      <c r="C155" s="138" t="s">
        <v>8</v>
      </c>
      <c r="D155" s="138" t="s">
        <v>209</v>
      </c>
      <c r="E155" s="139" t="s">
        <v>270</v>
      </c>
      <c r="F155" s="140" t="s">
        <v>271</v>
      </c>
      <c r="G155" s="141" t="s">
        <v>272</v>
      </c>
      <c r="H155" s="142">
        <v>900</v>
      </c>
      <c r="I155" s="143"/>
      <c r="J155" s="144">
        <f>ROUND(I155*H155,2)</f>
        <v>0</v>
      </c>
      <c r="K155" s="140" t="s">
        <v>213</v>
      </c>
      <c r="L155" s="32"/>
      <c r="M155" s="145" t="s">
        <v>1</v>
      </c>
      <c r="N155" s="146" t="s">
        <v>41</v>
      </c>
      <c r="P155" s="147">
        <f>O155*H155</f>
        <v>0</v>
      </c>
      <c r="Q155" s="147">
        <v>0.00014</v>
      </c>
      <c r="R155" s="147">
        <f>Q155*H155</f>
        <v>0.126</v>
      </c>
      <c r="S155" s="147">
        <v>0</v>
      </c>
      <c r="T155" s="148">
        <f>S155*H155</f>
        <v>0</v>
      </c>
      <c r="AR155" s="149" t="s">
        <v>214</v>
      </c>
      <c r="AT155" s="149" t="s">
        <v>209</v>
      </c>
      <c r="AU155" s="149" t="s">
        <v>85</v>
      </c>
      <c r="AY155" s="17" t="s">
        <v>207</v>
      </c>
      <c r="BE155" s="150">
        <f>IF(N155="základní",J155,0)</f>
        <v>0</v>
      </c>
      <c r="BF155" s="150">
        <f>IF(N155="snížená",J155,0)</f>
        <v>0</v>
      </c>
      <c r="BG155" s="150">
        <f>IF(N155="zákl. přenesená",J155,0)</f>
        <v>0</v>
      </c>
      <c r="BH155" s="150">
        <f>IF(N155="sníž. přenesená",J155,0)</f>
        <v>0</v>
      </c>
      <c r="BI155" s="150">
        <f>IF(N155="nulová",J155,0)</f>
        <v>0</v>
      </c>
      <c r="BJ155" s="17" t="s">
        <v>83</v>
      </c>
      <c r="BK155" s="150">
        <f>ROUND(I155*H155,2)</f>
        <v>0</v>
      </c>
      <c r="BL155" s="17" t="s">
        <v>214</v>
      </c>
      <c r="BM155" s="149" t="s">
        <v>273</v>
      </c>
    </row>
    <row r="156" spans="2:65" s="1" customFormat="1" ht="24.2" customHeight="1">
      <c r="B156" s="137"/>
      <c r="C156" s="138" t="s">
        <v>274</v>
      </c>
      <c r="D156" s="138" t="s">
        <v>209</v>
      </c>
      <c r="E156" s="139" t="s">
        <v>275</v>
      </c>
      <c r="F156" s="140" t="s">
        <v>276</v>
      </c>
      <c r="G156" s="141" t="s">
        <v>272</v>
      </c>
      <c r="H156" s="142">
        <v>900</v>
      </c>
      <c r="I156" s="143"/>
      <c r="J156" s="144">
        <f>ROUND(I156*H156,2)</f>
        <v>0</v>
      </c>
      <c r="K156" s="140" t="s">
        <v>213</v>
      </c>
      <c r="L156" s="32"/>
      <c r="M156" s="145" t="s">
        <v>1</v>
      </c>
      <c r="N156" s="146" t="s">
        <v>41</v>
      </c>
      <c r="P156" s="147">
        <f>O156*H156</f>
        <v>0</v>
      </c>
      <c r="Q156" s="147">
        <v>0</v>
      </c>
      <c r="R156" s="147">
        <f>Q156*H156</f>
        <v>0</v>
      </c>
      <c r="S156" s="147">
        <v>0</v>
      </c>
      <c r="T156" s="148">
        <f>S156*H156</f>
        <v>0</v>
      </c>
      <c r="AR156" s="149" t="s">
        <v>214</v>
      </c>
      <c r="AT156" s="149" t="s">
        <v>209</v>
      </c>
      <c r="AU156" s="149" t="s">
        <v>85</v>
      </c>
      <c r="AY156" s="17" t="s">
        <v>207</v>
      </c>
      <c r="BE156" s="150">
        <f>IF(N156="základní",J156,0)</f>
        <v>0</v>
      </c>
      <c r="BF156" s="150">
        <f>IF(N156="snížená",J156,0)</f>
        <v>0</v>
      </c>
      <c r="BG156" s="150">
        <f>IF(N156="zákl. přenesená",J156,0)</f>
        <v>0</v>
      </c>
      <c r="BH156" s="150">
        <f>IF(N156="sníž. přenesená",J156,0)</f>
        <v>0</v>
      </c>
      <c r="BI156" s="150">
        <f>IF(N156="nulová",J156,0)</f>
        <v>0</v>
      </c>
      <c r="BJ156" s="17" t="s">
        <v>83</v>
      </c>
      <c r="BK156" s="150">
        <f>ROUND(I156*H156,2)</f>
        <v>0</v>
      </c>
      <c r="BL156" s="17" t="s">
        <v>214</v>
      </c>
      <c r="BM156" s="149" t="s">
        <v>277</v>
      </c>
    </row>
    <row r="157" spans="2:65" s="1" customFormat="1" ht="24.2" customHeight="1">
      <c r="B157" s="137"/>
      <c r="C157" s="138" t="s">
        <v>278</v>
      </c>
      <c r="D157" s="138" t="s">
        <v>209</v>
      </c>
      <c r="E157" s="139" t="s">
        <v>279</v>
      </c>
      <c r="F157" s="140" t="s">
        <v>280</v>
      </c>
      <c r="G157" s="141" t="s">
        <v>218</v>
      </c>
      <c r="H157" s="142">
        <v>335</v>
      </c>
      <c r="I157" s="143"/>
      <c r="J157" s="144">
        <f>ROUND(I157*H157,2)</f>
        <v>0</v>
      </c>
      <c r="K157" s="140" t="s">
        <v>213</v>
      </c>
      <c r="L157" s="32"/>
      <c r="M157" s="145" t="s">
        <v>1</v>
      </c>
      <c r="N157" s="146" t="s">
        <v>41</v>
      </c>
      <c r="P157" s="147">
        <f>O157*H157</f>
        <v>0</v>
      </c>
      <c r="Q157" s="147">
        <v>0</v>
      </c>
      <c r="R157" s="147">
        <f>Q157*H157</f>
        <v>0</v>
      </c>
      <c r="S157" s="147">
        <v>0</v>
      </c>
      <c r="T157" s="148">
        <f>S157*H157</f>
        <v>0</v>
      </c>
      <c r="AR157" s="149" t="s">
        <v>214</v>
      </c>
      <c r="AT157" s="149" t="s">
        <v>209</v>
      </c>
      <c r="AU157" s="149" t="s">
        <v>85</v>
      </c>
      <c r="AY157" s="17" t="s">
        <v>207</v>
      </c>
      <c r="BE157" s="150">
        <f>IF(N157="základní",J157,0)</f>
        <v>0</v>
      </c>
      <c r="BF157" s="150">
        <f>IF(N157="snížená",J157,0)</f>
        <v>0</v>
      </c>
      <c r="BG157" s="150">
        <f>IF(N157="zákl. přenesená",J157,0)</f>
        <v>0</v>
      </c>
      <c r="BH157" s="150">
        <f>IF(N157="sníž. přenesená",J157,0)</f>
        <v>0</v>
      </c>
      <c r="BI157" s="150">
        <f>IF(N157="nulová",J157,0)</f>
        <v>0</v>
      </c>
      <c r="BJ157" s="17" t="s">
        <v>83</v>
      </c>
      <c r="BK157" s="150">
        <f>ROUND(I157*H157,2)</f>
        <v>0</v>
      </c>
      <c r="BL157" s="17" t="s">
        <v>214</v>
      </c>
      <c r="BM157" s="149" t="s">
        <v>281</v>
      </c>
    </row>
    <row r="158" spans="2:51" s="12" customFormat="1" ht="12">
      <c r="B158" s="151"/>
      <c r="D158" s="152" t="s">
        <v>223</v>
      </c>
      <c r="E158" s="153" t="s">
        <v>154</v>
      </c>
      <c r="F158" s="154" t="s">
        <v>282</v>
      </c>
      <c r="H158" s="155">
        <v>335</v>
      </c>
      <c r="I158" s="156"/>
      <c r="L158" s="151"/>
      <c r="M158" s="157"/>
      <c r="T158" s="158"/>
      <c r="AT158" s="153" t="s">
        <v>223</v>
      </c>
      <c r="AU158" s="153" t="s">
        <v>85</v>
      </c>
      <c r="AV158" s="12" t="s">
        <v>85</v>
      </c>
      <c r="AW158" s="12" t="s">
        <v>32</v>
      </c>
      <c r="AX158" s="12" t="s">
        <v>83</v>
      </c>
      <c r="AY158" s="153" t="s">
        <v>207</v>
      </c>
    </row>
    <row r="159" spans="2:65" s="1" customFormat="1" ht="37.9" customHeight="1">
      <c r="B159" s="137"/>
      <c r="C159" s="138" t="s">
        <v>283</v>
      </c>
      <c r="D159" s="138" t="s">
        <v>209</v>
      </c>
      <c r="E159" s="139" t="s">
        <v>284</v>
      </c>
      <c r="F159" s="140" t="s">
        <v>285</v>
      </c>
      <c r="G159" s="141" t="s">
        <v>286</v>
      </c>
      <c r="H159" s="142">
        <v>274</v>
      </c>
      <c r="I159" s="143"/>
      <c r="J159" s="144">
        <f>ROUND(I159*H159,2)</f>
        <v>0</v>
      </c>
      <c r="K159" s="140" t="s">
        <v>213</v>
      </c>
      <c r="L159" s="32"/>
      <c r="M159" s="145" t="s">
        <v>1</v>
      </c>
      <c r="N159" s="146" t="s">
        <v>41</v>
      </c>
      <c r="P159" s="147">
        <f>O159*H159</f>
        <v>0</v>
      </c>
      <c r="Q159" s="147">
        <v>0</v>
      </c>
      <c r="R159" s="147">
        <f>Q159*H159</f>
        <v>0</v>
      </c>
      <c r="S159" s="147">
        <v>0</v>
      </c>
      <c r="T159" s="148">
        <f>S159*H159</f>
        <v>0</v>
      </c>
      <c r="AR159" s="149" t="s">
        <v>214</v>
      </c>
      <c r="AT159" s="149" t="s">
        <v>209</v>
      </c>
      <c r="AU159" s="149" t="s">
        <v>85</v>
      </c>
      <c r="AY159" s="17" t="s">
        <v>207</v>
      </c>
      <c r="BE159" s="150">
        <f>IF(N159="základní",J159,0)</f>
        <v>0</v>
      </c>
      <c r="BF159" s="150">
        <f>IF(N159="snížená",J159,0)</f>
        <v>0</v>
      </c>
      <c r="BG159" s="150">
        <f>IF(N159="zákl. přenesená",J159,0)</f>
        <v>0</v>
      </c>
      <c r="BH159" s="150">
        <f>IF(N159="sníž. přenesená",J159,0)</f>
        <v>0</v>
      </c>
      <c r="BI159" s="150">
        <f>IF(N159="nulová",J159,0)</f>
        <v>0</v>
      </c>
      <c r="BJ159" s="17" t="s">
        <v>83</v>
      </c>
      <c r="BK159" s="150">
        <f>ROUND(I159*H159,2)</f>
        <v>0</v>
      </c>
      <c r="BL159" s="17" t="s">
        <v>214</v>
      </c>
      <c r="BM159" s="149" t="s">
        <v>287</v>
      </c>
    </row>
    <row r="160" spans="2:51" s="12" customFormat="1" ht="12">
      <c r="B160" s="151"/>
      <c r="D160" s="152" t="s">
        <v>223</v>
      </c>
      <c r="E160" s="153" t="s">
        <v>147</v>
      </c>
      <c r="F160" s="154" t="s">
        <v>288</v>
      </c>
      <c r="H160" s="155">
        <v>548</v>
      </c>
      <c r="I160" s="156"/>
      <c r="L160" s="151"/>
      <c r="M160" s="157"/>
      <c r="T160" s="158"/>
      <c r="AT160" s="153" t="s">
        <v>223</v>
      </c>
      <c r="AU160" s="153" t="s">
        <v>85</v>
      </c>
      <c r="AV160" s="12" t="s">
        <v>85</v>
      </c>
      <c r="AW160" s="12" t="s">
        <v>32</v>
      </c>
      <c r="AX160" s="12" t="s">
        <v>76</v>
      </c>
      <c r="AY160" s="153" t="s">
        <v>207</v>
      </c>
    </row>
    <row r="161" spans="2:51" s="12" customFormat="1" ht="12">
      <c r="B161" s="151"/>
      <c r="D161" s="152" t="s">
        <v>223</v>
      </c>
      <c r="E161" s="153" t="s">
        <v>1</v>
      </c>
      <c r="F161" s="154" t="s">
        <v>289</v>
      </c>
      <c r="H161" s="155">
        <v>274</v>
      </c>
      <c r="I161" s="156"/>
      <c r="L161" s="151"/>
      <c r="M161" s="157"/>
      <c r="T161" s="158"/>
      <c r="AT161" s="153" t="s">
        <v>223</v>
      </c>
      <c r="AU161" s="153" t="s">
        <v>85</v>
      </c>
      <c r="AV161" s="12" t="s">
        <v>85</v>
      </c>
      <c r="AW161" s="12" t="s">
        <v>32</v>
      </c>
      <c r="AX161" s="12" t="s">
        <v>83</v>
      </c>
      <c r="AY161" s="153" t="s">
        <v>207</v>
      </c>
    </row>
    <row r="162" spans="2:65" s="1" customFormat="1" ht="37.9" customHeight="1">
      <c r="B162" s="137"/>
      <c r="C162" s="138" t="s">
        <v>290</v>
      </c>
      <c r="D162" s="138" t="s">
        <v>209</v>
      </c>
      <c r="E162" s="139" t="s">
        <v>291</v>
      </c>
      <c r="F162" s="140" t="s">
        <v>292</v>
      </c>
      <c r="G162" s="141" t="s">
        <v>286</v>
      </c>
      <c r="H162" s="142">
        <v>274</v>
      </c>
      <c r="I162" s="143"/>
      <c r="J162" s="144">
        <f>ROUND(I162*H162,2)</f>
        <v>0</v>
      </c>
      <c r="K162" s="140" t="s">
        <v>213</v>
      </c>
      <c r="L162" s="32"/>
      <c r="M162" s="145" t="s">
        <v>1</v>
      </c>
      <c r="N162" s="146" t="s">
        <v>41</v>
      </c>
      <c r="P162" s="147">
        <f>O162*H162</f>
        <v>0</v>
      </c>
      <c r="Q162" s="147">
        <v>0</v>
      </c>
      <c r="R162" s="147">
        <f>Q162*H162</f>
        <v>0</v>
      </c>
      <c r="S162" s="147">
        <v>0</v>
      </c>
      <c r="T162" s="148">
        <f>S162*H162</f>
        <v>0</v>
      </c>
      <c r="AR162" s="149" t="s">
        <v>214</v>
      </c>
      <c r="AT162" s="149" t="s">
        <v>209</v>
      </c>
      <c r="AU162" s="149" t="s">
        <v>85</v>
      </c>
      <c r="AY162" s="17" t="s">
        <v>207</v>
      </c>
      <c r="BE162" s="150">
        <f>IF(N162="základní",J162,0)</f>
        <v>0</v>
      </c>
      <c r="BF162" s="150">
        <f>IF(N162="snížená",J162,0)</f>
        <v>0</v>
      </c>
      <c r="BG162" s="150">
        <f>IF(N162="zákl. přenesená",J162,0)</f>
        <v>0</v>
      </c>
      <c r="BH162" s="150">
        <f>IF(N162="sníž. přenesená",J162,0)</f>
        <v>0</v>
      </c>
      <c r="BI162" s="150">
        <f>IF(N162="nulová",J162,0)</f>
        <v>0</v>
      </c>
      <c r="BJ162" s="17" t="s">
        <v>83</v>
      </c>
      <c r="BK162" s="150">
        <f>ROUND(I162*H162,2)</f>
        <v>0</v>
      </c>
      <c r="BL162" s="17" t="s">
        <v>214</v>
      </c>
      <c r="BM162" s="149" t="s">
        <v>293</v>
      </c>
    </row>
    <row r="163" spans="2:51" s="12" customFormat="1" ht="12">
      <c r="B163" s="151"/>
      <c r="D163" s="152" t="s">
        <v>223</v>
      </c>
      <c r="E163" s="153" t="s">
        <v>1</v>
      </c>
      <c r="F163" s="154" t="s">
        <v>289</v>
      </c>
      <c r="H163" s="155">
        <v>274</v>
      </c>
      <c r="I163" s="156"/>
      <c r="L163" s="151"/>
      <c r="M163" s="157"/>
      <c r="T163" s="158"/>
      <c r="AT163" s="153" t="s">
        <v>223</v>
      </c>
      <c r="AU163" s="153" t="s">
        <v>85</v>
      </c>
      <c r="AV163" s="12" t="s">
        <v>85</v>
      </c>
      <c r="AW163" s="12" t="s">
        <v>32</v>
      </c>
      <c r="AX163" s="12" t="s">
        <v>83</v>
      </c>
      <c r="AY163" s="153" t="s">
        <v>207</v>
      </c>
    </row>
    <row r="164" spans="2:65" s="1" customFormat="1" ht="33" customHeight="1">
      <c r="B164" s="137"/>
      <c r="C164" s="138" t="s">
        <v>294</v>
      </c>
      <c r="D164" s="138" t="s">
        <v>209</v>
      </c>
      <c r="E164" s="139" t="s">
        <v>295</v>
      </c>
      <c r="F164" s="140" t="s">
        <v>296</v>
      </c>
      <c r="G164" s="141" t="s">
        <v>286</v>
      </c>
      <c r="H164" s="142">
        <v>5.25</v>
      </c>
      <c r="I164" s="143"/>
      <c r="J164" s="144">
        <f>ROUND(I164*H164,2)</f>
        <v>0</v>
      </c>
      <c r="K164" s="140" t="s">
        <v>213</v>
      </c>
      <c r="L164" s="32"/>
      <c r="M164" s="145" t="s">
        <v>1</v>
      </c>
      <c r="N164" s="146" t="s">
        <v>41</v>
      </c>
      <c r="P164" s="147">
        <f>O164*H164</f>
        <v>0</v>
      </c>
      <c r="Q164" s="147">
        <v>0</v>
      </c>
      <c r="R164" s="147">
        <f>Q164*H164</f>
        <v>0</v>
      </c>
      <c r="S164" s="147">
        <v>0</v>
      </c>
      <c r="T164" s="148">
        <f>S164*H164</f>
        <v>0</v>
      </c>
      <c r="AR164" s="149" t="s">
        <v>214</v>
      </c>
      <c r="AT164" s="149" t="s">
        <v>209</v>
      </c>
      <c r="AU164" s="149" t="s">
        <v>85</v>
      </c>
      <c r="AY164" s="17" t="s">
        <v>207</v>
      </c>
      <c r="BE164" s="150">
        <f>IF(N164="základní",J164,0)</f>
        <v>0</v>
      </c>
      <c r="BF164" s="150">
        <f>IF(N164="snížená",J164,0)</f>
        <v>0</v>
      </c>
      <c r="BG164" s="150">
        <f>IF(N164="zákl. přenesená",J164,0)</f>
        <v>0</v>
      </c>
      <c r="BH164" s="150">
        <f>IF(N164="sníž. přenesená",J164,0)</f>
        <v>0</v>
      </c>
      <c r="BI164" s="150">
        <f>IF(N164="nulová",J164,0)</f>
        <v>0</v>
      </c>
      <c r="BJ164" s="17" t="s">
        <v>83</v>
      </c>
      <c r="BK164" s="150">
        <f>ROUND(I164*H164,2)</f>
        <v>0</v>
      </c>
      <c r="BL164" s="17" t="s">
        <v>214</v>
      </c>
      <c r="BM164" s="149" t="s">
        <v>297</v>
      </c>
    </row>
    <row r="165" spans="2:51" s="13" customFormat="1" ht="12">
      <c r="B165" s="159"/>
      <c r="D165" s="152" t="s">
        <v>223</v>
      </c>
      <c r="E165" s="160" t="s">
        <v>1</v>
      </c>
      <c r="F165" s="161" t="s">
        <v>298</v>
      </c>
      <c r="H165" s="160" t="s">
        <v>1</v>
      </c>
      <c r="I165" s="162"/>
      <c r="L165" s="159"/>
      <c r="M165" s="163"/>
      <c r="T165" s="164"/>
      <c r="AT165" s="160" t="s">
        <v>223</v>
      </c>
      <c r="AU165" s="160" t="s">
        <v>85</v>
      </c>
      <c r="AV165" s="13" t="s">
        <v>83</v>
      </c>
      <c r="AW165" s="13" t="s">
        <v>32</v>
      </c>
      <c r="AX165" s="13" t="s">
        <v>76</v>
      </c>
      <c r="AY165" s="160" t="s">
        <v>207</v>
      </c>
    </row>
    <row r="166" spans="2:51" s="12" customFormat="1" ht="12">
      <c r="B166" s="151"/>
      <c r="D166" s="152" t="s">
        <v>223</v>
      </c>
      <c r="E166" s="153" t="s">
        <v>167</v>
      </c>
      <c r="F166" s="154" t="s">
        <v>299</v>
      </c>
      <c r="H166" s="155">
        <v>10.5</v>
      </c>
      <c r="I166" s="156"/>
      <c r="L166" s="151"/>
      <c r="M166" s="157"/>
      <c r="T166" s="158"/>
      <c r="AT166" s="153" t="s">
        <v>223</v>
      </c>
      <c r="AU166" s="153" t="s">
        <v>85</v>
      </c>
      <c r="AV166" s="12" t="s">
        <v>85</v>
      </c>
      <c r="AW166" s="12" t="s">
        <v>32</v>
      </c>
      <c r="AX166" s="12" t="s">
        <v>76</v>
      </c>
      <c r="AY166" s="153" t="s">
        <v>207</v>
      </c>
    </row>
    <row r="167" spans="2:51" s="12" customFormat="1" ht="12">
      <c r="B167" s="151"/>
      <c r="D167" s="152" t="s">
        <v>223</v>
      </c>
      <c r="E167" s="153" t="s">
        <v>1</v>
      </c>
      <c r="F167" s="154" t="s">
        <v>300</v>
      </c>
      <c r="H167" s="155">
        <v>5.25</v>
      </c>
      <c r="I167" s="156"/>
      <c r="L167" s="151"/>
      <c r="M167" s="157"/>
      <c r="T167" s="158"/>
      <c r="AT167" s="153" t="s">
        <v>223</v>
      </c>
      <c r="AU167" s="153" t="s">
        <v>85</v>
      </c>
      <c r="AV167" s="12" t="s">
        <v>85</v>
      </c>
      <c r="AW167" s="12" t="s">
        <v>32</v>
      </c>
      <c r="AX167" s="12" t="s">
        <v>83</v>
      </c>
      <c r="AY167" s="153" t="s">
        <v>207</v>
      </c>
    </row>
    <row r="168" spans="2:65" s="1" customFormat="1" ht="33" customHeight="1">
      <c r="B168" s="137"/>
      <c r="C168" s="138" t="s">
        <v>7</v>
      </c>
      <c r="D168" s="138" t="s">
        <v>209</v>
      </c>
      <c r="E168" s="139" t="s">
        <v>301</v>
      </c>
      <c r="F168" s="140" t="s">
        <v>302</v>
      </c>
      <c r="G168" s="141" t="s">
        <v>286</v>
      </c>
      <c r="H168" s="142">
        <v>144.9</v>
      </c>
      <c r="I168" s="143"/>
      <c r="J168" s="144">
        <f>ROUND(I168*H168,2)</f>
        <v>0</v>
      </c>
      <c r="K168" s="140" t="s">
        <v>213</v>
      </c>
      <c r="L168" s="32"/>
      <c r="M168" s="145" t="s">
        <v>1</v>
      </c>
      <c r="N168" s="146" t="s">
        <v>41</v>
      </c>
      <c r="P168" s="147">
        <f>O168*H168</f>
        <v>0</v>
      </c>
      <c r="Q168" s="147">
        <v>0</v>
      </c>
      <c r="R168" s="147">
        <f>Q168*H168</f>
        <v>0</v>
      </c>
      <c r="S168" s="147">
        <v>0</v>
      </c>
      <c r="T168" s="148">
        <f>S168*H168</f>
        <v>0</v>
      </c>
      <c r="AR168" s="149" t="s">
        <v>214</v>
      </c>
      <c r="AT168" s="149" t="s">
        <v>209</v>
      </c>
      <c r="AU168" s="149" t="s">
        <v>85</v>
      </c>
      <c r="AY168" s="17" t="s">
        <v>207</v>
      </c>
      <c r="BE168" s="150">
        <f>IF(N168="základní",J168,0)</f>
        <v>0</v>
      </c>
      <c r="BF168" s="150">
        <f>IF(N168="snížená",J168,0)</f>
        <v>0</v>
      </c>
      <c r="BG168" s="150">
        <f>IF(N168="zákl. přenesená",J168,0)</f>
        <v>0</v>
      </c>
      <c r="BH168" s="150">
        <f>IF(N168="sníž. přenesená",J168,0)</f>
        <v>0</v>
      </c>
      <c r="BI168" s="150">
        <f>IF(N168="nulová",J168,0)</f>
        <v>0</v>
      </c>
      <c r="BJ168" s="17" t="s">
        <v>83</v>
      </c>
      <c r="BK168" s="150">
        <f>ROUND(I168*H168,2)</f>
        <v>0</v>
      </c>
      <c r="BL168" s="17" t="s">
        <v>214</v>
      </c>
      <c r="BM168" s="149" t="s">
        <v>303</v>
      </c>
    </row>
    <row r="169" spans="2:51" s="13" customFormat="1" ht="12">
      <c r="B169" s="159"/>
      <c r="D169" s="152" t="s">
        <v>223</v>
      </c>
      <c r="E169" s="160" t="s">
        <v>1</v>
      </c>
      <c r="F169" s="161" t="s">
        <v>304</v>
      </c>
      <c r="H169" s="160" t="s">
        <v>1</v>
      </c>
      <c r="I169" s="162"/>
      <c r="L169" s="159"/>
      <c r="M169" s="163"/>
      <c r="T169" s="164"/>
      <c r="AT169" s="160" t="s">
        <v>223</v>
      </c>
      <c r="AU169" s="160" t="s">
        <v>85</v>
      </c>
      <c r="AV169" s="13" t="s">
        <v>83</v>
      </c>
      <c r="AW169" s="13" t="s">
        <v>32</v>
      </c>
      <c r="AX169" s="13" t="s">
        <v>76</v>
      </c>
      <c r="AY169" s="160" t="s">
        <v>207</v>
      </c>
    </row>
    <row r="170" spans="2:51" s="12" customFormat="1" ht="12">
      <c r="B170" s="151"/>
      <c r="D170" s="152" t="s">
        <v>223</v>
      </c>
      <c r="E170" s="153" t="s">
        <v>1</v>
      </c>
      <c r="F170" s="154" t="s">
        <v>305</v>
      </c>
      <c r="H170" s="155">
        <v>192.96</v>
      </c>
      <c r="I170" s="156"/>
      <c r="L170" s="151"/>
      <c r="M170" s="157"/>
      <c r="T170" s="158"/>
      <c r="AT170" s="153" t="s">
        <v>223</v>
      </c>
      <c r="AU170" s="153" t="s">
        <v>85</v>
      </c>
      <c r="AV170" s="12" t="s">
        <v>85</v>
      </c>
      <c r="AW170" s="12" t="s">
        <v>32</v>
      </c>
      <c r="AX170" s="12" t="s">
        <v>76</v>
      </c>
      <c r="AY170" s="153" t="s">
        <v>207</v>
      </c>
    </row>
    <row r="171" spans="2:51" s="13" customFormat="1" ht="12">
      <c r="B171" s="159"/>
      <c r="D171" s="152" t="s">
        <v>223</v>
      </c>
      <c r="E171" s="160" t="s">
        <v>1</v>
      </c>
      <c r="F171" s="161" t="s">
        <v>306</v>
      </c>
      <c r="H171" s="160" t="s">
        <v>1</v>
      </c>
      <c r="I171" s="162"/>
      <c r="L171" s="159"/>
      <c r="M171" s="163"/>
      <c r="T171" s="164"/>
      <c r="AT171" s="160" t="s">
        <v>223</v>
      </c>
      <c r="AU171" s="160" t="s">
        <v>85</v>
      </c>
      <c r="AV171" s="13" t="s">
        <v>83</v>
      </c>
      <c r="AW171" s="13" t="s">
        <v>32</v>
      </c>
      <c r="AX171" s="13" t="s">
        <v>76</v>
      </c>
      <c r="AY171" s="160" t="s">
        <v>207</v>
      </c>
    </row>
    <row r="172" spans="2:51" s="12" customFormat="1" ht="12">
      <c r="B172" s="151"/>
      <c r="D172" s="152" t="s">
        <v>223</v>
      </c>
      <c r="E172" s="153" t="s">
        <v>1</v>
      </c>
      <c r="F172" s="154" t="s">
        <v>307</v>
      </c>
      <c r="H172" s="155">
        <v>74.34</v>
      </c>
      <c r="I172" s="156"/>
      <c r="L172" s="151"/>
      <c r="M172" s="157"/>
      <c r="T172" s="158"/>
      <c r="AT172" s="153" t="s">
        <v>223</v>
      </c>
      <c r="AU172" s="153" t="s">
        <v>85</v>
      </c>
      <c r="AV172" s="12" t="s">
        <v>85</v>
      </c>
      <c r="AW172" s="12" t="s">
        <v>32</v>
      </c>
      <c r="AX172" s="12" t="s">
        <v>76</v>
      </c>
      <c r="AY172" s="153" t="s">
        <v>207</v>
      </c>
    </row>
    <row r="173" spans="2:51" s="12" customFormat="1" ht="12">
      <c r="B173" s="151"/>
      <c r="D173" s="152" t="s">
        <v>223</v>
      </c>
      <c r="E173" s="153" t="s">
        <v>1</v>
      </c>
      <c r="F173" s="154" t="s">
        <v>308</v>
      </c>
      <c r="H173" s="155">
        <v>22.5</v>
      </c>
      <c r="I173" s="156"/>
      <c r="L173" s="151"/>
      <c r="M173" s="157"/>
      <c r="T173" s="158"/>
      <c r="AT173" s="153" t="s">
        <v>223</v>
      </c>
      <c r="AU173" s="153" t="s">
        <v>85</v>
      </c>
      <c r="AV173" s="12" t="s">
        <v>85</v>
      </c>
      <c r="AW173" s="12" t="s">
        <v>32</v>
      </c>
      <c r="AX173" s="12" t="s">
        <v>76</v>
      </c>
      <c r="AY173" s="153" t="s">
        <v>207</v>
      </c>
    </row>
    <row r="174" spans="2:51" s="14" customFormat="1" ht="12">
      <c r="B174" s="165"/>
      <c r="D174" s="152" t="s">
        <v>223</v>
      </c>
      <c r="E174" s="166" t="s">
        <v>165</v>
      </c>
      <c r="F174" s="167" t="s">
        <v>309</v>
      </c>
      <c r="H174" s="168">
        <v>289.8</v>
      </c>
      <c r="I174" s="169"/>
      <c r="L174" s="165"/>
      <c r="M174" s="170"/>
      <c r="T174" s="171"/>
      <c r="AT174" s="166" t="s">
        <v>223</v>
      </c>
      <c r="AU174" s="166" t="s">
        <v>85</v>
      </c>
      <c r="AV174" s="14" t="s">
        <v>214</v>
      </c>
      <c r="AW174" s="14" t="s">
        <v>32</v>
      </c>
      <c r="AX174" s="14" t="s">
        <v>76</v>
      </c>
      <c r="AY174" s="166" t="s">
        <v>207</v>
      </c>
    </row>
    <row r="175" spans="2:51" s="12" customFormat="1" ht="12">
      <c r="B175" s="151"/>
      <c r="D175" s="152" t="s">
        <v>223</v>
      </c>
      <c r="E175" s="153" t="s">
        <v>1</v>
      </c>
      <c r="F175" s="154" t="s">
        <v>310</v>
      </c>
      <c r="H175" s="155">
        <v>144.9</v>
      </c>
      <c r="I175" s="156"/>
      <c r="L175" s="151"/>
      <c r="M175" s="157"/>
      <c r="T175" s="158"/>
      <c r="AT175" s="153" t="s">
        <v>223</v>
      </c>
      <c r="AU175" s="153" t="s">
        <v>85</v>
      </c>
      <c r="AV175" s="12" t="s">
        <v>85</v>
      </c>
      <c r="AW175" s="12" t="s">
        <v>32</v>
      </c>
      <c r="AX175" s="12" t="s">
        <v>83</v>
      </c>
      <c r="AY175" s="153" t="s">
        <v>207</v>
      </c>
    </row>
    <row r="176" spans="2:65" s="1" customFormat="1" ht="33" customHeight="1">
      <c r="B176" s="137"/>
      <c r="C176" s="138" t="s">
        <v>311</v>
      </c>
      <c r="D176" s="138" t="s">
        <v>209</v>
      </c>
      <c r="E176" s="139" t="s">
        <v>312</v>
      </c>
      <c r="F176" s="140" t="s">
        <v>313</v>
      </c>
      <c r="G176" s="141" t="s">
        <v>286</v>
      </c>
      <c r="H176" s="142">
        <v>5.25</v>
      </c>
      <c r="I176" s="143"/>
      <c r="J176" s="144">
        <f>ROUND(I176*H176,2)</f>
        <v>0</v>
      </c>
      <c r="K176" s="140" t="s">
        <v>213</v>
      </c>
      <c r="L176" s="32"/>
      <c r="M176" s="145" t="s">
        <v>1</v>
      </c>
      <c r="N176" s="146" t="s">
        <v>41</v>
      </c>
      <c r="P176" s="147">
        <f>O176*H176</f>
        <v>0</v>
      </c>
      <c r="Q176" s="147">
        <v>0</v>
      </c>
      <c r="R176" s="147">
        <f>Q176*H176</f>
        <v>0</v>
      </c>
      <c r="S176" s="147">
        <v>0</v>
      </c>
      <c r="T176" s="148">
        <f>S176*H176</f>
        <v>0</v>
      </c>
      <c r="AR176" s="149" t="s">
        <v>214</v>
      </c>
      <c r="AT176" s="149" t="s">
        <v>209</v>
      </c>
      <c r="AU176" s="149" t="s">
        <v>85</v>
      </c>
      <c r="AY176" s="17" t="s">
        <v>207</v>
      </c>
      <c r="BE176" s="150">
        <f>IF(N176="základní",J176,0)</f>
        <v>0</v>
      </c>
      <c r="BF176" s="150">
        <f>IF(N176="snížená",J176,0)</f>
        <v>0</v>
      </c>
      <c r="BG176" s="150">
        <f>IF(N176="zákl. přenesená",J176,0)</f>
        <v>0</v>
      </c>
      <c r="BH176" s="150">
        <f>IF(N176="sníž. přenesená",J176,0)</f>
        <v>0</v>
      </c>
      <c r="BI176" s="150">
        <f>IF(N176="nulová",J176,0)</f>
        <v>0</v>
      </c>
      <c r="BJ176" s="17" t="s">
        <v>83</v>
      </c>
      <c r="BK176" s="150">
        <f>ROUND(I176*H176,2)</f>
        <v>0</v>
      </c>
      <c r="BL176" s="17" t="s">
        <v>214</v>
      </c>
      <c r="BM176" s="149" t="s">
        <v>314</v>
      </c>
    </row>
    <row r="177" spans="2:51" s="12" customFormat="1" ht="12">
      <c r="B177" s="151"/>
      <c r="D177" s="152" t="s">
        <v>223</v>
      </c>
      <c r="E177" s="153" t="s">
        <v>1</v>
      </c>
      <c r="F177" s="154" t="s">
        <v>300</v>
      </c>
      <c r="H177" s="155">
        <v>5.25</v>
      </c>
      <c r="I177" s="156"/>
      <c r="L177" s="151"/>
      <c r="M177" s="157"/>
      <c r="T177" s="158"/>
      <c r="AT177" s="153" t="s">
        <v>223</v>
      </c>
      <c r="AU177" s="153" t="s">
        <v>85</v>
      </c>
      <c r="AV177" s="12" t="s">
        <v>85</v>
      </c>
      <c r="AW177" s="12" t="s">
        <v>32</v>
      </c>
      <c r="AX177" s="12" t="s">
        <v>83</v>
      </c>
      <c r="AY177" s="153" t="s">
        <v>207</v>
      </c>
    </row>
    <row r="178" spans="2:65" s="1" customFormat="1" ht="33" customHeight="1">
      <c r="B178" s="137"/>
      <c r="C178" s="138" t="s">
        <v>315</v>
      </c>
      <c r="D178" s="138" t="s">
        <v>209</v>
      </c>
      <c r="E178" s="139" t="s">
        <v>316</v>
      </c>
      <c r="F178" s="140" t="s">
        <v>317</v>
      </c>
      <c r="G178" s="141" t="s">
        <v>286</v>
      </c>
      <c r="H178" s="142">
        <v>144.9</v>
      </c>
      <c r="I178" s="143"/>
      <c r="J178" s="144">
        <f>ROUND(I178*H178,2)</f>
        <v>0</v>
      </c>
      <c r="K178" s="140" t="s">
        <v>213</v>
      </c>
      <c r="L178" s="32"/>
      <c r="M178" s="145" t="s">
        <v>1</v>
      </c>
      <c r="N178" s="146" t="s">
        <v>41</v>
      </c>
      <c r="P178" s="147">
        <f>O178*H178</f>
        <v>0</v>
      </c>
      <c r="Q178" s="147">
        <v>0</v>
      </c>
      <c r="R178" s="147">
        <f>Q178*H178</f>
        <v>0</v>
      </c>
      <c r="S178" s="147">
        <v>0</v>
      </c>
      <c r="T178" s="148">
        <f>S178*H178</f>
        <v>0</v>
      </c>
      <c r="AR178" s="149" t="s">
        <v>214</v>
      </c>
      <c r="AT178" s="149" t="s">
        <v>209</v>
      </c>
      <c r="AU178" s="149" t="s">
        <v>85</v>
      </c>
      <c r="AY178" s="17" t="s">
        <v>207</v>
      </c>
      <c r="BE178" s="150">
        <f>IF(N178="základní",J178,0)</f>
        <v>0</v>
      </c>
      <c r="BF178" s="150">
        <f>IF(N178="snížená",J178,0)</f>
        <v>0</v>
      </c>
      <c r="BG178" s="150">
        <f>IF(N178="zákl. přenesená",J178,0)</f>
        <v>0</v>
      </c>
      <c r="BH178" s="150">
        <f>IF(N178="sníž. přenesená",J178,0)</f>
        <v>0</v>
      </c>
      <c r="BI178" s="150">
        <f>IF(N178="nulová",J178,0)</f>
        <v>0</v>
      </c>
      <c r="BJ178" s="17" t="s">
        <v>83</v>
      </c>
      <c r="BK178" s="150">
        <f>ROUND(I178*H178,2)</f>
        <v>0</v>
      </c>
      <c r="BL178" s="17" t="s">
        <v>214</v>
      </c>
      <c r="BM178" s="149" t="s">
        <v>318</v>
      </c>
    </row>
    <row r="179" spans="2:51" s="12" customFormat="1" ht="12">
      <c r="B179" s="151"/>
      <c r="D179" s="152" t="s">
        <v>223</v>
      </c>
      <c r="E179" s="153" t="s">
        <v>1</v>
      </c>
      <c r="F179" s="154" t="s">
        <v>310</v>
      </c>
      <c r="H179" s="155">
        <v>144.9</v>
      </c>
      <c r="I179" s="156"/>
      <c r="L179" s="151"/>
      <c r="M179" s="157"/>
      <c r="T179" s="158"/>
      <c r="AT179" s="153" t="s">
        <v>223</v>
      </c>
      <c r="AU179" s="153" t="s">
        <v>85</v>
      </c>
      <c r="AV179" s="12" t="s">
        <v>85</v>
      </c>
      <c r="AW179" s="12" t="s">
        <v>32</v>
      </c>
      <c r="AX179" s="12" t="s">
        <v>83</v>
      </c>
      <c r="AY179" s="153" t="s">
        <v>207</v>
      </c>
    </row>
    <row r="180" spans="2:65" s="1" customFormat="1" ht="33" customHeight="1">
      <c r="B180" s="137"/>
      <c r="C180" s="138" t="s">
        <v>260</v>
      </c>
      <c r="D180" s="138" t="s">
        <v>209</v>
      </c>
      <c r="E180" s="139" t="s">
        <v>319</v>
      </c>
      <c r="F180" s="140" t="s">
        <v>320</v>
      </c>
      <c r="G180" s="141" t="s">
        <v>286</v>
      </c>
      <c r="H180" s="142">
        <v>44.4</v>
      </c>
      <c r="I180" s="143"/>
      <c r="J180" s="144">
        <f>ROUND(I180*H180,2)</f>
        <v>0</v>
      </c>
      <c r="K180" s="140" t="s">
        <v>213</v>
      </c>
      <c r="L180" s="32"/>
      <c r="M180" s="145" t="s">
        <v>1</v>
      </c>
      <c r="N180" s="146" t="s">
        <v>41</v>
      </c>
      <c r="P180" s="147">
        <f>O180*H180</f>
        <v>0</v>
      </c>
      <c r="Q180" s="147">
        <v>0</v>
      </c>
      <c r="R180" s="147">
        <f>Q180*H180</f>
        <v>0</v>
      </c>
      <c r="S180" s="147">
        <v>0</v>
      </c>
      <c r="T180" s="148">
        <f>S180*H180</f>
        <v>0</v>
      </c>
      <c r="AR180" s="149" t="s">
        <v>214</v>
      </c>
      <c r="AT180" s="149" t="s">
        <v>209</v>
      </c>
      <c r="AU180" s="149" t="s">
        <v>85</v>
      </c>
      <c r="AY180" s="17" t="s">
        <v>207</v>
      </c>
      <c r="BE180" s="150">
        <f>IF(N180="základní",J180,0)</f>
        <v>0</v>
      </c>
      <c r="BF180" s="150">
        <f>IF(N180="snížená",J180,0)</f>
        <v>0</v>
      </c>
      <c r="BG180" s="150">
        <f>IF(N180="zákl. přenesená",J180,0)</f>
        <v>0</v>
      </c>
      <c r="BH180" s="150">
        <f>IF(N180="sníž. přenesená",J180,0)</f>
        <v>0</v>
      </c>
      <c r="BI180" s="150">
        <f>IF(N180="nulová",J180,0)</f>
        <v>0</v>
      </c>
      <c r="BJ180" s="17" t="s">
        <v>83</v>
      </c>
      <c r="BK180" s="150">
        <f>ROUND(I180*H180,2)</f>
        <v>0</v>
      </c>
      <c r="BL180" s="17" t="s">
        <v>214</v>
      </c>
      <c r="BM180" s="149" t="s">
        <v>321</v>
      </c>
    </row>
    <row r="181" spans="2:51" s="13" customFormat="1" ht="12">
      <c r="B181" s="159"/>
      <c r="D181" s="152" t="s">
        <v>223</v>
      </c>
      <c r="E181" s="160" t="s">
        <v>1</v>
      </c>
      <c r="F181" s="161" t="s">
        <v>322</v>
      </c>
      <c r="H181" s="160" t="s">
        <v>1</v>
      </c>
      <c r="I181" s="162"/>
      <c r="L181" s="159"/>
      <c r="M181" s="163"/>
      <c r="T181" s="164"/>
      <c r="AT181" s="160" t="s">
        <v>223</v>
      </c>
      <c r="AU181" s="160" t="s">
        <v>85</v>
      </c>
      <c r="AV181" s="13" t="s">
        <v>83</v>
      </c>
      <c r="AW181" s="13" t="s">
        <v>32</v>
      </c>
      <c r="AX181" s="13" t="s">
        <v>76</v>
      </c>
      <c r="AY181" s="160" t="s">
        <v>207</v>
      </c>
    </row>
    <row r="182" spans="2:51" s="12" customFormat="1" ht="12">
      <c r="B182" s="151"/>
      <c r="D182" s="152" t="s">
        <v>223</v>
      </c>
      <c r="E182" s="153" t="s">
        <v>169</v>
      </c>
      <c r="F182" s="154" t="s">
        <v>323</v>
      </c>
      <c r="H182" s="155">
        <v>88.8</v>
      </c>
      <c r="I182" s="156"/>
      <c r="L182" s="151"/>
      <c r="M182" s="157"/>
      <c r="T182" s="158"/>
      <c r="AT182" s="153" t="s">
        <v>223</v>
      </c>
      <c r="AU182" s="153" t="s">
        <v>85</v>
      </c>
      <c r="AV182" s="12" t="s">
        <v>85</v>
      </c>
      <c r="AW182" s="12" t="s">
        <v>32</v>
      </c>
      <c r="AX182" s="12" t="s">
        <v>76</v>
      </c>
      <c r="AY182" s="153" t="s">
        <v>207</v>
      </c>
    </row>
    <row r="183" spans="2:51" s="12" customFormat="1" ht="12">
      <c r="B183" s="151"/>
      <c r="D183" s="152" t="s">
        <v>223</v>
      </c>
      <c r="E183" s="153" t="s">
        <v>1</v>
      </c>
      <c r="F183" s="154" t="s">
        <v>324</v>
      </c>
      <c r="H183" s="155">
        <v>44.4</v>
      </c>
      <c r="I183" s="156"/>
      <c r="L183" s="151"/>
      <c r="M183" s="157"/>
      <c r="T183" s="158"/>
      <c r="AT183" s="153" t="s">
        <v>223</v>
      </c>
      <c r="AU183" s="153" t="s">
        <v>85</v>
      </c>
      <c r="AV183" s="12" t="s">
        <v>85</v>
      </c>
      <c r="AW183" s="12" t="s">
        <v>32</v>
      </c>
      <c r="AX183" s="12" t="s">
        <v>83</v>
      </c>
      <c r="AY183" s="153" t="s">
        <v>207</v>
      </c>
    </row>
    <row r="184" spans="2:65" s="1" customFormat="1" ht="33" customHeight="1">
      <c r="B184" s="137"/>
      <c r="C184" s="138" t="s">
        <v>325</v>
      </c>
      <c r="D184" s="138" t="s">
        <v>209</v>
      </c>
      <c r="E184" s="139" t="s">
        <v>326</v>
      </c>
      <c r="F184" s="140" t="s">
        <v>327</v>
      </c>
      <c r="G184" s="141" t="s">
        <v>286</v>
      </c>
      <c r="H184" s="142">
        <v>44.4</v>
      </c>
      <c r="I184" s="143"/>
      <c r="J184" s="144">
        <f>ROUND(I184*H184,2)</f>
        <v>0</v>
      </c>
      <c r="K184" s="140" t="s">
        <v>213</v>
      </c>
      <c r="L184" s="32"/>
      <c r="M184" s="145" t="s">
        <v>1</v>
      </c>
      <c r="N184" s="146" t="s">
        <v>41</v>
      </c>
      <c r="P184" s="147">
        <f>O184*H184</f>
        <v>0</v>
      </c>
      <c r="Q184" s="147">
        <v>0</v>
      </c>
      <c r="R184" s="147">
        <f>Q184*H184</f>
        <v>0</v>
      </c>
      <c r="S184" s="147">
        <v>0</v>
      </c>
      <c r="T184" s="148">
        <f>S184*H184</f>
        <v>0</v>
      </c>
      <c r="AR184" s="149" t="s">
        <v>214</v>
      </c>
      <c r="AT184" s="149" t="s">
        <v>209</v>
      </c>
      <c r="AU184" s="149" t="s">
        <v>85</v>
      </c>
      <c r="AY184" s="17" t="s">
        <v>207</v>
      </c>
      <c r="BE184" s="150">
        <f>IF(N184="základní",J184,0)</f>
        <v>0</v>
      </c>
      <c r="BF184" s="150">
        <f>IF(N184="snížená",J184,0)</f>
        <v>0</v>
      </c>
      <c r="BG184" s="150">
        <f>IF(N184="zákl. přenesená",J184,0)</f>
        <v>0</v>
      </c>
      <c r="BH184" s="150">
        <f>IF(N184="sníž. přenesená",J184,0)</f>
        <v>0</v>
      </c>
      <c r="BI184" s="150">
        <f>IF(N184="nulová",J184,0)</f>
        <v>0</v>
      </c>
      <c r="BJ184" s="17" t="s">
        <v>83</v>
      </c>
      <c r="BK184" s="150">
        <f>ROUND(I184*H184,2)</f>
        <v>0</v>
      </c>
      <c r="BL184" s="17" t="s">
        <v>214</v>
      </c>
      <c r="BM184" s="149" t="s">
        <v>328</v>
      </c>
    </row>
    <row r="185" spans="2:51" s="12" customFormat="1" ht="12">
      <c r="B185" s="151"/>
      <c r="D185" s="152" t="s">
        <v>223</v>
      </c>
      <c r="E185" s="153" t="s">
        <v>1</v>
      </c>
      <c r="F185" s="154" t="s">
        <v>324</v>
      </c>
      <c r="H185" s="155">
        <v>44.4</v>
      </c>
      <c r="I185" s="156"/>
      <c r="L185" s="151"/>
      <c r="M185" s="157"/>
      <c r="T185" s="158"/>
      <c r="AT185" s="153" t="s">
        <v>223</v>
      </c>
      <c r="AU185" s="153" t="s">
        <v>85</v>
      </c>
      <c r="AV185" s="12" t="s">
        <v>85</v>
      </c>
      <c r="AW185" s="12" t="s">
        <v>32</v>
      </c>
      <c r="AX185" s="12" t="s">
        <v>83</v>
      </c>
      <c r="AY185" s="153" t="s">
        <v>207</v>
      </c>
    </row>
    <row r="186" spans="2:65" s="1" customFormat="1" ht="24.2" customHeight="1">
      <c r="B186" s="137"/>
      <c r="C186" s="138" t="s">
        <v>329</v>
      </c>
      <c r="D186" s="138" t="s">
        <v>209</v>
      </c>
      <c r="E186" s="139" t="s">
        <v>330</v>
      </c>
      <c r="F186" s="140" t="s">
        <v>331</v>
      </c>
      <c r="G186" s="141" t="s">
        <v>286</v>
      </c>
      <c r="H186" s="142">
        <v>23.328</v>
      </c>
      <c r="I186" s="143"/>
      <c r="J186" s="144">
        <f>ROUND(I186*H186,2)</f>
        <v>0</v>
      </c>
      <c r="K186" s="140" t="s">
        <v>213</v>
      </c>
      <c r="L186" s="32"/>
      <c r="M186" s="145" t="s">
        <v>1</v>
      </c>
      <c r="N186" s="146" t="s">
        <v>41</v>
      </c>
      <c r="P186" s="147">
        <f>O186*H186</f>
        <v>0</v>
      </c>
      <c r="Q186" s="147">
        <v>0</v>
      </c>
      <c r="R186" s="147">
        <f>Q186*H186</f>
        <v>0</v>
      </c>
      <c r="S186" s="147">
        <v>0</v>
      </c>
      <c r="T186" s="148">
        <f>S186*H186</f>
        <v>0</v>
      </c>
      <c r="AR186" s="149" t="s">
        <v>214</v>
      </c>
      <c r="AT186" s="149" t="s">
        <v>209</v>
      </c>
      <c r="AU186" s="149" t="s">
        <v>85</v>
      </c>
      <c r="AY186" s="17" t="s">
        <v>207</v>
      </c>
      <c r="BE186" s="150">
        <f>IF(N186="základní",J186,0)</f>
        <v>0</v>
      </c>
      <c r="BF186" s="150">
        <f>IF(N186="snížená",J186,0)</f>
        <v>0</v>
      </c>
      <c r="BG186" s="150">
        <f>IF(N186="zákl. přenesená",J186,0)</f>
        <v>0</v>
      </c>
      <c r="BH186" s="150">
        <f>IF(N186="sníž. přenesená",J186,0)</f>
        <v>0</v>
      </c>
      <c r="BI186" s="150">
        <f>IF(N186="nulová",J186,0)</f>
        <v>0</v>
      </c>
      <c r="BJ186" s="17" t="s">
        <v>83</v>
      </c>
      <c r="BK186" s="150">
        <f>ROUND(I186*H186,2)</f>
        <v>0</v>
      </c>
      <c r="BL186" s="17" t="s">
        <v>214</v>
      </c>
      <c r="BM186" s="149" t="s">
        <v>332</v>
      </c>
    </row>
    <row r="187" spans="2:51" s="13" customFormat="1" ht="12">
      <c r="B187" s="159"/>
      <c r="D187" s="152" t="s">
        <v>223</v>
      </c>
      <c r="E187" s="160" t="s">
        <v>1</v>
      </c>
      <c r="F187" s="161" t="s">
        <v>333</v>
      </c>
      <c r="H187" s="160" t="s">
        <v>1</v>
      </c>
      <c r="I187" s="162"/>
      <c r="L187" s="159"/>
      <c r="M187" s="163"/>
      <c r="T187" s="164"/>
      <c r="AT187" s="160" t="s">
        <v>223</v>
      </c>
      <c r="AU187" s="160" t="s">
        <v>85</v>
      </c>
      <c r="AV187" s="13" t="s">
        <v>83</v>
      </c>
      <c r="AW187" s="13" t="s">
        <v>32</v>
      </c>
      <c r="AX187" s="13" t="s">
        <v>76</v>
      </c>
      <c r="AY187" s="160" t="s">
        <v>207</v>
      </c>
    </row>
    <row r="188" spans="2:51" s="12" customFormat="1" ht="12">
      <c r="B188" s="151"/>
      <c r="D188" s="152" t="s">
        <v>223</v>
      </c>
      <c r="E188" s="153" t="s">
        <v>171</v>
      </c>
      <c r="F188" s="154" t="s">
        <v>334</v>
      </c>
      <c r="H188" s="155">
        <v>46.656</v>
      </c>
      <c r="I188" s="156"/>
      <c r="L188" s="151"/>
      <c r="M188" s="157"/>
      <c r="T188" s="158"/>
      <c r="AT188" s="153" t="s">
        <v>223</v>
      </c>
      <c r="AU188" s="153" t="s">
        <v>85</v>
      </c>
      <c r="AV188" s="12" t="s">
        <v>85</v>
      </c>
      <c r="AW188" s="12" t="s">
        <v>32</v>
      </c>
      <c r="AX188" s="12" t="s">
        <v>76</v>
      </c>
      <c r="AY188" s="153" t="s">
        <v>207</v>
      </c>
    </row>
    <row r="189" spans="2:51" s="12" customFormat="1" ht="12">
      <c r="B189" s="151"/>
      <c r="D189" s="152" t="s">
        <v>223</v>
      </c>
      <c r="E189" s="153" t="s">
        <v>1</v>
      </c>
      <c r="F189" s="154" t="s">
        <v>335</v>
      </c>
      <c r="H189" s="155">
        <v>23.328</v>
      </c>
      <c r="I189" s="156"/>
      <c r="L189" s="151"/>
      <c r="M189" s="157"/>
      <c r="T189" s="158"/>
      <c r="AT189" s="153" t="s">
        <v>223</v>
      </c>
      <c r="AU189" s="153" t="s">
        <v>85</v>
      </c>
      <c r="AV189" s="12" t="s">
        <v>85</v>
      </c>
      <c r="AW189" s="12" t="s">
        <v>32</v>
      </c>
      <c r="AX189" s="12" t="s">
        <v>83</v>
      </c>
      <c r="AY189" s="153" t="s">
        <v>207</v>
      </c>
    </row>
    <row r="190" spans="2:65" s="1" customFormat="1" ht="24.2" customHeight="1">
      <c r="B190" s="137"/>
      <c r="C190" s="138" t="s">
        <v>336</v>
      </c>
      <c r="D190" s="138" t="s">
        <v>209</v>
      </c>
      <c r="E190" s="139" t="s">
        <v>337</v>
      </c>
      <c r="F190" s="140" t="s">
        <v>338</v>
      </c>
      <c r="G190" s="141" t="s">
        <v>286</v>
      </c>
      <c r="H190" s="142">
        <v>23.328</v>
      </c>
      <c r="I190" s="143"/>
      <c r="J190" s="144">
        <f>ROUND(I190*H190,2)</f>
        <v>0</v>
      </c>
      <c r="K190" s="140" t="s">
        <v>213</v>
      </c>
      <c r="L190" s="32"/>
      <c r="M190" s="145" t="s">
        <v>1</v>
      </c>
      <c r="N190" s="146" t="s">
        <v>41</v>
      </c>
      <c r="P190" s="147">
        <f>O190*H190</f>
        <v>0</v>
      </c>
      <c r="Q190" s="147">
        <v>0</v>
      </c>
      <c r="R190" s="147">
        <f>Q190*H190</f>
        <v>0</v>
      </c>
      <c r="S190" s="147">
        <v>0</v>
      </c>
      <c r="T190" s="148">
        <f>S190*H190</f>
        <v>0</v>
      </c>
      <c r="AR190" s="149" t="s">
        <v>214</v>
      </c>
      <c r="AT190" s="149" t="s">
        <v>209</v>
      </c>
      <c r="AU190" s="149" t="s">
        <v>85</v>
      </c>
      <c r="AY190" s="17" t="s">
        <v>207</v>
      </c>
      <c r="BE190" s="150">
        <f>IF(N190="základní",J190,0)</f>
        <v>0</v>
      </c>
      <c r="BF190" s="150">
        <f>IF(N190="snížená",J190,0)</f>
        <v>0</v>
      </c>
      <c r="BG190" s="150">
        <f>IF(N190="zákl. přenesená",J190,0)</f>
        <v>0</v>
      </c>
      <c r="BH190" s="150">
        <f>IF(N190="sníž. přenesená",J190,0)</f>
        <v>0</v>
      </c>
      <c r="BI190" s="150">
        <f>IF(N190="nulová",J190,0)</f>
        <v>0</v>
      </c>
      <c r="BJ190" s="17" t="s">
        <v>83</v>
      </c>
      <c r="BK190" s="150">
        <f>ROUND(I190*H190,2)</f>
        <v>0</v>
      </c>
      <c r="BL190" s="17" t="s">
        <v>214</v>
      </c>
      <c r="BM190" s="149" t="s">
        <v>339</v>
      </c>
    </row>
    <row r="191" spans="2:51" s="12" customFormat="1" ht="12">
      <c r="B191" s="151"/>
      <c r="D191" s="152" t="s">
        <v>223</v>
      </c>
      <c r="E191" s="153" t="s">
        <v>1</v>
      </c>
      <c r="F191" s="154" t="s">
        <v>335</v>
      </c>
      <c r="H191" s="155">
        <v>23.328</v>
      </c>
      <c r="I191" s="156"/>
      <c r="L191" s="151"/>
      <c r="M191" s="157"/>
      <c r="T191" s="158"/>
      <c r="AT191" s="153" t="s">
        <v>223</v>
      </c>
      <c r="AU191" s="153" t="s">
        <v>85</v>
      </c>
      <c r="AV191" s="12" t="s">
        <v>85</v>
      </c>
      <c r="AW191" s="12" t="s">
        <v>32</v>
      </c>
      <c r="AX191" s="12" t="s">
        <v>83</v>
      </c>
      <c r="AY191" s="153" t="s">
        <v>207</v>
      </c>
    </row>
    <row r="192" spans="2:65" s="1" customFormat="1" ht="21.75" customHeight="1">
      <c r="B192" s="137"/>
      <c r="C192" s="138" t="s">
        <v>340</v>
      </c>
      <c r="D192" s="138" t="s">
        <v>209</v>
      </c>
      <c r="E192" s="139" t="s">
        <v>341</v>
      </c>
      <c r="F192" s="140" t="s">
        <v>342</v>
      </c>
      <c r="G192" s="141" t="s">
        <v>218</v>
      </c>
      <c r="H192" s="142">
        <v>222</v>
      </c>
      <c r="I192" s="143"/>
      <c r="J192" s="144">
        <f>ROUND(I192*H192,2)</f>
        <v>0</v>
      </c>
      <c r="K192" s="140" t="s">
        <v>213</v>
      </c>
      <c r="L192" s="32"/>
      <c r="M192" s="145" t="s">
        <v>1</v>
      </c>
      <c r="N192" s="146" t="s">
        <v>41</v>
      </c>
      <c r="P192" s="147">
        <f>O192*H192</f>
        <v>0</v>
      </c>
      <c r="Q192" s="147">
        <v>0.00084</v>
      </c>
      <c r="R192" s="147">
        <f>Q192*H192</f>
        <v>0.18648</v>
      </c>
      <c r="S192" s="147">
        <v>0</v>
      </c>
      <c r="T192" s="148">
        <f>S192*H192</f>
        <v>0</v>
      </c>
      <c r="AR192" s="149" t="s">
        <v>214</v>
      </c>
      <c r="AT192" s="149" t="s">
        <v>209</v>
      </c>
      <c r="AU192" s="149" t="s">
        <v>85</v>
      </c>
      <c r="AY192" s="17" t="s">
        <v>207</v>
      </c>
      <c r="BE192" s="150">
        <f>IF(N192="základní",J192,0)</f>
        <v>0</v>
      </c>
      <c r="BF192" s="150">
        <f>IF(N192="snížená",J192,0)</f>
        <v>0</v>
      </c>
      <c r="BG192" s="150">
        <f>IF(N192="zákl. přenesená",J192,0)</f>
        <v>0</v>
      </c>
      <c r="BH192" s="150">
        <f>IF(N192="sníž. přenesená",J192,0)</f>
        <v>0</v>
      </c>
      <c r="BI192" s="150">
        <f>IF(N192="nulová",J192,0)</f>
        <v>0</v>
      </c>
      <c r="BJ192" s="17" t="s">
        <v>83</v>
      </c>
      <c r="BK192" s="150">
        <f>ROUND(I192*H192,2)</f>
        <v>0</v>
      </c>
      <c r="BL192" s="17" t="s">
        <v>214</v>
      </c>
      <c r="BM192" s="149" t="s">
        <v>343</v>
      </c>
    </row>
    <row r="193" spans="2:51" s="12" customFormat="1" ht="12">
      <c r="B193" s="151"/>
      <c r="D193" s="152" t="s">
        <v>223</v>
      </c>
      <c r="E193" s="153" t="s">
        <v>1</v>
      </c>
      <c r="F193" s="154" t="s">
        <v>344</v>
      </c>
      <c r="H193" s="155">
        <v>222</v>
      </c>
      <c r="I193" s="156"/>
      <c r="L193" s="151"/>
      <c r="M193" s="157"/>
      <c r="T193" s="158"/>
      <c r="AT193" s="153" t="s">
        <v>223</v>
      </c>
      <c r="AU193" s="153" t="s">
        <v>85</v>
      </c>
      <c r="AV193" s="12" t="s">
        <v>85</v>
      </c>
      <c r="AW193" s="12" t="s">
        <v>32</v>
      </c>
      <c r="AX193" s="12" t="s">
        <v>83</v>
      </c>
      <c r="AY193" s="153" t="s">
        <v>207</v>
      </c>
    </row>
    <row r="194" spans="2:65" s="1" customFormat="1" ht="24.2" customHeight="1">
      <c r="B194" s="137"/>
      <c r="C194" s="138" t="s">
        <v>345</v>
      </c>
      <c r="D194" s="138" t="s">
        <v>209</v>
      </c>
      <c r="E194" s="139" t="s">
        <v>346</v>
      </c>
      <c r="F194" s="140" t="s">
        <v>347</v>
      </c>
      <c r="G194" s="141" t="s">
        <v>218</v>
      </c>
      <c r="H194" s="142">
        <v>222</v>
      </c>
      <c r="I194" s="143"/>
      <c r="J194" s="144">
        <f>ROUND(I194*H194,2)</f>
        <v>0</v>
      </c>
      <c r="K194" s="140" t="s">
        <v>213</v>
      </c>
      <c r="L194" s="32"/>
      <c r="M194" s="145" t="s">
        <v>1</v>
      </c>
      <c r="N194" s="146" t="s">
        <v>41</v>
      </c>
      <c r="P194" s="147">
        <f>O194*H194</f>
        <v>0</v>
      </c>
      <c r="Q194" s="147">
        <v>0</v>
      </c>
      <c r="R194" s="147">
        <f>Q194*H194</f>
        <v>0</v>
      </c>
      <c r="S194" s="147">
        <v>0</v>
      </c>
      <c r="T194" s="148">
        <f>S194*H194</f>
        <v>0</v>
      </c>
      <c r="AR194" s="149" t="s">
        <v>214</v>
      </c>
      <c r="AT194" s="149" t="s">
        <v>209</v>
      </c>
      <c r="AU194" s="149" t="s">
        <v>85</v>
      </c>
      <c r="AY194" s="17" t="s">
        <v>207</v>
      </c>
      <c r="BE194" s="150">
        <f>IF(N194="základní",J194,0)</f>
        <v>0</v>
      </c>
      <c r="BF194" s="150">
        <f>IF(N194="snížená",J194,0)</f>
        <v>0</v>
      </c>
      <c r="BG194" s="150">
        <f>IF(N194="zákl. přenesená",J194,0)</f>
        <v>0</v>
      </c>
      <c r="BH194" s="150">
        <f>IF(N194="sníž. přenesená",J194,0)</f>
        <v>0</v>
      </c>
      <c r="BI194" s="150">
        <f>IF(N194="nulová",J194,0)</f>
        <v>0</v>
      </c>
      <c r="BJ194" s="17" t="s">
        <v>83</v>
      </c>
      <c r="BK194" s="150">
        <f>ROUND(I194*H194,2)</f>
        <v>0</v>
      </c>
      <c r="BL194" s="17" t="s">
        <v>214</v>
      </c>
      <c r="BM194" s="149" t="s">
        <v>348</v>
      </c>
    </row>
    <row r="195" spans="2:65" s="1" customFormat="1" ht="21.75" customHeight="1">
      <c r="B195" s="137"/>
      <c r="C195" s="138" t="s">
        <v>349</v>
      </c>
      <c r="D195" s="138" t="s">
        <v>209</v>
      </c>
      <c r="E195" s="139" t="s">
        <v>350</v>
      </c>
      <c r="F195" s="140" t="s">
        <v>351</v>
      </c>
      <c r="G195" s="141" t="s">
        <v>218</v>
      </c>
      <c r="H195" s="142">
        <v>155.52</v>
      </c>
      <c r="I195" s="143"/>
      <c r="J195" s="144">
        <f>ROUND(I195*H195,2)</f>
        <v>0</v>
      </c>
      <c r="K195" s="140" t="s">
        <v>213</v>
      </c>
      <c r="L195" s="32"/>
      <c r="M195" s="145" t="s">
        <v>1</v>
      </c>
      <c r="N195" s="146" t="s">
        <v>41</v>
      </c>
      <c r="P195" s="147">
        <f>O195*H195</f>
        <v>0</v>
      </c>
      <c r="Q195" s="147">
        <v>0.0007</v>
      </c>
      <c r="R195" s="147">
        <f>Q195*H195</f>
        <v>0.108864</v>
      </c>
      <c r="S195" s="147">
        <v>0</v>
      </c>
      <c r="T195" s="148">
        <f>S195*H195</f>
        <v>0</v>
      </c>
      <c r="AR195" s="149" t="s">
        <v>214</v>
      </c>
      <c r="AT195" s="149" t="s">
        <v>209</v>
      </c>
      <c r="AU195" s="149" t="s">
        <v>85</v>
      </c>
      <c r="AY195" s="17" t="s">
        <v>207</v>
      </c>
      <c r="BE195" s="150">
        <f>IF(N195="základní",J195,0)</f>
        <v>0</v>
      </c>
      <c r="BF195" s="150">
        <f>IF(N195="snížená",J195,0)</f>
        <v>0</v>
      </c>
      <c r="BG195" s="150">
        <f>IF(N195="zákl. přenesená",J195,0)</f>
        <v>0</v>
      </c>
      <c r="BH195" s="150">
        <f>IF(N195="sníž. přenesená",J195,0)</f>
        <v>0</v>
      </c>
      <c r="BI195" s="150">
        <f>IF(N195="nulová",J195,0)</f>
        <v>0</v>
      </c>
      <c r="BJ195" s="17" t="s">
        <v>83</v>
      </c>
      <c r="BK195" s="150">
        <f>ROUND(I195*H195,2)</f>
        <v>0</v>
      </c>
      <c r="BL195" s="17" t="s">
        <v>214</v>
      </c>
      <c r="BM195" s="149" t="s">
        <v>352</v>
      </c>
    </row>
    <row r="196" spans="2:51" s="13" customFormat="1" ht="12">
      <c r="B196" s="159"/>
      <c r="D196" s="152" t="s">
        <v>223</v>
      </c>
      <c r="E196" s="160" t="s">
        <v>1</v>
      </c>
      <c r="F196" s="161" t="s">
        <v>333</v>
      </c>
      <c r="H196" s="160" t="s">
        <v>1</v>
      </c>
      <c r="I196" s="162"/>
      <c r="L196" s="159"/>
      <c r="M196" s="163"/>
      <c r="T196" s="164"/>
      <c r="AT196" s="160" t="s">
        <v>223</v>
      </c>
      <c r="AU196" s="160" t="s">
        <v>85</v>
      </c>
      <c r="AV196" s="13" t="s">
        <v>83</v>
      </c>
      <c r="AW196" s="13" t="s">
        <v>32</v>
      </c>
      <c r="AX196" s="13" t="s">
        <v>76</v>
      </c>
      <c r="AY196" s="160" t="s">
        <v>207</v>
      </c>
    </row>
    <row r="197" spans="2:51" s="12" customFormat="1" ht="12">
      <c r="B197" s="151"/>
      <c r="D197" s="152" t="s">
        <v>223</v>
      </c>
      <c r="E197" s="153" t="s">
        <v>1</v>
      </c>
      <c r="F197" s="154" t="s">
        <v>353</v>
      </c>
      <c r="H197" s="155">
        <v>155.52</v>
      </c>
      <c r="I197" s="156"/>
      <c r="L197" s="151"/>
      <c r="M197" s="157"/>
      <c r="T197" s="158"/>
      <c r="AT197" s="153" t="s">
        <v>223</v>
      </c>
      <c r="AU197" s="153" t="s">
        <v>85</v>
      </c>
      <c r="AV197" s="12" t="s">
        <v>85</v>
      </c>
      <c r="AW197" s="12" t="s">
        <v>32</v>
      </c>
      <c r="AX197" s="12" t="s">
        <v>83</v>
      </c>
      <c r="AY197" s="153" t="s">
        <v>207</v>
      </c>
    </row>
    <row r="198" spans="2:65" s="1" customFormat="1" ht="16.5" customHeight="1">
      <c r="B198" s="137"/>
      <c r="C198" s="138" t="s">
        <v>354</v>
      </c>
      <c r="D198" s="138" t="s">
        <v>209</v>
      </c>
      <c r="E198" s="139" t="s">
        <v>355</v>
      </c>
      <c r="F198" s="140" t="s">
        <v>356</v>
      </c>
      <c r="G198" s="141" t="s">
        <v>218</v>
      </c>
      <c r="H198" s="142">
        <v>155.52</v>
      </c>
      <c r="I198" s="143"/>
      <c r="J198" s="144">
        <f>ROUND(I198*H198,2)</f>
        <v>0</v>
      </c>
      <c r="K198" s="140" t="s">
        <v>213</v>
      </c>
      <c r="L198" s="32"/>
      <c r="M198" s="145" t="s">
        <v>1</v>
      </c>
      <c r="N198" s="146" t="s">
        <v>41</v>
      </c>
      <c r="P198" s="147">
        <f>O198*H198</f>
        <v>0</v>
      </c>
      <c r="Q198" s="147">
        <v>0</v>
      </c>
      <c r="R198" s="147">
        <f>Q198*H198</f>
        <v>0</v>
      </c>
      <c r="S198" s="147">
        <v>0</v>
      </c>
      <c r="T198" s="148">
        <f>S198*H198</f>
        <v>0</v>
      </c>
      <c r="AR198" s="149" t="s">
        <v>214</v>
      </c>
      <c r="AT198" s="149" t="s">
        <v>209</v>
      </c>
      <c r="AU198" s="149" t="s">
        <v>85</v>
      </c>
      <c r="AY198" s="17" t="s">
        <v>207</v>
      </c>
      <c r="BE198" s="150">
        <f>IF(N198="základní",J198,0)</f>
        <v>0</v>
      </c>
      <c r="BF198" s="150">
        <f>IF(N198="snížená",J198,0)</f>
        <v>0</v>
      </c>
      <c r="BG198" s="150">
        <f>IF(N198="zákl. přenesená",J198,0)</f>
        <v>0</v>
      </c>
      <c r="BH198" s="150">
        <f>IF(N198="sníž. přenesená",J198,0)</f>
        <v>0</v>
      </c>
      <c r="BI198" s="150">
        <f>IF(N198="nulová",J198,0)</f>
        <v>0</v>
      </c>
      <c r="BJ198" s="17" t="s">
        <v>83</v>
      </c>
      <c r="BK198" s="150">
        <f>ROUND(I198*H198,2)</f>
        <v>0</v>
      </c>
      <c r="BL198" s="17" t="s">
        <v>214</v>
      </c>
      <c r="BM198" s="149" t="s">
        <v>357</v>
      </c>
    </row>
    <row r="199" spans="2:65" s="1" customFormat="1" ht="24.2" customHeight="1">
      <c r="B199" s="137"/>
      <c r="C199" s="138" t="s">
        <v>233</v>
      </c>
      <c r="D199" s="138" t="s">
        <v>209</v>
      </c>
      <c r="E199" s="139" t="s">
        <v>358</v>
      </c>
      <c r="F199" s="140" t="s">
        <v>359</v>
      </c>
      <c r="G199" s="141" t="s">
        <v>212</v>
      </c>
      <c r="H199" s="142">
        <v>4</v>
      </c>
      <c r="I199" s="143"/>
      <c r="J199" s="144">
        <f>ROUND(I199*H199,2)</f>
        <v>0</v>
      </c>
      <c r="K199" s="140" t="s">
        <v>213</v>
      </c>
      <c r="L199" s="32"/>
      <c r="M199" s="145" t="s">
        <v>1</v>
      </c>
      <c r="N199" s="146" t="s">
        <v>41</v>
      </c>
      <c r="P199" s="147">
        <f>O199*H199</f>
        <v>0</v>
      </c>
      <c r="Q199" s="147">
        <v>0</v>
      </c>
      <c r="R199" s="147">
        <f>Q199*H199</f>
        <v>0</v>
      </c>
      <c r="S199" s="147">
        <v>0</v>
      </c>
      <c r="T199" s="148">
        <f>S199*H199</f>
        <v>0</v>
      </c>
      <c r="AR199" s="149" t="s">
        <v>214</v>
      </c>
      <c r="AT199" s="149" t="s">
        <v>209</v>
      </c>
      <c r="AU199" s="149" t="s">
        <v>85</v>
      </c>
      <c r="AY199" s="17" t="s">
        <v>207</v>
      </c>
      <c r="BE199" s="150">
        <f>IF(N199="základní",J199,0)</f>
        <v>0</v>
      </c>
      <c r="BF199" s="150">
        <f>IF(N199="snížená",J199,0)</f>
        <v>0</v>
      </c>
      <c r="BG199" s="150">
        <f>IF(N199="zákl. přenesená",J199,0)</f>
        <v>0</v>
      </c>
      <c r="BH199" s="150">
        <f>IF(N199="sníž. přenesená",J199,0)</f>
        <v>0</v>
      </c>
      <c r="BI199" s="150">
        <f>IF(N199="nulová",J199,0)</f>
        <v>0</v>
      </c>
      <c r="BJ199" s="17" t="s">
        <v>83</v>
      </c>
      <c r="BK199" s="150">
        <f>ROUND(I199*H199,2)</f>
        <v>0</v>
      </c>
      <c r="BL199" s="17" t="s">
        <v>214</v>
      </c>
      <c r="BM199" s="149" t="s">
        <v>360</v>
      </c>
    </row>
    <row r="200" spans="2:65" s="1" customFormat="1" ht="24.2" customHeight="1">
      <c r="B200" s="137"/>
      <c r="C200" s="138" t="s">
        <v>361</v>
      </c>
      <c r="D200" s="138" t="s">
        <v>209</v>
      </c>
      <c r="E200" s="139" t="s">
        <v>362</v>
      </c>
      <c r="F200" s="140" t="s">
        <v>363</v>
      </c>
      <c r="G200" s="141" t="s">
        <v>212</v>
      </c>
      <c r="H200" s="142">
        <v>4</v>
      </c>
      <c r="I200" s="143"/>
      <c r="J200" s="144">
        <f>ROUND(I200*H200,2)</f>
        <v>0</v>
      </c>
      <c r="K200" s="140" t="s">
        <v>213</v>
      </c>
      <c r="L200" s="32"/>
      <c r="M200" s="145" t="s">
        <v>1</v>
      </c>
      <c r="N200" s="146" t="s">
        <v>41</v>
      </c>
      <c r="P200" s="147">
        <f>O200*H200</f>
        <v>0</v>
      </c>
      <c r="Q200" s="147">
        <v>0</v>
      </c>
      <c r="R200" s="147">
        <f>Q200*H200</f>
        <v>0</v>
      </c>
      <c r="S200" s="147">
        <v>0</v>
      </c>
      <c r="T200" s="148">
        <f>S200*H200</f>
        <v>0</v>
      </c>
      <c r="AR200" s="149" t="s">
        <v>214</v>
      </c>
      <c r="AT200" s="149" t="s">
        <v>209</v>
      </c>
      <c r="AU200" s="149" t="s">
        <v>85</v>
      </c>
      <c r="AY200" s="17" t="s">
        <v>207</v>
      </c>
      <c r="BE200" s="150">
        <f>IF(N200="základní",J200,0)</f>
        <v>0</v>
      </c>
      <c r="BF200" s="150">
        <f>IF(N200="snížená",J200,0)</f>
        <v>0</v>
      </c>
      <c r="BG200" s="150">
        <f>IF(N200="zákl. přenesená",J200,0)</f>
        <v>0</v>
      </c>
      <c r="BH200" s="150">
        <f>IF(N200="sníž. přenesená",J200,0)</f>
        <v>0</v>
      </c>
      <c r="BI200" s="150">
        <f>IF(N200="nulová",J200,0)</f>
        <v>0</v>
      </c>
      <c r="BJ200" s="17" t="s">
        <v>83</v>
      </c>
      <c r="BK200" s="150">
        <f>ROUND(I200*H200,2)</f>
        <v>0</v>
      </c>
      <c r="BL200" s="17" t="s">
        <v>214</v>
      </c>
      <c r="BM200" s="149" t="s">
        <v>364</v>
      </c>
    </row>
    <row r="201" spans="2:65" s="1" customFormat="1" ht="24.2" customHeight="1">
      <c r="B201" s="137"/>
      <c r="C201" s="138" t="s">
        <v>365</v>
      </c>
      <c r="D201" s="138" t="s">
        <v>209</v>
      </c>
      <c r="E201" s="139" t="s">
        <v>366</v>
      </c>
      <c r="F201" s="140" t="s">
        <v>367</v>
      </c>
      <c r="G201" s="141" t="s">
        <v>218</v>
      </c>
      <c r="H201" s="142">
        <v>20</v>
      </c>
      <c r="I201" s="143"/>
      <c r="J201" s="144">
        <f>ROUND(I201*H201,2)</f>
        <v>0</v>
      </c>
      <c r="K201" s="140" t="s">
        <v>213</v>
      </c>
      <c r="L201" s="32"/>
      <c r="M201" s="145" t="s">
        <v>1</v>
      </c>
      <c r="N201" s="146" t="s">
        <v>41</v>
      </c>
      <c r="P201" s="147">
        <f>O201*H201</f>
        <v>0</v>
      </c>
      <c r="Q201" s="147">
        <v>0</v>
      </c>
      <c r="R201" s="147">
        <f>Q201*H201</f>
        <v>0</v>
      </c>
      <c r="S201" s="147">
        <v>0</v>
      </c>
      <c r="T201" s="148">
        <f>S201*H201</f>
        <v>0</v>
      </c>
      <c r="AR201" s="149" t="s">
        <v>214</v>
      </c>
      <c r="AT201" s="149" t="s">
        <v>209</v>
      </c>
      <c r="AU201" s="149" t="s">
        <v>85</v>
      </c>
      <c r="AY201" s="17" t="s">
        <v>207</v>
      </c>
      <c r="BE201" s="150">
        <f>IF(N201="základní",J201,0)</f>
        <v>0</v>
      </c>
      <c r="BF201" s="150">
        <f>IF(N201="snížená",J201,0)</f>
        <v>0</v>
      </c>
      <c r="BG201" s="150">
        <f>IF(N201="zákl. přenesená",J201,0)</f>
        <v>0</v>
      </c>
      <c r="BH201" s="150">
        <f>IF(N201="sníž. přenesená",J201,0)</f>
        <v>0</v>
      </c>
      <c r="BI201" s="150">
        <f>IF(N201="nulová",J201,0)</f>
        <v>0</v>
      </c>
      <c r="BJ201" s="17" t="s">
        <v>83</v>
      </c>
      <c r="BK201" s="150">
        <f>ROUND(I201*H201,2)</f>
        <v>0</v>
      </c>
      <c r="BL201" s="17" t="s">
        <v>214</v>
      </c>
      <c r="BM201" s="149" t="s">
        <v>368</v>
      </c>
    </row>
    <row r="202" spans="2:65" s="1" customFormat="1" ht="33" customHeight="1">
      <c r="B202" s="137"/>
      <c r="C202" s="138" t="s">
        <v>369</v>
      </c>
      <c r="D202" s="138" t="s">
        <v>209</v>
      </c>
      <c r="E202" s="139" t="s">
        <v>370</v>
      </c>
      <c r="F202" s="140" t="s">
        <v>371</v>
      </c>
      <c r="G202" s="141" t="s">
        <v>212</v>
      </c>
      <c r="H202" s="142">
        <v>76</v>
      </c>
      <c r="I202" s="143"/>
      <c r="J202" s="144">
        <f>ROUND(I202*H202,2)</f>
        <v>0</v>
      </c>
      <c r="K202" s="140" t="s">
        <v>213</v>
      </c>
      <c r="L202" s="32"/>
      <c r="M202" s="145" t="s">
        <v>1</v>
      </c>
      <c r="N202" s="146" t="s">
        <v>41</v>
      </c>
      <c r="P202" s="147">
        <f>O202*H202</f>
        <v>0</v>
      </c>
      <c r="Q202" s="147">
        <v>0</v>
      </c>
      <c r="R202" s="147">
        <f>Q202*H202</f>
        <v>0</v>
      </c>
      <c r="S202" s="147">
        <v>0</v>
      </c>
      <c r="T202" s="148">
        <f>S202*H202</f>
        <v>0</v>
      </c>
      <c r="AR202" s="149" t="s">
        <v>214</v>
      </c>
      <c r="AT202" s="149" t="s">
        <v>209</v>
      </c>
      <c r="AU202" s="149" t="s">
        <v>85</v>
      </c>
      <c r="AY202" s="17" t="s">
        <v>207</v>
      </c>
      <c r="BE202" s="150">
        <f>IF(N202="základní",J202,0)</f>
        <v>0</v>
      </c>
      <c r="BF202" s="150">
        <f>IF(N202="snížená",J202,0)</f>
        <v>0</v>
      </c>
      <c r="BG202" s="150">
        <f>IF(N202="zákl. přenesená",J202,0)</f>
        <v>0</v>
      </c>
      <c r="BH202" s="150">
        <f>IF(N202="sníž. přenesená",J202,0)</f>
        <v>0</v>
      </c>
      <c r="BI202" s="150">
        <f>IF(N202="nulová",J202,0)</f>
        <v>0</v>
      </c>
      <c r="BJ202" s="17" t="s">
        <v>83</v>
      </c>
      <c r="BK202" s="150">
        <f>ROUND(I202*H202,2)</f>
        <v>0</v>
      </c>
      <c r="BL202" s="17" t="s">
        <v>214</v>
      </c>
      <c r="BM202" s="149" t="s">
        <v>372</v>
      </c>
    </row>
    <row r="203" spans="2:51" s="12" customFormat="1" ht="12">
      <c r="B203" s="151"/>
      <c r="D203" s="152" t="s">
        <v>223</v>
      </c>
      <c r="E203" s="153" t="s">
        <v>1</v>
      </c>
      <c r="F203" s="154" t="s">
        <v>373</v>
      </c>
      <c r="H203" s="155">
        <v>76</v>
      </c>
      <c r="I203" s="156"/>
      <c r="L203" s="151"/>
      <c r="M203" s="157"/>
      <c r="T203" s="158"/>
      <c r="AT203" s="153" t="s">
        <v>223</v>
      </c>
      <c r="AU203" s="153" t="s">
        <v>85</v>
      </c>
      <c r="AV203" s="12" t="s">
        <v>85</v>
      </c>
      <c r="AW203" s="12" t="s">
        <v>32</v>
      </c>
      <c r="AX203" s="12" t="s">
        <v>83</v>
      </c>
      <c r="AY203" s="153" t="s">
        <v>207</v>
      </c>
    </row>
    <row r="204" spans="2:65" s="1" customFormat="1" ht="33" customHeight="1">
      <c r="B204" s="137"/>
      <c r="C204" s="138" t="s">
        <v>374</v>
      </c>
      <c r="D204" s="138" t="s">
        <v>209</v>
      </c>
      <c r="E204" s="139" t="s">
        <v>375</v>
      </c>
      <c r="F204" s="140" t="s">
        <v>376</v>
      </c>
      <c r="G204" s="141" t="s">
        <v>212</v>
      </c>
      <c r="H204" s="142">
        <v>76</v>
      </c>
      <c r="I204" s="143"/>
      <c r="J204" s="144">
        <f>ROUND(I204*H204,2)</f>
        <v>0</v>
      </c>
      <c r="K204" s="140" t="s">
        <v>213</v>
      </c>
      <c r="L204" s="32"/>
      <c r="M204" s="145" t="s">
        <v>1</v>
      </c>
      <c r="N204" s="146" t="s">
        <v>41</v>
      </c>
      <c r="P204" s="147">
        <f>O204*H204</f>
        <v>0</v>
      </c>
      <c r="Q204" s="147">
        <v>0</v>
      </c>
      <c r="R204" s="147">
        <f>Q204*H204</f>
        <v>0</v>
      </c>
      <c r="S204" s="147">
        <v>0</v>
      </c>
      <c r="T204" s="148">
        <f>S204*H204</f>
        <v>0</v>
      </c>
      <c r="AR204" s="149" t="s">
        <v>214</v>
      </c>
      <c r="AT204" s="149" t="s">
        <v>209</v>
      </c>
      <c r="AU204" s="149" t="s">
        <v>85</v>
      </c>
      <c r="AY204" s="17" t="s">
        <v>207</v>
      </c>
      <c r="BE204" s="150">
        <f>IF(N204="základní",J204,0)</f>
        <v>0</v>
      </c>
      <c r="BF204" s="150">
        <f>IF(N204="snížená",J204,0)</f>
        <v>0</v>
      </c>
      <c r="BG204" s="150">
        <f>IF(N204="zákl. přenesená",J204,0)</f>
        <v>0</v>
      </c>
      <c r="BH204" s="150">
        <f>IF(N204="sníž. přenesená",J204,0)</f>
        <v>0</v>
      </c>
      <c r="BI204" s="150">
        <f>IF(N204="nulová",J204,0)</f>
        <v>0</v>
      </c>
      <c r="BJ204" s="17" t="s">
        <v>83</v>
      </c>
      <c r="BK204" s="150">
        <f>ROUND(I204*H204,2)</f>
        <v>0</v>
      </c>
      <c r="BL204" s="17" t="s">
        <v>214</v>
      </c>
      <c r="BM204" s="149" t="s">
        <v>377</v>
      </c>
    </row>
    <row r="205" spans="2:51" s="12" customFormat="1" ht="12">
      <c r="B205" s="151"/>
      <c r="D205" s="152" t="s">
        <v>223</v>
      </c>
      <c r="E205" s="153" t="s">
        <v>1</v>
      </c>
      <c r="F205" s="154" t="s">
        <v>378</v>
      </c>
      <c r="H205" s="155">
        <v>76</v>
      </c>
      <c r="I205" s="156"/>
      <c r="L205" s="151"/>
      <c r="M205" s="157"/>
      <c r="T205" s="158"/>
      <c r="AT205" s="153" t="s">
        <v>223</v>
      </c>
      <c r="AU205" s="153" t="s">
        <v>85</v>
      </c>
      <c r="AV205" s="12" t="s">
        <v>85</v>
      </c>
      <c r="AW205" s="12" t="s">
        <v>32</v>
      </c>
      <c r="AX205" s="12" t="s">
        <v>83</v>
      </c>
      <c r="AY205" s="153" t="s">
        <v>207</v>
      </c>
    </row>
    <row r="206" spans="2:65" s="1" customFormat="1" ht="37.9" customHeight="1">
      <c r="B206" s="137"/>
      <c r="C206" s="138" t="s">
        <v>379</v>
      </c>
      <c r="D206" s="138" t="s">
        <v>209</v>
      </c>
      <c r="E206" s="139" t="s">
        <v>380</v>
      </c>
      <c r="F206" s="140" t="s">
        <v>381</v>
      </c>
      <c r="G206" s="141" t="s">
        <v>286</v>
      </c>
      <c r="H206" s="142">
        <v>97.2</v>
      </c>
      <c r="I206" s="143"/>
      <c r="J206" s="144">
        <f>ROUND(I206*H206,2)</f>
        <v>0</v>
      </c>
      <c r="K206" s="140" t="s">
        <v>213</v>
      </c>
      <c r="L206" s="32"/>
      <c r="M206" s="145" t="s">
        <v>1</v>
      </c>
      <c r="N206" s="146" t="s">
        <v>41</v>
      </c>
      <c r="P206" s="147">
        <f>O206*H206</f>
        <v>0</v>
      </c>
      <c r="Q206" s="147">
        <v>0</v>
      </c>
      <c r="R206" s="147">
        <f>Q206*H206</f>
        <v>0</v>
      </c>
      <c r="S206" s="147">
        <v>0</v>
      </c>
      <c r="T206" s="148">
        <f>S206*H206</f>
        <v>0</v>
      </c>
      <c r="AR206" s="149" t="s">
        <v>214</v>
      </c>
      <c r="AT206" s="149" t="s">
        <v>209</v>
      </c>
      <c r="AU206" s="149" t="s">
        <v>85</v>
      </c>
      <c r="AY206" s="17" t="s">
        <v>207</v>
      </c>
      <c r="BE206" s="150">
        <f>IF(N206="základní",J206,0)</f>
        <v>0</v>
      </c>
      <c r="BF206" s="150">
        <f>IF(N206="snížená",J206,0)</f>
        <v>0</v>
      </c>
      <c r="BG206" s="150">
        <f>IF(N206="zákl. přenesená",J206,0)</f>
        <v>0</v>
      </c>
      <c r="BH206" s="150">
        <f>IF(N206="sníž. přenesená",J206,0)</f>
        <v>0</v>
      </c>
      <c r="BI206" s="150">
        <f>IF(N206="nulová",J206,0)</f>
        <v>0</v>
      </c>
      <c r="BJ206" s="17" t="s">
        <v>83</v>
      </c>
      <c r="BK206" s="150">
        <f>ROUND(I206*H206,2)</f>
        <v>0</v>
      </c>
      <c r="BL206" s="17" t="s">
        <v>214</v>
      </c>
      <c r="BM206" s="149" t="s">
        <v>382</v>
      </c>
    </row>
    <row r="207" spans="2:51" s="13" customFormat="1" ht="12">
      <c r="B207" s="159"/>
      <c r="D207" s="152" t="s">
        <v>223</v>
      </c>
      <c r="E207" s="160" t="s">
        <v>1</v>
      </c>
      <c r="F207" s="161" t="s">
        <v>383</v>
      </c>
      <c r="H207" s="160" t="s">
        <v>1</v>
      </c>
      <c r="I207" s="162"/>
      <c r="L207" s="159"/>
      <c r="M207" s="163"/>
      <c r="T207" s="164"/>
      <c r="AT207" s="160" t="s">
        <v>223</v>
      </c>
      <c r="AU207" s="160" t="s">
        <v>85</v>
      </c>
      <c r="AV207" s="13" t="s">
        <v>83</v>
      </c>
      <c r="AW207" s="13" t="s">
        <v>32</v>
      </c>
      <c r="AX207" s="13" t="s">
        <v>76</v>
      </c>
      <c r="AY207" s="160" t="s">
        <v>207</v>
      </c>
    </row>
    <row r="208" spans="2:51" s="12" customFormat="1" ht="12">
      <c r="B208" s="151"/>
      <c r="D208" s="152" t="s">
        <v>223</v>
      </c>
      <c r="E208" s="153" t="s">
        <v>1</v>
      </c>
      <c r="F208" s="154" t="s">
        <v>384</v>
      </c>
      <c r="H208" s="155">
        <v>97.2</v>
      </c>
      <c r="I208" s="156"/>
      <c r="L208" s="151"/>
      <c r="M208" s="157"/>
      <c r="T208" s="158"/>
      <c r="AT208" s="153" t="s">
        <v>223</v>
      </c>
      <c r="AU208" s="153" t="s">
        <v>85</v>
      </c>
      <c r="AV208" s="12" t="s">
        <v>85</v>
      </c>
      <c r="AW208" s="12" t="s">
        <v>32</v>
      </c>
      <c r="AX208" s="12" t="s">
        <v>83</v>
      </c>
      <c r="AY208" s="153" t="s">
        <v>207</v>
      </c>
    </row>
    <row r="209" spans="2:65" s="1" customFormat="1" ht="37.9" customHeight="1">
      <c r="B209" s="137"/>
      <c r="C209" s="138" t="s">
        <v>385</v>
      </c>
      <c r="D209" s="138" t="s">
        <v>209</v>
      </c>
      <c r="E209" s="139" t="s">
        <v>386</v>
      </c>
      <c r="F209" s="140" t="s">
        <v>387</v>
      </c>
      <c r="G209" s="141" t="s">
        <v>286</v>
      </c>
      <c r="H209" s="142">
        <v>1.65</v>
      </c>
      <c r="I209" s="143"/>
      <c r="J209" s="144">
        <f>ROUND(I209*H209,2)</f>
        <v>0</v>
      </c>
      <c r="K209" s="140" t="s">
        <v>213</v>
      </c>
      <c r="L209" s="32"/>
      <c r="M209" s="145" t="s">
        <v>1</v>
      </c>
      <c r="N209" s="146" t="s">
        <v>41</v>
      </c>
      <c r="P209" s="147">
        <f>O209*H209</f>
        <v>0</v>
      </c>
      <c r="Q209" s="147">
        <v>0</v>
      </c>
      <c r="R209" s="147">
        <f>Q209*H209</f>
        <v>0</v>
      </c>
      <c r="S209" s="147">
        <v>0</v>
      </c>
      <c r="T209" s="148">
        <f>S209*H209</f>
        <v>0</v>
      </c>
      <c r="AR209" s="149" t="s">
        <v>214</v>
      </c>
      <c r="AT209" s="149" t="s">
        <v>209</v>
      </c>
      <c r="AU209" s="149" t="s">
        <v>85</v>
      </c>
      <c r="AY209" s="17" t="s">
        <v>207</v>
      </c>
      <c r="BE209" s="150">
        <f>IF(N209="základní",J209,0)</f>
        <v>0</v>
      </c>
      <c r="BF209" s="150">
        <f>IF(N209="snížená",J209,0)</f>
        <v>0</v>
      </c>
      <c r="BG209" s="150">
        <f>IF(N209="zákl. přenesená",J209,0)</f>
        <v>0</v>
      </c>
      <c r="BH209" s="150">
        <f>IF(N209="sníž. přenesená",J209,0)</f>
        <v>0</v>
      </c>
      <c r="BI209" s="150">
        <f>IF(N209="nulová",J209,0)</f>
        <v>0</v>
      </c>
      <c r="BJ209" s="17" t="s">
        <v>83</v>
      </c>
      <c r="BK209" s="150">
        <f>ROUND(I209*H209,2)</f>
        <v>0</v>
      </c>
      <c r="BL209" s="17" t="s">
        <v>214</v>
      </c>
      <c r="BM209" s="149" t="s">
        <v>388</v>
      </c>
    </row>
    <row r="210" spans="2:51" s="13" customFormat="1" ht="12">
      <c r="B210" s="159"/>
      <c r="D210" s="152" t="s">
        <v>223</v>
      </c>
      <c r="E210" s="160" t="s">
        <v>1</v>
      </c>
      <c r="F210" s="161" t="s">
        <v>389</v>
      </c>
      <c r="H210" s="160" t="s">
        <v>1</v>
      </c>
      <c r="I210" s="162"/>
      <c r="L210" s="159"/>
      <c r="M210" s="163"/>
      <c r="T210" s="164"/>
      <c r="AT210" s="160" t="s">
        <v>223</v>
      </c>
      <c r="AU210" s="160" t="s">
        <v>85</v>
      </c>
      <c r="AV210" s="13" t="s">
        <v>83</v>
      </c>
      <c r="AW210" s="13" t="s">
        <v>32</v>
      </c>
      <c r="AX210" s="13" t="s">
        <v>76</v>
      </c>
      <c r="AY210" s="160" t="s">
        <v>207</v>
      </c>
    </row>
    <row r="211" spans="2:51" s="12" customFormat="1" ht="12">
      <c r="B211" s="151"/>
      <c r="D211" s="152" t="s">
        <v>223</v>
      </c>
      <c r="E211" s="153" t="s">
        <v>1</v>
      </c>
      <c r="F211" s="154" t="s">
        <v>390</v>
      </c>
      <c r="H211" s="155">
        <v>50.25</v>
      </c>
      <c r="I211" s="156"/>
      <c r="L211" s="151"/>
      <c r="M211" s="157"/>
      <c r="T211" s="158"/>
      <c r="AT211" s="153" t="s">
        <v>223</v>
      </c>
      <c r="AU211" s="153" t="s">
        <v>85</v>
      </c>
      <c r="AV211" s="12" t="s">
        <v>85</v>
      </c>
      <c r="AW211" s="12" t="s">
        <v>32</v>
      </c>
      <c r="AX211" s="12" t="s">
        <v>76</v>
      </c>
      <c r="AY211" s="153" t="s">
        <v>207</v>
      </c>
    </row>
    <row r="212" spans="2:51" s="12" customFormat="1" ht="12">
      <c r="B212" s="151"/>
      <c r="D212" s="152" t="s">
        <v>223</v>
      </c>
      <c r="E212" s="153" t="s">
        <v>1</v>
      </c>
      <c r="F212" s="154" t="s">
        <v>391</v>
      </c>
      <c r="H212" s="155">
        <v>-48.6</v>
      </c>
      <c r="I212" s="156"/>
      <c r="L212" s="151"/>
      <c r="M212" s="157"/>
      <c r="T212" s="158"/>
      <c r="AT212" s="153" t="s">
        <v>223</v>
      </c>
      <c r="AU212" s="153" t="s">
        <v>85</v>
      </c>
      <c r="AV212" s="12" t="s">
        <v>85</v>
      </c>
      <c r="AW212" s="12" t="s">
        <v>32</v>
      </c>
      <c r="AX212" s="12" t="s">
        <v>76</v>
      </c>
      <c r="AY212" s="153" t="s">
        <v>207</v>
      </c>
    </row>
    <row r="213" spans="2:51" s="14" customFormat="1" ht="12">
      <c r="B213" s="165"/>
      <c r="D213" s="152" t="s">
        <v>223</v>
      </c>
      <c r="E213" s="166" t="s">
        <v>1</v>
      </c>
      <c r="F213" s="167" t="s">
        <v>309</v>
      </c>
      <c r="H213" s="168">
        <v>1.65</v>
      </c>
      <c r="I213" s="169"/>
      <c r="L213" s="165"/>
      <c r="M213" s="170"/>
      <c r="T213" s="171"/>
      <c r="AT213" s="166" t="s">
        <v>223</v>
      </c>
      <c r="AU213" s="166" t="s">
        <v>85</v>
      </c>
      <c r="AV213" s="14" t="s">
        <v>214</v>
      </c>
      <c r="AW213" s="14" t="s">
        <v>32</v>
      </c>
      <c r="AX213" s="14" t="s">
        <v>83</v>
      </c>
      <c r="AY213" s="166" t="s">
        <v>207</v>
      </c>
    </row>
    <row r="214" spans="2:65" s="1" customFormat="1" ht="37.9" customHeight="1">
      <c r="B214" s="137"/>
      <c r="C214" s="138" t="s">
        <v>392</v>
      </c>
      <c r="D214" s="138" t="s">
        <v>209</v>
      </c>
      <c r="E214" s="139" t="s">
        <v>386</v>
      </c>
      <c r="F214" s="140" t="s">
        <v>387</v>
      </c>
      <c r="G214" s="141" t="s">
        <v>286</v>
      </c>
      <c r="H214" s="142">
        <v>491.878</v>
      </c>
      <c r="I214" s="143"/>
      <c r="J214" s="144">
        <f>ROUND(I214*H214,2)</f>
        <v>0</v>
      </c>
      <c r="K214" s="140" t="s">
        <v>213</v>
      </c>
      <c r="L214" s="32"/>
      <c r="M214" s="145" t="s">
        <v>1</v>
      </c>
      <c r="N214" s="146" t="s">
        <v>41</v>
      </c>
      <c r="P214" s="147">
        <f>O214*H214</f>
        <v>0</v>
      </c>
      <c r="Q214" s="147">
        <v>0</v>
      </c>
      <c r="R214" s="147">
        <f>Q214*H214</f>
        <v>0</v>
      </c>
      <c r="S214" s="147">
        <v>0</v>
      </c>
      <c r="T214" s="148">
        <f>S214*H214</f>
        <v>0</v>
      </c>
      <c r="AR214" s="149" t="s">
        <v>214</v>
      </c>
      <c r="AT214" s="149" t="s">
        <v>209</v>
      </c>
      <c r="AU214" s="149" t="s">
        <v>85</v>
      </c>
      <c r="AY214" s="17" t="s">
        <v>207</v>
      </c>
      <c r="BE214" s="150">
        <f>IF(N214="základní",J214,0)</f>
        <v>0</v>
      </c>
      <c r="BF214" s="150">
        <f>IF(N214="snížená",J214,0)</f>
        <v>0</v>
      </c>
      <c r="BG214" s="150">
        <f>IF(N214="zákl. přenesená",J214,0)</f>
        <v>0</v>
      </c>
      <c r="BH214" s="150">
        <f>IF(N214="sníž. přenesená",J214,0)</f>
        <v>0</v>
      </c>
      <c r="BI214" s="150">
        <f>IF(N214="nulová",J214,0)</f>
        <v>0</v>
      </c>
      <c r="BJ214" s="17" t="s">
        <v>83</v>
      </c>
      <c r="BK214" s="150">
        <f>ROUND(I214*H214,2)</f>
        <v>0</v>
      </c>
      <c r="BL214" s="17" t="s">
        <v>214</v>
      </c>
      <c r="BM214" s="149" t="s">
        <v>393</v>
      </c>
    </row>
    <row r="215" spans="2:51" s="13" customFormat="1" ht="12">
      <c r="B215" s="159"/>
      <c r="D215" s="152" t="s">
        <v>223</v>
      </c>
      <c r="E215" s="160" t="s">
        <v>1</v>
      </c>
      <c r="F215" s="161" t="s">
        <v>394</v>
      </c>
      <c r="H215" s="160" t="s">
        <v>1</v>
      </c>
      <c r="I215" s="162"/>
      <c r="L215" s="159"/>
      <c r="M215" s="163"/>
      <c r="T215" s="164"/>
      <c r="AT215" s="160" t="s">
        <v>223</v>
      </c>
      <c r="AU215" s="160" t="s">
        <v>85</v>
      </c>
      <c r="AV215" s="13" t="s">
        <v>83</v>
      </c>
      <c r="AW215" s="13" t="s">
        <v>32</v>
      </c>
      <c r="AX215" s="13" t="s">
        <v>76</v>
      </c>
      <c r="AY215" s="160" t="s">
        <v>207</v>
      </c>
    </row>
    <row r="216" spans="2:51" s="12" customFormat="1" ht="12">
      <c r="B216" s="151"/>
      <c r="D216" s="152" t="s">
        <v>223</v>
      </c>
      <c r="E216" s="153" t="s">
        <v>151</v>
      </c>
      <c r="F216" s="154" t="s">
        <v>395</v>
      </c>
      <c r="H216" s="155">
        <v>983.756</v>
      </c>
      <c r="I216" s="156"/>
      <c r="L216" s="151"/>
      <c r="M216" s="157"/>
      <c r="T216" s="158"/>
      <c r="AT216" s="153" t="s">
        <v>223</v>
      </c>
      <c r="AU216" s="153" t="s">
        <v>85</v>
      </c>
      <c r="AV216" s="12" t="s">
        <v>85</v>
      </c>
      <c r="AW216" s="12" t="s">
        <v>32</v>
      </c>
      <c r="AX216" s="12" t="s">
        <v>76</v>
      </c>
      <c r="AY216" s="153" t="s">
        <v>207</v>
      </c>
    </row>
    <row r="217" spans="2:51" s="12" customFormat="1" ht="12">
      <c r="B217" s="151"/>
      <c r="D217" s="152" t="s">
        <v>223</v>
      </c>
      <c r="E217" s="153" t="s">
        <v>1</v>
      </c>
      <c r="F217" s="154" t="s">
        <v>396</v>
      </c>
      <c r="H217" s="155">
        <v>491.878</v>
      </c>
      <c r="I217" s="156"/>
      <c r="L217" s="151"/>
      <c r="M217" s="157"/>
      <c r="T217" s="158"/>
      <c r="AT217" s="153" t="s">
        <v>223</v>
      </c>
      <c r="AU217" s="153" t="s">
        <v>85</v>
      </c>
      <c r="AV217" s="12" t="s">
        <v>85</v>
      </c>
      <c r="AW217" s="12" t="s">
        <v>32</v>
      </c>
      <c r="AX217" s="12" t="s">
        <v>83</v>
      </c>
      <c r="AY217" s="153" t="s">
        <v>207</v>
      </c>
    </row>
    <row r="218" spans="2:65" s="1" customFormat="1" ht="37.9" customHeight="1">
      <c r="B218" s="137"/>
      <c r="C218" s="138" t="s">
        <v>397</v>
      </c>
      <c r="D218" s="138" t="s">
        <v>209</v>
      </c>
      <c r="E218" s="139" t="s">
        <v>398</v>
      </c>
      <c r="F218" s="140" t="s">
        <v>399</v>
      </c>
      <c r="G218" s="141" t="s">
        <v>286</v>
      </c>
      <c r="H218" s="142">
        <v>27</v>
      </c>
      <c r="I218" s="143"/>
      <c r="J218" s="144">
        <f>ROUND(I218*H218,2)</f>
        <v>0</v>
      </c>
      <c r="K218" s="140" t="s">
        <v>213</v>
      </c>
      <c r="L218" s="32"/>
      <c r="M218" s="145" t="s">
        <v>1</v>
      </c>
      <c r="N218" s="146" t="s">
        <v>41</v>
      </c>
      <c r="P218" s="147">
        <f>O218*H218</f>
        <v>0</v>
      </c>
      <c r="Q218" s="147">
        <v>0</v>
      </c>
      <c r="R218" s="147">
        <f>Q218*H218</f>
        <v>0</v>
      </c>
      <c r="S218" s="147">
        <v>0</v>
      </c>
      <c r="T218" s="148">
        <f>S218*H218</f>
        <v>0</v>
      </c>
      <c r="AR218" s="149" t="s">
        <v>214</v>
      </c>
      <c r="AT218" s="149" t="s">
        <v>209</v>
      </c>
      <c r="AU218" s="149" t="s">
        <v>85</v>
      </c>
      <c r="AY218" s="17" t="s">
        <v>207</v>
      </c>
      <c r="BE218" s="150">
        <f>IF(N218="základní",J218,0)</f>
        <v>0</v>
      </c>
      <c r="BF218" s="150">
        <f>IF(N218="snížená",J218,0)</f>
        <v>0</v>
      </c>
      <c r="BG218" s="150">
        <f>IF(N218="zákl. přenesená",J218,0)</f>
        <v>0</v>
      </c>
      <c r="BH218" s="150">
        <f>IF(N218="sníž. přenesená",J218,0)</f>
        <v>0</v>
      </c>
      <c r="BI218" s="150">
        <f>IF(N218="nulová",J218,0)</f>
        <v>0</v>
      </c>
      <c r="BJ218" s="17" t="s">
        <v>83</v>
      </c>
      <c r="BK218" s="150">
        <f>ROUND(I218*H218,2)</f>
        <v>0</v>
      </c>
      <c r="BL218" s="17" t="s">
        <v>214</v>
      </c>
      <c r="BM218" s="149" t="s">
        <v>400</v>
      </c>
    </row>
    <row r="219" spans="2:51" s="12" customFormat="1" ht="12">
      <c r="B219" s="151"/>
      <c r="D219" s="152" t="s">
        <v>223</v>
      </c>
      <c r="E219" s="153" t="s">
        <v>1</v>
      </c>
      <c r="F219" s="154" t="s">
        <v>401</v>
      </c>
      <c r="H219" s="155">
        <v>27</v>
      </c>
      <c r="I219" s="156"/>
      <c r="L219" s="151"/>
      <c r="M219" s="157"/>
      <c r="T219" s="158"/>
      <c r="AT219" s="153" t="s">
        <v>223</v>
      </c>
      <c r="AU219" s="153" t="s">
        <v>85</v>
      </c>
      <c r="AV219" s="12" t="s">
        <v>85</v>
      </c>
      <c r="AW219" s="12" t="s">
        <v>32</v>
      </c>
      <c r="AX219" s="12" t="s">
        <v>83</v>
      </c>
      <c r="AY219" s="153" t="s">
        <v>207</v>
      </c>
    </row>
    <row r="220" spans="2:65" s="1" customFormat="1" ht="37.9" customHeight="1">
      <c r="B220" s="137"/>
      <c r="C220" s="138" t="s">
        <v>402</v>
      </c>
      <c r="D220" s="138" t="s">
        <v>209</v>
      </c>
      <c r="E220" s="139" t="s">
        <v>398</v>
      </c>
      <c r="F220" s="140" t="s">
        <v>399</v>
      </c>
      <c r="G220" s="141" t="s">
        <v>286</v>
      </c>
      <c r="H220" s="142">
        <v>4918.78</v>
      </c>
      <c r="I220" s="143"/>
      <c r="J220" s="144">
        <f>ROUND(I220*H220,2)</f>
        <v>0</v>
      </c>
      <c r="K220" s="140" t="s">
        <v>213</v>
      </c>
      <c r="L220" s="32"/>
      <c r="M220" s="145" t="s">
        <v>1</v>
      </c>
      <c r="N220" s="146" t="s">
        <v>41</v>
      </c>
      <c r="P220" s="147">
        <f>O220*H220</f>
        <v>0</v>
      </c>
      <c r="Q220" s="147">
        <v>0</v>
      </c>
      <c r="R220" s="147">
        <f>Q220*H220</f>
        <v>0</v>
      </c>
      <c r="S220" s="147">
        <v>0</v>
      </c>
      <c r="T220" s="148">
        <f>S220*H220</f>
        <v>0</v>
      </c>
      <c r="AR220" s="149" t="s">
        <v>214</v>
      </c>
      <c r="AT220" s="149" t="s">
        <v>209</v>
      </c>
      <c r="AU220" s="149" t="s">
        <v>85</v>
      </c>
      <c r="AY220" s="17" t="s">
        <v>207</v>
      </c>
      <c r="BE220" s="150">
        <f>IF(N220="základní",J220,0)</f>
        <v>0</v>
      </c>
      <c r="BF220" s="150">
        <f>IF(N220="snížená",J220,0)</f>
        <v>0</v>
      </c>
      <c r="BG220" s="150">
        <f>IF(N220="zákl. přenesená",J220,0)</f>
        <v>0</v>
      </c>
      <c r="BH220" s="150">
        <f>IF(N220="sníž. přenesená",J220,0)</f>
        <v>0</v>
      </c>
      <c r="BI220" s="150">
        <f>IF(N220="nulová",J220,0)</f>
        <v>0</v>
      </c>
      <c r="BJ220" s="17" t="s">
        <v>83</v>
      </c>
      <c r="BK220" s="150">
        <f>ROUND(I220*H220,2)</f>
        <v>0</v>
      </c>
      <c r="BL220" s="17" t="s">
        <v>214</v>
      </c>
      <c r="BM220" s="149" t="s">
        <v>403</v>
      </c>
    </row>
    <row r="221" spans="2:51" s="12" customFormat="1" ht="12">
      <c r="B221" s="151"/>
      <c r="D221" s="152" t="s">
        <v>223</v>
      </c>
      <c r="E221" s="153" t="s">
        <v>1</v>
      </c>
      <c r="F221" s="154" t="s">
        <v>404</v>
      </c>
      <c r="H221" s="155">
        <v>4918.78</v>
      </c>
      <c r="I221" s="156"/>
      <c r="L221" s="151"/>
      <c r="M221" s="157"/>
      <c r="T221" s="158"/>
      <c r="AT221" s="153" t="s">
        <v>223</v>
      </c>
      <c r="AU221" s="153" t="s">
        <v>85</v>
      </c>
      <c r="AV221" s="12" t="s">
        <v>85</v>
      </c>
      <c r="AW221" s="12" t="s">
        <v>32</v>
      </c>
      <c r="AX221" s="12" t="s">
        <v>83</v>
      </c>
      <c r="AY221" s="153" t="s">
        <v>207</v>
      </c>
    </row>
    <row r="222" spans="2:65" s="1" customFormat="1" ht="37.9" customHeight="1">
      <c r="B222" s="137"/>
      <c r="C222" s="138" t="s">
        <v>405</v>
      </c>
      <c r="D222" s="138" t="s">
        <v>209</v>
      </c>
      <c r="E222" s="139" t="s">
        <v>406</v>
      </c>
      <c r="F222" s="140" t="s">
        <v>407</v>
      </c>
      <c r="G222" s="141" t="s">
        <v>286</v>
      </c>
      <c r="H222" s="142">
        <v>491.878</v>
      </c>
      <c r="I222" s="143"/>
      <c r="J222" s="144">
        <f>ROUND(I222*H222,2)</f>
        <v>0</v>
      </c>
      <c r="K222" s="140" t="s">
        <v>213</v>
      </c>
      <c r="L222" s="32"/>
      <c r="M222" s="145" t="s">
        <v>1</v>
      </c>
      <c r="N222" s="146" t="s">
        <v>41</v>
      </c>
      <c r="P222" s="147">
        <f>O222*H222</f>
        <v>0</v>
      </c>
      <c r="Q222" s="147">
        <v>0</v>
      </c>
      <c r="R222" s="147">
        <f>Q222*H222</f>
        <v>0</v>
      </c>
      <c r="S222" s="147">
        <v>0</v>
      </c>
      <c r="T222" s="148">
        <f>S222*H222</f>
        <v>0</v>
      </c>
      <c r="AR222" s="149" t="s">
        <v>214</v>
      </c>
      <c r="AT222" s="149" t="s">
        <v>209</v>
      </c>
      <c r="AU222" s="149" t="s">
        <v>85</v>
      </c>
      <c r="AY222" s="17" t="s">
        <v>207</v>
      </c>
      <c r="BE222" s="150">
        <f>IF(N222="základní",J222,0)</f>
        <v>0</v>
      </c>
      <c r="BF222" s="150">
        <f>IF(N222="snížená",J222,0)</f>
        <v>0</v>
      </c>
      <c r="BG222" s="150">
        <f>IF(N222="zákl. přenesená",J222,0)</f>
        <v>0</v>
      </c>
      <c r="BH222" s="150">
        <f>IF(N222="sníž. přenesená",J222,0)</f>
        <v>0</v>
      </c>
      <c r="BI222" s="150">
        <f>IF(N222="nulová",J222,0)</f>
        <v>0</v>
      </c>
      <c r="BJ222" s="17" t="s">
        <v>83</v>
      </c>
      <c r="BK222" s="150">
        <f>ROUND(I222*H222,2)</f>
        <v>0</v>
      </c>
      <c r="BL222" s="17" t="s">
        <v>214</v>
      </c>
      <c r="BM222" s="149" t="s">
        <v>408</v>
      </c>
    </row>
    <row r="223" spans="2:51" s="12" customFormat="1" ht="12">
      <c r="B223" s="151"/>
      <c r="D223" s="152" t="s">
        <v>223</v>
      </c>
      <c r="E223" s="153" t="s">
        <v>1</v>
      </c>
      <c r="F223" s="154" t="s">
        <v>396</v>
      </c>
      <c r="H223" s="155">
        <v>491.878</v>
      </c>
      <c r="I223" s="156"/>
      <c r="L223" s="151"/>
      <c r="M223" s="157"/>
      <c r="T223" s="158"/>
      <c r="AT223" s="153" t="s">
        <v>223</v>
      </c>
      <c r="AU223" s="153" t="s">
        <v>85</v>
      </c>
      <c r="AV223" s="12" t="s">
        <v>85</v>
      </c>
      <c r="AW223" s="12" t="s">
        <v>32</v>
      </c>
      <c r="AX223" s="12" t="s">
        <v>83</v>
      </c>
      <c r="AY223" s="153" t="s">
        <v>207</v>
      </c>
    </row>
    <row r="224" spans="2:65" s="1" customFormat="1" ht="37.9" customHeight="1">
      <c r="B224" s="137"/>
      <c r="C224" s="138" t="s">
        <v>409</v>
      </c>
      <c r="D224" s="138" t="s">
        <v>209</v>
      </c>
      <c r="E224" s="139" t="s">
        <v>410</v>
      </c>
      <c r="F224" s="140" t="s">
        <v>411</v>
      </c>
      <c r="G224" s="141" t="s">
        <v>286</v>
      </c>
      <c r="H224" s="142">
        <v>4918.78</v>
      </c>
      <c r="I224" s="143"/>
      <c r="J224" s="144">
        <f>ROUND(I224*H224,2)</f>
        <v>0</v>
      </c>
      <c r="K224" s="140" t="s">
        <v>213</v>
      </c>
      <c r="L224" s="32"/>
      <c r="M224" s="145" t="s">
        <v>1</v>
      </c>
      <c r="N224" s="146" t="s">
        <v>41</v>
      </c>
      <c r="P224" s="147">
        <f>O224*H224</f>
        <v>0</v>
      </c>
      <c r="Q224" s="147">
        <v>0</v>
      </c>
      <c r="R224" s="147">
        <f>Q224*H224</f>
        <v>0</v>
      </c>
      <c r="S224" s="147">
        <v>0</v>
      </c>
      <c r="T224" s="148">
        <f>S224*H224</f>
        <v>0</v>
      </c>
      <c r="AR224" s="149" t="s">
        <v>214</v>
      </c>
      <c r="AT224" s="149" t="s">
        <v>209</v>
      </c>
      <c r="AU224" s="149" t="s">
        <v>85</v>
      </c>
      <c r="AY224" s="17" t="s">
        <v>207</v>
      </c>
      <c r="BE224" s="150">
        <f>IF(N224="základní",J224,0)</f>
        <v>0</v>
      </c>
      <c r="BF224" s="150">
        <f>IF(N224="snížená",J224,0)</f>
        <v>0</v>
      </c>
      <c r="BG224" s="150">
        <f>IF(N224="zákl. přenesená",J224,0)</f>
        <v>0</v>
      </c>
      <c r="BH224" s="150">
        <f>IF(N224="sníž. přenesená",J224,0)</f>
        <v>0</v>
      </c>
      <c r="BI224" s="150">
        <f>IF(N224="nulová",J224,0)</f>
        <v>0</v>
      </c>
      <c r="BJ224" s="17" t="s">
        <v>83</v>
      </c>
      <c r="BK224" s="150">
        <f>ROUND(I224*H224,2)</f>
        <v>0</v>
      </c>
      <c r="BL224" s="17" t="s">
        <v>214</v>
      </c>
      <c r="BM224" s="149" t="s">
        <v>412</v>
      </c>
    </row>
    <row r="225" spans="2:51" s="12" customFormat="1" ht="12">
      <c r="B225" s="151"/>
      <c r="D225" s="152" t="s">
        <v>223</v>
      </c>
      <c r="E225" s="153" t="s">
        <v>1</v>
      </c>
      <c r="F225" s="154" t="s">
        <v>404</v>
      </c>
      <c r="H225" s="155">
        <v>4918.78</v>
      </c>
      <c r="I225" s="156"/>
      <c r="L225" s="151"/>
      <c r="M225" s="157"/>
      <c r="T225" s="158"/>
      <c r="AT225" s="153" t="s">
        <v>223</v>
      </c>
      <c r="AU225" s="153" t="s">
        <v>85</v>
      </c>
      <c r="AV225" s="12" t="s">
        <v>85</v>
      </c>
      <c r="AW225" s="12" t="s">
        <v>32</v>
      </c>
      <c r="AX225" s="12" t="s">
        <v>83</v>
      </c>
      <c r="AY225" s="153" t="s">
        <v>207</v>
      </c>
    </row>
    <row r="226" spans="2:65" s="1" customFormat="1" ht="24.2" customHeight="1">
      <c r="B226" s="137"/>
      <c r="C226" s="138" t="s">
        <v>413</v>
      </c>
      <c r="D226" s="138" t="s">
        <v>209</v>
      </c>
      <c r="E226" s="139" t="s">
        <v>414</v>
      </c>
      <c r="F226" s="140" t="s">
        <v>415</v>
      </c>
      <c r="G226" s="141" t="s">
        <v>286</v>
      </c>
      <c r="H226" s="142">
        <v>48.6</v>
      </c>
      <c r="I226" s="143"/>
      <c r="J226" s="144">
        <f>ROUND(I226*H226,2)</f>
        <v>0</v>
      </c>
      <c r="K226" s="140" t="s">
        <v>213</v>
      </c>
      <c r="L226" s="32"/>
      <c r="M226" s="145" t="s">
        <v>1</v>
      </c>
      <c r="N226" s="146" t="s">
        <v>41</v>
      </c>
      <c r="P226" s="147">
        <f>O226*H226</f>
        <v>0</v>
      </c>
      <c r="Q226" s="147">
        <v>0</v>
      </c>
      <c r="R226" s="147">
        <f>Q226*H226</f>
        <v>0</v>
      </c>
      <c r="S226" s="147">
        <v>0</v>
      </c>
      <c r="T226" s="148">
        <f>S226*H226</f>
        <v>0</v>
      </c>
      <c r="AR226" s="149" t="s">
        <v>214</v>
      </c>
      <c r="AT226" s="149" t="s">
        <v>209</v>
      </c>
      <c r="AU226" s="149" t="s">
        <v>85</v>
      </c>
      <c r="AY226" s="17" t="s">
        <v>207</v>
      </c>
      <c r="BE226" s="150">
        <f>IF(N226="základní",J226,0)</f>
        <v>0</v>
      </c>
      <c r="BF226" s="150">
        <f>IF(N226="snížená",J226,0)</f>
        <v>0</v>
      </c>
      <c r="BG226" s="150">
        <f>IF(N226="zákl. přenesená",J226,0)</f>
        <v>0</v>
      </c>
      <c r="BH226" s="150">
        <f>IF(N226="sníž. přenesená",J226,0)</f>
        <v>0</v>
      </c>
      <c r="BI226" s="150">
        <f>IF(N226="nulová",J226,0)</f>
        <v>0</v>
      </c>
      <c r="BJ226" s="17" t="s">
        <v>83</v>
      </c>
      <c r="BK226" s="150">
        <f>ROUND(I226*H226,2)</f>
        <v>0</v>
      </c>
      <c r="BL226" s="17" t="s">
        <v>214</v>
      </c>
      <c r="BM226" s="149" t="s">
        <v>416</v>
      </c>
    </row>
    <row r="227" spans="2:51" s="13" customFormat="1" ht="12">
      <c r="B227" s="159"/>
      <c r="D227" s="152" t="s">
        <v>223</v>
      </c>
      <c r="E227" s="160" t="s">
        <v>1</v>
      </c>
      <c r="F227" s="161" t="s">
        <v>417</v>
      </c>
      <c r="H227" s="160" t="s">
        <v>1</v>
      </c>
      <c r="I227" s="162"/>
      <c r="L227" s="159"/>
      <c r="M227" s="163"/>
      <c r="T227" s="164"/>
      <c r="AT227" s="160" t="s">
        <v>223</v>
      </c>
      <c r="AU227" s="160" t="s">
        <v>85</v>
      </c>
      <c r="AV227" s="13" t="s">
        <v>83</v>
      </c>
      <c r="AW227" s="13" t="s">
        <v>32</v>
      </c>
      <c r="AX227" s="13" t="s">
        <v>76</v>
      </c>
      <c r="AY227" s="160" t="s">
        <v>207</v>
      </c>
    </row>
    <row r="228" spans="2:51" s="12" customFormat="1" ht="12">
      <c r="B228" s="151"/>
      <c r="D228" s="152" t="s">
        <v>223</v>
      </c>
      <c r="E228" s="153" t="s">
        <v>1</v>
      </c>
      <c r="F228" s="154" t="s">
        <v>418</v>
      </c>
      <c r="H228" s="155">
        <v>48.6</v>
      </c>
      <c r="I228" s="156"/>
      <c r="L228" s="151"/>
      <c r="M228" s="157"/>
      <c r="T228" s="158"/>
      <c r="AT228" s="153" t="s">
        <v>223</v>
      </c>
      <c r="AU228" s="153" t="s">
        <v>85</v>
      </c>
      <c r="AV228" s="12" t="s">
        <v>85</v>
      </c>
      <c r="AW228" s="12" t="s">
        <v>32</v>
      </c>
      <c r="AX228" s="12" t="s">
        <v>83</v>
      </c>
      <c r="AY228" s="153" t="s">
        <v>207</v>
      </c>
    </row>
    <row r="229" spans="2:65" s="1" customFormat="1" ht="24.2" customHeight="1">
      <c r="B229" s="137"/>
      <c r="C229" s="138" t="s">
        <v>419</v>
      </c>
      <c r="D229" s="138" t="s">
        <v>209</v>
      </c>
      <c r="E229" s="139" t="s">
        <v>420</v>
      </c>
      <c r="F229" s="140" t="s">
        <v>421</v>
      </c>
      <c r="G229" s="141" t="s">
        <v>286</v>
      </c>
      <c r="H229" s="142">
        <v>29</v>
      </c>
      <c r="I229" s="143"/>
      <c r="J229" s="144">
        <f>ROUND(I229*H229,2)</f>
        <v>0</v>
      </c>
      <c r="K229" s="140" t="s">
        <v>213</v>
      </c>
      <c r="L229" s="32"/>
      <c r="M229" s="145" t="s">
        <v>1</v>
      </c>
      <c r="N229" s="146" t="s">
        <v>41</v>
      </c>
      <c r="P229" s="147">
        <f>O229*H229</f>
        <v>0</v>
      </c>
      <c r="Q229" s="147">
        <v>0</v>
      </c>
      <c r="R229" s="147">
        <f>Q229*H229</f>
        <v>0</v>
      </c>
      <c r="S229" s="147">
        <v>0</v>
      </c>
      <c r="T229" s="148">
        <f>S229*H229</f>
        <v>0</v>
      </c>
      <c r="AR229" s="149" t="s">
        <v>214</v>
      </c>
      <c r="AT229" s="149" t="s">
        <v>209</v>
      </c>
      <c r="AU229" s="149" t="s">
        <v>85</v>
      </c>
      <c r="AY229" s="17" t="s">
        <v>207</v>
      </c>
      <c r="BE229" s="150">
        <f>IF(N229="základní",J229,0)</f>
        <v>0</v>
      </c>
      <c r="BF229" s="150">
        <f>IF(N229="snížená",J229,0)</f>
        <v>0</v>
      </c>
      <c r="BG229" s="150">
        <f>IF(N229="zákl. přenesená",J229,0)</f>
        <v>0</v>
      </c>
      <c r="BH229" s="150">
        <f>IF(N229="sníž. přenesená",J229,0)</f>
        <v>0</v>
      </c>
      <c r="BI229" s="150">
        <f>IF(N229="nulová",J229,0)</f>
        <v>0</v>
      </c>
      <c r="BJ229" s="17" t="s">
        <v>83</v>
      </c>
      <c r="BK229" s="150">
        <f>ROUND(I229*H229,2)</f>
        <v>0</v>
      </c>
      <c r="BL229" s="17" t="s">
        <v>214</v>
      </c>
      <c r="BM229" s="149" t="s">
        <v>422</v>
      </c>
    </row>
    <row r="230" spans="2:51" s="13" customFormat="1" ht="12">
      <c r="B230" s="159"/>
      <c r="D230" s="152" t="s">
        <v>223</v>
      </c>
      <c r="E230" s="160" t="s">
        <v>1</v>
      </c>
      <c r="F230" s="161" t="s">
        <v>423</v>
      </c>
      <c r="H230" s="160" t="s">
        <v>1</v>
      </c>
      <c r="I230" s="162"/>
      <c r="L230" s="159"/>
      <c r="M230" s="163"/>
      <c r="T230" s="164"/>
      <c r="AT230" s="160" t="s">
        <v>223</v>
      </c>
      <c r="AU230" s="160" t="s">
        <v>85</v>
      </c>
      <c r="AV230" s="13" t="s">
        <v>83</v>
      </c>
      <c r="AW230" s="13" t="s">
        <v>32</v>
      </c>
      <c r="AX230" s="13" t="s">
        <v>76</v>
      </c>
      <c r="AY230" s="160" t="s">
        <v>207</v>
      </c>
    </row>
    <row r="231" spans="2:51" s="12" customFormat="1" ht="12">
      <c r="B231" s="151"/>
      <c r="D231" s="152" t="s">
        <v>223</v>
      </c>
      <c r="E231" s="153" t="s">
        <v>1</v>
      </c>
      <c r="F231" s="154" t="s">
        <v>424</v>
      </c>
      <c r="H231" s="155">
        <v>29</v>
      </c>
      <c r="I231" s="156"/>
      <c r="L231" s="151"/>
      <c r="M231" s="157"/>
      <c r="T231" s="158"/>
      <c r="AT231" s="153" t="s">
        <v>223</v>
      </c>
      <c r="AU231" s="153" t="s">
        <v>85</v>
      </c>
      <c r="AV231" s="12" t="s">
        <v>85</v>
      </c>
      <c r="AW231" s="12" t="s">
        <v>32</v>
      </c>
      <c r="AX231" s="12" t="s">
        <v>83</v>
      </c>
      <c r="AY231" s="153" t="s">
        <v>207</v>
      </c>
    </row>
    <row r="232" spans="2:65" s="1" customFormat="1" ht="16.5" customHeight="1">
      <c r="B232" s="137"/>
      <c r="C232" s="172" t="s">
        <v>425</v>
      </c>
      <c r="D232" s="172" t="s">
        <v>426</v>
      </c>
      <c r="E232" s="173" t="s">
        <v>427</v>
      </c>
      <c r="F232" s="174" t="s">
        <v>428</v>
      </c>
      <c r="G232" s="175" t="s">
        <v>429</v>
      </c>
      <c r="H232" s="176">
        <v>58</v>
      </c>
      <c r="I232" s="177"/>
      <c r="J232" s="178">
        <f>ROUND(I232*H232,2)</f>
        <v>0</v>
      </c>
      <c r="K232" s="174" t="s">
        <v>213</v>
      </c>
      <c r="L232" s="179"/>
      <c r="M232" s="180" t="s">
        <v>1</v>
      </c>
      <c r="N232" s="181" t="s">
        <v>41</v>
      </c>
      <c r="P232" s="147">
        <f>O232*H232</f>
        <v>0</v>
      </c>
      <c r="Q232" s="147">
        <v>1</v>
      </c>
      <c r="R232" s="147">
        <f>Q232*H232</f>
        <v>58</v>
      </c>
      <c r="S232" s="147">
        <v>0</v>
      </c>
      <c r="T232" s="148">
        <f>S232*H232</f>
        <v>0</v>
      </c>
      <c r="AR232" s="149" t="s">
        <v>242</v>
      </c>
      <c r="AT232" s="149" t="s">
        <v>426</v>
      </c>
      <c r="AU232" s="149" t="s">
        <v>85</v>
      </c>
      <c r="AY232" s="17" t="s">
        <v>207</v>
      </c>
      <c r="BE232" s="150">
        <f>IF(N232="základní",J232,0)</f>
        <v>0</v>
      </c>
      <c r="BF232" s="150">
        <f>IF(N232="snížená",J232,0)</f>
        <v>0</v>
      </c>
      <c r="BG232" s="150">
        <f>IF(N232="zákl. přenesená",J232,0)</f>
        <v>0</v>
      </c>
      <c r="BH232" s="150">
        <f>IF(N232="sníž. přenesená",J232,0)</f>
        <v>0</v>
      </c>
      <c r="BI232" s="150">
        <f>IF(N232="nulová",J232,0)</f>
        <v>0</v>
      </c>
      <c r="BJ232" s="17" t="s">
        <v>83</v>
      </c>
      <c r="BK232" s="150">
        <f>ROUND(I232*H232,2)</f>
        <v>0</v>
      </c>
      <c r="BL232" s="17" t="s">
        <v>214</v>
      </c>
      <c r="BM232" s="149" t="s">
        <v>430</v>
      </c>
    </row>
    <row r="233" spans="2:51" s="12" customFormat="1" ht="12">
      <c r="B233" s="151"/>
      <c r="D233" s="152" t="s">
        <v>223</v>
      </c>
      <c r="F233" s="154" t="s">
        <v>431</v>
      </c>
      <c r="H233" s="155">
        <v>58</v>
      </c>
      <c r="I233" s="156"/>
      <c r="L233" s="151"/>
      <c r="M233" s="157"/>
      <c r="T233" s="158"/>
      <c r="AT233" s="153" t="s">
        <v>223</v>
      </c>
      <c r="AU233" s="153" t="s">
        <v>85</v>
      </c>
      <c r="AV233" s="12" t="s">
        <v>85</v>
      </c>
      <c r="AW233" s="12" t="s">
        <v>3</v>
      </c>
      <c r="AX233" s="12" t="s">
        <v>83</v>
      </c>
      <c r="AY233" s="153" t="s">
        <v>207</v>
      </c>
    </row>
    <row r="234" spans="2:65" s="1" customFormat="1" ht="33" customHeight="1">
      <c r="B234" s="137"/>
      <c r="C234" s="138" t="s">
        <v>432</v>
      </c>
      <c r="D234" s="138" t="s">
        <v>209</v>
      </c>
      <c r="E234" s="139" t="s">
        <v>433</v>
      </c>
      <c r="F234" s="140" t="s">
        <v>434</v>
      </c>
      <c r="G234" s="141" t="s">
        <v>429</v>
      </c>
      <c r="H234" s="142">
        <v>1967.512</v>
      </c>
      <c r="I234" s="143"/>
      <c r="J234" s="144">
        <f>ROUND(I234*H234,2)</f>
        <v>0</v>
      </c>
      <c r="K234" s="140" t="s">
        <v>213</v>
      </c>
      <c r="L234" s="32"/>
      <c r="M234" s="145" t="s">
        <v>1</v>
      </c>
      <c r="N234" s="146" t="s">
        <v>41</v>
      </c>
      <c r="P234" s="147">
        <f>O234*H234</f>
        <v>0</v>
      </c>
      <c r="Q234" s="147">
        <v>0</v>
      </c>
      <c r="R234" s="147">
        <f>Q234*H234</f>
        <v>0</v>
      </c>
      <c r="S234" s="147">
        <v>0</v>
      </c>
      <c r="T234" s="148">
        <f>S234*H234</f>
        <v>0</v>
      </c>
      <c r="AR234" s="149" t="s">
        <v>214</v>
      </c>
      <c r="AT234" s="149" t="s">
        <v>209</v>
      </c>
      <c r="AU234" s="149" t="s">
        <v>85</v>
      </c>
      <c r="AY234" s="17" t="s">
        <v>207</v>
      </c>
      <c r="BE234" s="150">
        <f>IF(N234="základní",J234,0)</f>
        <v>0</v>
      </c>
      <c r="BF234" s="150">
        <f>IF(N234="snížená",J234,0)</f>
        <v>0</v>
      </c>
      <c r="BG234" s="150">
        <f>IF(N234="zákl. přenesená",J234,0)</f>
        <v>0</v>
      </c>
      <c r="BH234" s="150">
        <f>IF(N234="sníž. přenesená",J234,0)</f>
        <v>0</v>
      </c>
      <c r="BI234" s="150">
        <f>IF(N234="nulová",J234,0)</f>
        <v>0</v>
      </c>
      <c r="BJ234" s="17" t="s">
        <v>83</v>
      </c>
      <c r="BK234" s="150">
        <f>ROUND(I234*H234,2)</f>
        <v>0</v>
      </c>
      <c r="BL234" s="17" t="s">
        <v>214</v>
      </c>
      <c r="BM234" s="149" t="s">
        <v>435</v>
      </c>
    </row>
    <row r="235" spans="2:51" s="12" customFormat="1" ht="12">
      <c r="B235" s="151"/>
      <c r="D235" s="152" t="s">
        <v>223</v>
      </c>
      <c r="E235" s="153" t="s">
        <v>1</v>
      </c>
      <c r="F235" s="154" t="s">
        <v>436</v>
      </c>
      <c r="H235" s="155">
        <v>1967.512</v>
      </c>
      <c r="I235" s="156"/>
      <c r="L235" s="151"/>
      <c r="M235" s="157"/>
      <c r="T235" s="158"/>
      <c r="AT235" s="153" t="s">
        <v>223</v>
      </c>
      <c r="AU235" s="153" t="s">
        <v>85</v>
      </c>
      <c r="AV235" s="12" t="s">
        <v>85</v>
      </c>
      <c r="AW235" s="12" t="s">
        <v>32</v>
      </c>
      <c r="AX235" s="12" t="s">
        <v>83</v>
      </c>
      <c r="AY235" s="153" t="s">
        <v>207</v>
      </c>
    </row>
    <row r="236" spans="2:65" s="1" customFormat="1" ht="16.5" customHeight="1">
      <c r="B236" s="137"/>
      <c r="C236" s="138" t="s">
        <v>437</v>
      </c>
      <c r="D236" s="138" t="s">
        <v>209</v>
      </c>
      <c r="E236" s="139" t="s">
        <v>438</v>
      </c>
      <c r="F236" s="140" t="s">
        <v>439</v>
      </c>
      <c r="G236" s="141" t="s">
        <v>286</v>
      </c>
      <c r="H236" s="142">
        <v>2.7</v>
      </c>
      <c r="I236" s="143"/>
      <c r="J236" s="144">
        <f>ROUND(I236*H236,2)</f>
        <v>0</v>
      </c>
      <c r="K236" s="140" t="s">
        <v>213</v>
      </c>
      <c r="L236" s="32"/>
      <c r="M236" s="145" t="s">
        <v>1</v>
      </c>
      <c r="N236" s="146" t="s">
        <v>41</v>
      </c>
      <c r="P236" s="147">
        <f>O236*H236</f>
        <v>0</v>
      </c>
      <c r="Q236" s="147">
        <v>0</v>
      </c>
      <c r="R236" s="147">
        <f>Q236*H236</f>
        <v>0</v>
      </c>
      <c r="S236" s="147">
        <v>0</v>
      </c>
      <c r="T236" s="148">
        <f>S236*H236</f>
        <v>0</v>
      </c>
      <c r="AR236" s="149" t="s">
        <v>214</v>
      </c>
      <c r="AT236" s="149" t="s">
        <v>209</v>
      </c>
      <c r="AU236" s="149" t="s">
        <v>85</v>
      </c>
      <c r="AY236" s="17" t="s">
        <v>207</v>
      </c>
      <c r="BE236" s="150">
        <f>IF(N236="základní",J236,0)</f>
        <v>0</v>
      </c>
      <c r="BF236" s="150">
        <f>IF(N236="snížená",J236,0)</f>
        <v>0</v>
      </c>
      <c r="BG236" s="150">
        <f>IF(N236="zákl. přenesená",J236,0)</f>
        <v>0</v>
      </c>
      <c r="BH236" s="150">
        <f>IF(N236="sníž. přenesená",J236,0)</f>
        <v>0</v>
      </c>
      <c r="BI236" s="150">
        <f>IF(N236="nulová",J236,0)</f>
        <v>0</v>
      </c>
      <c r="BJ236" s="17" t="s">
        <v>83</v>
      </c>
      <c r="BK236" s="150">
        <f>ROUND(I236*H236,2)</f>
        <v>0</v>
      </c>
      <c r="BL236" s="17" t="s">
        <v>214</v>
      </c>
      <c r="BM236" s="149" t="s">
        <v>440</v>
      </c>
    </row>
    <row r="237" spans="2:65" s="1" customFormat="1" ht="16.5" customHeight="1">
      <c r="B237" s="137"/>
      <c r="C237" s="138" t="s">
        <v>441</v>
      </c>
      <c r="D237" s="138" t="s">
        <v>209</v>
      </c>
      <c r="E237" s="139" t="s">
        <v>438</v>
      </c>
      <c r="F237" s="140" t="s">
        <v>439</v>
      </c>
      <c r="G237" s="141" t="s">
        <v>286</v>
      </c>
      <c r="H237" s="142">
        <v>983.756</v>
      </c>
      <c r="I237" s="143"/>
      <c r="J237" s="144">
        <f>ROUND(I237*H237,2)</f>
        <v>0</v>
      </c>
      <c r="K237" s="140" t="s">
        <v>213</v>
      </c>
      <c r="L237" s="32"/>
      <c r="M237" s="145" t="s">
        <v>1</v>
      </c>
      <c r="N237" s="146" t="s">
        <v>41</v>
      </c>
      <c r="P237" s="147">
        <f>O237*H237</f>
        <v>0</v>
      </c>
      <c r="Q237" s="147">
        <v>0</v>
      </c>
      <c r="R237" s="147">
        <f>Q237*H237</f>
        <v>0</v>
      </c>
      <c r="S237" s="147">
        <v>0</v>
      </c>
      <c r="T237" s="148">
        <f>S237*H237</f>
        <v>0</v>
      </c>
      <c r="AR237" s="149" t="s">
        <v>214</v>
      </c>
      <c r="AT237" s="149" t="s">
        <v>209</v>
      </c>
      <c r="AU237" s="149" t="s">
        <v>85</v>
      </c>
      <c r="AY237" s="17" t="s">
        <v>207</v>
      </c>
      <c r="BE237" s="150">
        <f>IF(N237="základní",J237,0)</f>
        <v>0</v>
      </c>
      <c r="BF237" s="150">
        <f>IF(N237="snížená",J237,0)</f>
        <v>0</v>
      </c>
      <c r="BG237" s="150">
        <f>IF(N237="zákl. přenesená",J237,0)</f>
        <v>0</v>
      </c>
      <c r="BH237" s="150">
        <f>IF(N237="sníž. přenesená",J237,0)</f>
        <v>0</v>
      </c>
      <c r="BI237" s="150">
        <f>IF(N237="nulová",J237,0)</f>
        <v>0</v>
      </c>
      <c r="BJ237" s="17" t="s">
        <v>83</v>
      </c>
      <c r="BK237" s="150">
        <f>ROUND(I237*H237,2)</f>
        <v>0</v>
      </c>
      <c r="BL237" s="17" t="s">
        <v>214</v>
      </c>
      <c r="BM237" s="149" t="s">
        <v>442</v>
      </c>
    </row>
    <row r="238" spans="2:51" s="12" customFormat="1" ht="12">
      <c r="B238" s="151"/>
      <c r="D238" s="152" t="s">
        <v>223</v>
      </c>
      <c r="E238" s="153" t="s">
        <v>1</v>
      </c>
      <c r="F238" s="154" t="s">
        <v>151</v>
      </c>
      <c r="H238" s="155">
        <v>983.756</v>
      </c>
      <c r="I238" s="156"/>
      <c r="L238" s="151"/>
      <c r="M238" s="157"/>
      <c r="T238" s="158"/>
      <c r="AT238" s="153" t="s">
        <v>223</v>
      </c>
      <c r="AU238" s="153" t="s">
        <v>85</v>
      </c>
      <c r="AV238" s="12" t="s">
        <v>85</v>
      </c>
      <c r="AW238" s="12" t="s">
        <v>32</v>
      </c>
      <c r="AX238" s="12" t="s">
        <v>83</v>
      </c>
      <c r="AY238" s="153" t="s">
        <v>207</v>
      </c>
    </row>
    <row r="239" spans="2:65" s="1" customFormat="1" ht="24.2" customHeight="1">
      <c r="B239" s="137"/>
      <c r="C239" s="138" t="s">
        <v>443</v>
      </c>
      <c r="D239" s="138" t="s">
        <v>209</v>
      </c>
      <c r="E239" s="139" t="s">
        <v>444</v>
      </c>
      <c r="F239" s="140" t="s">
        <v>445</v>
      </c>
      <c r="G239" s="141" t="s">
        <v>218</v>
      </c>
      <c r="H239" s="142">
        <v>6</v>
      </c>
      <c r="I239" s="143"/>
      <c r="J239" s="144">
        <f>ROUND(I239*H239,2)</f>
        <v>0</v>
      </c>
      <c r="K239" s="140" t="s">
        <v>213</v>
      </c>
      <c r="L239" s="32"/>
      <c r="M239" s="145" t="s">
        <v>1</v>
      </c>
      <c r="N239" s="146" t="s">
        <v>41</v>
      </c>
      <c r="P239" s="147">
        <f>O239*H239</f>
        <v>0</v>
      </c>
      <c r="Q239" s="147">
        <v>0</v>
      </c>
      <c r="R239" s="147">
        <f>Q239*H239</f>
        <v>0</v>
      </c>
      <c r="S239" s="147">
        <v>0</v>
      </c>
      <c r="T239" s="148">
        <f>S239*H239</f>
        <v>0</v>
      </c>
      <c r="AR239" s="149" t="s">
        <v>214</v>
      </c>
      <c r="AT239" s="149" t="s">
        <v>209</v>
      </c>
      <c r="AU239" s="149" t="s">
        <v>85</v>
      </c>
      <c r="AY239" s="17" t="s">
        <v>207</v>
      </c>
      <c r="BE239" s="150">
        <f>IF(N239="základní",J239,0)</f>
        <v>0</v>
      </c>
      <c r="BF239" s="150">
        <f>IF(N239="snížená",J239,0)</f>
        <v>0</v>
      </c>
      <c r="BG239" s="150">
        <f>IF(N239="zákl. přenesená",J239,0)</f>
        <v>0</v>
      </c>
      <c r="BH239" s="150">
        <f>IF(N239="sníž. přenesená",J239,0)</f>
        <v>0</v>
      </c>
      <c r="BI239" s="150">
        <f>IF(N239="nulová",J239,0)</f>
        <v>0</v>
      </c>
      <c r="BJ239" s="17" t="s">
        <v>83</v>
      </c>
      <c r="BK239" s="150">
        <f>ROUND(I239*H239,2)</f>
        <v>0</v>
      </c>
      <c r="BL239" s="17" t="s">
        <v>214</v>
      </c>
      <c r="BM239" s="149" t="s">
        <v>446</v>
      </c>
    </row>
    <row r="240" spans="2:51" s="12" customFormat="1" ht="12">
      <c r="B240" s="151"/>
      <c r="D240" s="152" t="s">
        <v>223</v>
      </c>
      <c r="E240" s="153" t="s">
        <v>1</v>
      </c>
      <c r="F240" s="154" t="s">
        <v>227</v>
      </c>
      <c r="H240" s="155">
        <v>6</v>
      </c>
      <c r="I240" s="156"/>
      <c r="L240" s="151"/>
      <c r="M240" s="157"/>
      <c r="T240" s="158"/>
      <c r="AT240" s="153" t="s">
        <v>223</v>
      </c>
      <c r="AU240" s="153" t="s">
        <v>85</v>
      </c>
      <c r="AV240" s="12" t="s">
        <v>85</v>
      </c>
      <c r="AW240" s="12" t="s">
        <v>32</v>
      </c>
      <c r="AX240" s="12" t="s">
        <v>83</v>
      </c>
      <c r="AY240" s="153" t="s">
        <v>207</v>
      </c>
    </row>
    <row r="241" spans="2:65" s="1" customFormat="1" ht="16.5" customHeight="1">
      <c r="B241" s="137"/>
      <c r="C241" s="172" t="s">
        <v>447</v>
      </c>
      <c r="D241" s="172" t="s">
        <v>426</v>
      </c>
      <c r="E241" s="173" t="s">
        <v>448</v>
      </c>
      <c r="F241" s="174" t="s">
        <v>449</v>
      </c>
      <c r="G241" s="175" t="s">
        <v>429</v>
      </c>
      <c r="H241" s="176">
        <v>2.52</v>
      </c>
      <c r="I241" s="177"/>
      <c r="J241" s="178">
        <f>ROUND(I241*H241,2)</f>
        <v>0</v>
      </c>
      <c r="K241" s="174" t="s">
        <v>213</v>
      </c>
      <c r="L241" s="179"/>
      <c r="M241" s="180" t="s">
        <v>1</v>
      </c>
      <c r="N241" s="181" t="s">
        <v>41</v>
      </c>
      <c r="P241" s="147">
        <f>O241*H241</f>
        <v>0</v>
      </c>
      <c r="Q241" s="147">
        <v>1</v>
      </c>
      <c r="R241" s="147">
        <f>Q241*H241</f>
        <v>2.52</v>
      </c>
      <c r="S241" s="147">
        <v>0</v>
      </c>
      <c r="T241" s="148">
        <f>S241*H241</f>
        <v>0</v>
      </c>
      <c r="AR241" s="149" t="s">
        <v>242</v>
      </c>
      <c r="AT241" s="149" t="s">
        <v>426</v>
      </c>
      <c r="AU241" s="149" t="s">
        <v>85</v>
      </c>
      <c r="AY241" s="17" t="s">
        <v>207</v>
      </c>
      <c r="BE241" s="150">
        <f>IF(N241="základní",J241,0)</f>
        <v>0</v>
      </c>
      <c r="BF241" s="150">
        <f>IF(N241="snížená",J241,0)</f>
        <v>0</v>
      </c>
      <c r="BG241" s="150">
        <f>IF(N241="zákl. přenesená",J241,0)</f>
        <v>0</v>
      </c>
      <c r="BH241" s="150">
        <f>IF(N241="sníž. přenesená",J241,0)</f>
        <v>0</v>
      </c>
      <c r="BI241" s="150">
        <f>IF(N241="nulová",J241,0)</f>
        <v>0</v>
      </c>
      <c r="BJ241" s="17" t="s">
        <v>83</v>
      </c>
      <c r="BK241" s="150">
        <f>ROUND(I241*H241,2)</f>
        <v>0</v>
      </c>
      <c r="BL241" s="17" t="s">
        <v>214</v>
      </c>
      <c r="BM241" s="149" t="s">
        <v>450</v>
      </c>
    </row>
    <row r="242" spans="2:51" s="12" customFormat="1" ht="12">
      <c r="B242" s="151"/>
      <c r="D242" s="152" t="s">
        <v>223</v>
      </c>
      <c r="F242" s="154" t="s">
        <v>451</v>
      </c>
      <c r="H242" s="155">
        <v>2.52</v>
      </c>
      <c r="I242" s="156"/>
      <c r="L242" s="151"/>
      <c r="M242" s="157"/>
      <c r="T242" s="158"/>
      <c r="AT242" s="153" t="s">
        <v>223</v>
      </c>
      <c r="AU242" s="153" t="s">
        <v>85</v>
      </c>
      <c r="AV242" s="12" t="s">
        <v>85</v>
      </c>
      <c r="AW242" s="12" t="s">
        <v>3</v>
      </c>
      <c r="AX242" s="12" t="s">
        <v>83</v>
      </c>
      <c r="AY242" s="153" t="s">
        <v>207</v>
      </c>
    </row>
    <row r="243" spans="2:65" s="1" customFormat="1" ht="24.2" customHeight="1">
      <c r="B243" s="137"/>
      <c r="C243" s="138" t="s">
        <v>452</v>
      </c>
      <c r="D243" s="138" t="s">
        <v>209</v>
      </c>
      <c r="E243" s="139" t="s">
        <v>453</v>
      </c>
      <c r="F243" s="140" t="s">
        <v>454</v>
      </c>
      <c r="G243" s="141" t="s">
        <v>286</v>
      </c>
      <c r="H243" s="142">
        <v>96.335</v>
      </c>
      <c r="I243" s="143"/>
      <c r="J243" s="144">
        <f>ROUND(I243*H243,2)</f>
        <v>0</v>
      </c>
      <c r="K243" s="140" t="s">
        <v>213</v>
      </c>
      <c r="L243" s="32"/>
      <c r="M243" s="145" t="s">
        <v>1</v>
      </c>
      <c r="N243" s="146" t="s">
        <v>41</v>
      </c>
      <c r="P243" s="147">
        <f>O243*H243</f>
        <v>0</v>
      </c>
      <c r="Q243" s="147">
        <v>0</v>
      </c>
      <c r="R243" s="147">
        <f>Q243*H243</f>
        <v>0</v>
      </c>
      <c r="S243" s="147">
        <v>0</v>
      </c>
      <c r="T243" s="148">
        <f>S243*H243</f>
        <v>0</v>
      </c>
      <c r="AR243" s="149" t="s">
        <v>214</v>
      </c>
      <c r="AT243" s="149" t="s">
        <v>209</v>
      </c>
      <c r="AU243" s="149" t="s">
        <v>85</v>
      </c>
      <c r="AY243" s="17" t="s">
        <v>207</v>
      </c>
      <c r="BE243" s="150">
        <f>IF(N243="základní",J243,0)</f>
        <v>0</v>
      </c>
      <c r="BF243" s="150">
        <f>IF(N243="snížená",J243,0)</f>
        <v>0</v>
      </c>
      <c r="BG243" s="150">
        <f>IF(N243="zákl. přenesená",J243,0)</f>
        <v>0</v>
      </c>
      <c r="BH243" s="150">
        <f>IF(N243="sníž. přenesená",J243,0)</f>
        <v>0</v>
      </c>
      <c r="BI243" s="150">
        <f>IF(N243="nulová",J243,0)</f>
        <v>0</v>
      </c>
      <c r="BJ243" s="17" t="s">
        <v>83</v>
      </c>
      <c r="BK243" s="150">
        <f>ROUND(I243*H243,2)</f>
        <v>0</v>
      </c>
      <c r="BL243" s="17" t="s">
        <v>214</v>
      </c>
      <c r="BM243" s="149" t="s">
        <v>455</v>
      </c>
    </row>
    <row r="244" spans="2:51" s="13" customFormat="1" ht="12">
      <c r="B244" s="159"/>
      <c r="D244" s="152" t="s">
        <v>223</v>
      </c>
      <c r="E244" s="160" t="s">
        <v>1</v>
      </c>
      <c r="F244" s="161" t="s">
        <v>456</v>
      </c>
      <c r="H244" s="160" t="s">
        <v>1</v>
      </c>
      <c r="I244" s="162"/>
      <c r="L244" s="159"/>
      <c r="M244" s="163"/>
      <c r="T244" s="164"/>
      <c r="AT244" s="160" t="s">
        <v>223</v>
      </c>
      <c r="AU244" s="160" t="s">
        <v>85</v>
      </c>
      <c r="AV244" s="13" t="s">
        <v>83</v>
      </c>
      <c r="AW244" s="13" t="s">
        <v>32</v>
      </c>
      <c r="AX244" s="13" t="s">
        <v>76</v>
      </c>
      <c r="AY244" s="160" t="s">
        <v>207</v>
      </c>
    </row>
    <row r="245" spans="2:51" s="12" customFormat="1" ht="12">
      <c r="B245" s="151"/>
      <c r="D245" s="152" t="s">
        <v>223</v>
      </c>
      <c r="E245" s="153" t="s">
        <v>1</v>
      </c>
      <c r="F245" s="154" t="s">
        <v>457</v>
      </c>
      <c r="H245" s="155">
        <v>135.456</v>
      </c>
      <c r="I245" s="156"/>
      <c r="L245" s="151"/>
      <c r="M245" s="157"/>
      <c r="T245" s="158"/>
      <c r="AT245" s="153" t="s">
        <v>223</v>
      </c>
      <c r="AU245" s="153" t="s">
        <v>85</v>
      </c>
      <c r="AV245" s="12" t="s">
        <v>85</v>
      </c>
      <c r="AW245" s="12" t="s">
        <v>32</v>
      </c>
      <c r="AX245" s="12" t="s">
        <v>76</v>
      </c>
      <c r="AY245" s="153" t="s">
        <v>207</v>
      </c>
    </row>
    <row r="246" spans="2:51" s="12" customFormat="1" ht="12">
      <c r="B246" s="151"/>
      <c r="D246" s="152" t="s">
        <v>223</v>
      </c>
      <c r="E246" s="153" t="s">
        <v>1</v>
      </c>
      <c r="F246" s="154" t="s">
        <v>458</v>
      </c>
      <c r="H246" s="155">
        <v>-32.56</v>
      </c>
      <c r="I246" s="156"/>
      <c r="L246" s="151"/>
      <c r="M246" s="157"/>
      <c r="T246" s="158"/>
      <c r="AT246" s="153" t="s">
        <v>223</v>
      </c>
      <c r="AU246" s="153" t="s">
        <v>85</v>
      </c>
      <c r="AV246" s="12" t="s">
        <v>85</v>
      </c>
      <c r="AW246" s="12" t="s">
        <v>32</v>
      </c>
      <c r="AX246" s="12" t="s">
        <v>76</v>
      </c>
      <c r="AY246" s="153" t="s">
        <v>207</v>
      </c>
    </row>
    <row r="247" spans="2:51" s="12" customFormat="1" ht="12">
      <c r="B247" s="151"/>
      <c r="D247" s="152" t="s">
        <v>223</v>
      </c>
      <c r="E247" s="153" t="s">
        <v>1</v>
      </c>
      <c r="F247" s="154" t="s">
        <v>459</v>
      </c>
      <c r="H247" s="155">
        <v>-6.561</v>
      </c>
      <c r="I247" s="156"/>
      <c r="L247" s="151"/>
      <c r="M247" s="157"/>
      <c r="T247" s="158"/>
      <c r="AT247" s="153" t="s">
        <v>223</v>
      </c>
      <c r="AU247" s="153" t="s">
        <v>85</v>
      </c>
      <c r="AV247" s="12" t="s">
        <v>85</v>
      </c>
      <c r="AW247" s="12" t="s">
        <v>32</v>
      </c>
      <c r="AX247" s="12" t="s">
        <v>76</v>
      </c>
      <c r="AY247" s="153" t="s">
        <v>207</v>
      </c>
    </row>
    <row r="248" spans="2:51" s="14" customFormat="1" ht="12">
      <c r="B248" s="165"/>
      <c r="D248" s="152" t="s">
        <v>223</v>
      </c>
      <c r="E248" s="166" t="s">
        <v>1</v>
      </c>
      <c r="F248" s="167" t="s">
        <v>309</v>
      </c>
      <c r="H248" s="168">
        <v>96.335</v>
      </c>
      <c r="I248" s="169"/>
      <c r="L248" s="165"/>
      <c r="M248" s="170"/>
      <c r="T248" s="171"/>
      <c r="AT248" s="166" t="s">
        <v>223</v>
      </c>
      <c r="AU248" s="166" t="s">
        <v>85</v>
      </c>
      <c r="AV248" s="14" t="s">
        <v>214</v>
      </c>
      <c r="AW248" s="14" t="s">
        <v>32</v>
      </c>
      <c r="AX248" s="14" t="s">
        <v>83</v>
      </c>
      <c r="AY248" s="166" t="s">
        <v>207</v>
      </c>
    </row>
    <row r="249" spans="2:65" s="1" customFormat="1" ht="16.5" customHeight="1">
      <c r="B249" s="137"/>
      <c r="C249" s="172" t="s">
        <v>460</v>
      </c>
      <c r="D249" s="172" t="s">
        <v>426</v>
      </c>
      <c r="E249" s="173" t="s">
        <v>448</v>
      </c>
      <c r="F249" s="174" t="s">
        <v>449</v>
      </c>
      <c r="G249" s="175" t="s">
        <v>429</v>
      </c>
      <c r="H249" s="176">
        <v>192.67</v>
      </c>
      <c r="I249" s="177"/>
      <c r="J249" s="178">
        <f>ROUND(I249*H249,2)</f>
        <v>0</v>
      </c>
      <c r="K249" s="174" t="s">
        <v>213</v>
      </c>
      <c r="L249" s="179"/>
      <c r="M249" s="180" t="s">
        <v>1</v>
      </c>
      <c r="N249" s="181" t="s">
        <v>41</v>
      </c>
      <c r="P249" s="147">
        <f>O249*H249</f>
        <v>0</v>
      </c>
      <c r="Q249" s="147">
        <v>1</v>
      </c>
      <c r="R249" s="147">
        <f>Q249*H249</f>
        <v>192.67</v>
      </c>
      <c r="S249" s="147">
        <v>0</v>
      </c>
      <c r="T249" s="148">
        <f>S249*H249</f>
        <v>0</v>
      </c>
      <c r="AR249" s="149" t="s">
        <v>242</v>
      </c>
      <c r="AT249" s="149" t="s">
        <v>426</v>
      </c>
      <c r="AU249" s="149" t="s">
        <v>85</v>
      </c>
      <c r="AY249" s="17" t="s">
        <v>207</v>
      </c>
      <c r="BE249" s="150">
        <f>IF(N249="základní",J249,0)</f>
        <v>0</v>
      </c>
      <c r="BF249" s="150">
        <f>IF(N249="snížená",J249,0)</f>
        <v>0</v>
      </c>
      <c r="BG249" s="150">
        <f>IF(N249="zákl. přenesená",J249,0)</f>
        <v>0</v>
      </c>
      <c r="BH249" s="150">
        <f>IF(N249="sníž. přenesená",J249,0)</f>
        <v>0</v>
      </c>
      <c r="BI249" s="150">
        <f>IF(N249="nulová",J249,0)</f>
        <v>0</v>
      </c>
      <c r="BJ249" s="17" t="s">
        <v>83</v>
      </c>
      <c r="BK249" s="150">
        <f>ROUND(I249*H249,2)</f>
        <v>0</v>
      </c>
      <c r="BL249" s="17" t="s">
        <v>214</v>
      </c>
      <c r="BM249" s="149" t="s">
        <v>461</v>
      </c>
    </row>
    <row r="250" spans="2:51" s="12" customFormat="1" ht="12">
      <c r="B250" s="151"/>
      <c r="D250" s="152" t="s">
        <v>223</v>
      </c>
      <c r="F250" s="154" t="s">
        <v>462</v>
      </c>
      <c r="H250" s="155">
        <v>192.67</v>
      </c>
      <c r="I250" s="156"/>
      <c r="L250" s="151"/>
      <c r="M250" s="157"/>
      <c r="T250" s="158"/>
      <c r="AT250" s="153" t="s">
        <v>223</v>
      </c>
      <c r="AU250" s="153" t="s">
        <v>85</v>
      </c>
      <c r="AV250" s="12" t="s">
        <v>85</v>
      </c>
      <c r="AW250" s="12" t="s">
        <v>3</v>
      </c>
      <c r="AX250" s="12" t="s">
        <v>83</v>
      </c>
      <c r="AY250" s="153" t="s">
        <v>207</v>
      </c>
    </row>
    <row r="251" spans="2:65" s="1" customFormat="1" ht="24.2" customHeight="1">
      <c r="B251" s="137"/>
      <c r="C251" s="138" t="s">
        <v>463</v>
      </c>
      <c r="D251" s="138" t="s">
        <v>209</v>
      </c>
      <c r="E251" s="139" t="s">
        <v>464</v>
      </c>
      <c r="F251" s="140" t="s">
        <v>465</v>
      </c>
      <c r="G251" s="141" t="s">
        <v>286</v>
      </c>
      <c r="H251" s="142">
        <v>26.64</v>
      </c>
      <c r="I251" s="143"/>
      <c r="J251" s="144">
        <f>ROUND(I251*H251,2)</f>
        <v>0</v>
      </c>
      <c r="K251" s="140" t="s">
        <v>213</v>
      </c>
      <c r="L251" s="32"/>
      <c r="M251" s="145" t="s">
        <v>1</v>
      </c>
      <c r="N251" s="146" t="s">
        <v>41</v>
      </c>
      <c r="P251" s="147">
        <f>O251*H251</f>
        <v>0</v>
      </c>
      <c r="Q251" s="147">
        <v>0</v>
      </c>
      <c r="R251" s="147">
        <f>Q251*H251</f>
        <v>0</v>
      </c>
      <c r="S251" s="147">
        <v>0</v>
      </c>
      <c r="T251" s="148">
        <f>S251*H251</f>
        <v>0</v>
      </c>
      <c r="AR251" s="149" t="s">
        <v>214</v>
      </c>
      <c r="AT251" s="149" t="s">
        <v>209</v>
      </c>
      <c r="AU251" s="149" t="s">
        <v>85</v>
      </c>
      <c r="AY251" s="17" t="s">
        <v>207</v>
      </c>
      <c r="BE251" s="150">
        <f>IF(N251="základní",J251,0)</f>
        <v>0</v>
      </c>
      <c r="BF251" s="150">
        <f>IF(N251="snížená",J251,0)</f>
        <v>0</v>
      </c>
      <c r="BG251" s="150">
        <f>IF(N251="zákl. přenesená",J251,0)</f>
        <v>0</v>
      </c>
      <c r="BH251" s="150">
        <f>IF(N251="sníž. přenesená",J251,0)</f>
        <v>0</v>
      </c>
      <c r="BI251" s="150">
        <f>IF(N251="nulová",J251,0)</f>
        <v>0</v>
      </c>
      <c r="BJ251" s="17" t="s">
        <v>83</v>
      </c>
      <c r="BK251" s="150">
        <f>ROUND(I251*H251,2)</f>
        <v>0</v>
      </c>
      <c r="BL251" s="17" t="s">
        <v>214</v>
      </c>
      <c r="BM251" s="149" t="s">
        <v>466</v>
      </c>
    </row>
    <row r="252" spans="2:51" s="13" customFormat="1" ht="12">
      <c r="B252" s="159"/>
      <c r="D252" s="152" t="s">
        <v>223</v>
      </c>
      <c r="E252" s="160" t="s">
        <v>1</v>
      </c>
      <c r="F252" s="161" t="s">
        <v>322</v>
      </c>
      <c r="H252" s="160" t="s">
        <v>1</v>
      </c>
      <c r="I252" s="162"/>
      <c r="L252" s="159"/>
      <c r="M252" s="163"/>
      <c r="T252" s="164"/>
      <c r="AT252" s="160" t="s">
        <v>223</v>
      </c>
      <c r="AU252" s="160" t="s">
        <v>85</v>
      </c>
      <c r="AV252" s="13" t="s">
        <v>83</v>
      </c>
      <c r="AW252" s="13" t="s">
        <v>32</v>
      </c>
      <c r="AX252" s="13" t="s">
        <v>76</v>
      </c>
      <c r="AY252" s="160" t="s">
        <v>207</v>
      </c>
    </row>
    <row r="253" spans="2:51" s="12" customFormat="1" ht="12">
      <c r="B253" s="151"/>
      <c r="D253" s="152" t="s">
        <v>223</v>
      </c>
      <c r="E253" s="153" t="s">
        <v>160</v>
      </c>
      <c r="F253" s="154" t="s">
        <v>467</v>
      </c>
      <c r="H253" s="155">
        <v>26.64</v>
      </c>
      <c r="I253" s="156"/>
      <c r="L253" s="151"/>
      <c r="M253" s="157"/>
      <c r="T253" s="158"/>
      <c r="AT253" s="153" t="s">
        <v>223</v>
      </c>
      <c r="AU253" s="153" t="s">
        <v>85</v>
      </c>
      <c r="AV253" s="12" t="s">
        <v>85</v>
      </c>
      <c r="AW253" s="12" t="s">
        <v>32</v>
      </c>
      <c r="AX253" s="12" t="s">
        <v>83</v>
      </c>
      <c r="AY253" s="153" t="s">
        <v>207</v>
      </c>
    </row>
    <row r="254" spans="2:65" s="1" customFormat="1" ht="16.5" customHeight="1">
      <c r="B254" s="137"/>
      <c r="C254" s="172" t="s">
        <v>468</v>
      </c>
      <c r="D254" s="172" t="s">
        <v>426</v>
      </c>
      <c r="E254" s="173" t="s">
        <v>469</v>
      </c>
      <c r="F254" s="174" t="s">
        <v>470</v>
      </c>
      <c r="G254" s="175" t="s">
        <v>429</v>
      </c>
      <c r="H254" s="176">
        <v>53.28</v>
      </c>
      <c r="I254" s="177"/>
      <c r="J254" s="178">
        <f>ROUND(I254*H254,2)</f>
        <v>0</v>
      </c>
      <c r="K254" s="174" t="s">
        <v>213</v>
      </c>
      <c r="L254" s="179"/>
      <c r="M254" s="180" t="s">
        <v>1</v>
      </c>
      <c r="N254" s="181" t="s">
        <v>41</v>
      </c>
      <c r="P254" s="147">
        <f>O254*H254</f>
        <v>0</v>
      </c>
      <c r="Q254" s="147">
        <v>1</v>
      </c>
      <c r="R254" s="147">
        <f>Q254*H254</f>
        <v>53.28</v>
      </c>
      <c r="S254" s="147">
        <v>0</v>
      </c>
      <c r="T254" s="148">
        <f>S254*H254</f>
        <v>0</v>
      </c>
      <c r="AR254" s="149" t="s">
        <v>242</v>
      </c>
      <c r="AT254" s="149" t="s">
        <v>426</v>
      </c>
      <c r="AU254" s="149" t="s">
        <v>85</v>
      </c>
      <c r="AY254" s="17" t="s">
        <v>207</v>
      </c>
      <c r="BE254" s="150">
        <f>IF(N254="základní",J254,0)</f>
        <v>0</v>
      </c>
      <c r="BF254" s="150">
        <f>IF(N254="snížená",J254,0)</f>
        <v>0</v>
      </c>
      <c r="BG254" s="150">
        <f>IF(N254="zákl. přenesená",J254,0)</f>
        <v>0</v>
      </c>
      <c r="BH254" s="150">
        <f>IF(N254="sníž. přenesená",J254,0)</f>
        <v>0</v>
      </c>
      <c r="BI254" s="150">
        <f>IF(N254="nulová",J254,0)</f>
        <v>0</v>
      </c>
      <c r="BJ254" s="17" t="s">
        <v>83</v>
      </c>
      <c r="BK254" s="150">
        <f>ROUND(I254*H254,2)</f>
        <v>0</v>
      </c>
      <c r="BL254" s="17" t="s">
        <v>214</v>
      </c>
      <c r="BM254" s="149" t="s">
        <v>471</v>
      </c>
    </row>
    <row r="255" spans="2:51" s="12" customFormat="1" ht="12">
      <c r="B255" s="151"/>
      <c r="D255" s="152" t="s">
        <v>223</v>
      </c>
      <c r="F255" s="154" t="s">
        <v>472</v>
      </c>
      <c r="H255" s="155">
        <v>53.28</v>
      </c>
      <c r="I255" s="156"/>
      <c r="L255" s="151"/>
      <c r="M255" s="157"/>
      <c r="T255" s="158"/>
      <c r="AT255" s="153" t="s">
        <v>223</v>
      </c>
      <c r="AU255" s="153" t="s">
        <v>85</v>
      </c>
      <c r="AV255" s="12" t="s">
        <v>85</v>
      </c>
      <c r="AW255" s="12" t="s">
        <v>3</v>
      </c>
      <c r="AX255" s="12" t="s">
        <v>83</v>
      </c>
      <c r="AY255" s="153" t="s">
        <v>207</v>
      </c>
    </row>
    <row r="256" spans="2:65" s="1" customFormat="1" ht="24.2" customHeight="1">
      <c r="B256" s="137"/>
      <c r="C256" s="138" t="s">
        <v>473</v>
      </c>
      <c r="D256" s="138" t="s">
        <v>209</v>
      </c>
      <c r="E256" s="139" t="s">
        <v>474</v>
      </c>
      <c r="F256" s="140" t="s">
        <v>475</v>
      </c>
      <c r="G256" s="141" t="s">
        <v>218</v>
      </c>
      <c r="H256" s="142">
        <v>1893</v>
      </c>
      <c r="I256" s="143"/>
      <c r="J256" s="144">
        <f>ROUND(I256*H256,2)</f>
        <v>0</v>
      </c>
      <c r="K256" s="140" t="s">
        <v>213</v>
      </c>
      <c r="L256" s="32"/>
      <c r="M256" s="145" t="s">
        <v>1</v>
      </c>
      <c r="N256" s="146" t="s">
        <v>41</v>
      </c>
      <c r="P256" s="147">
        <f>O256*H256</f>
        <v>0</v>
      </c>
      <c r="Q256" s="147">
        <v>0</v>
      </c>
      <c r="R256" s="147">
        <f>Q256*H256</f>
        <v>0</v>
      </c>
      <c r="S256" s="147">
        <v>0</v>
      </c>
      <c r="T256" s="148">
        <f>S256*H256</f>
        <v>0</v>
      </c>
      <c r="AR256" s="149" t="s">
        <v>214</v>
      </c>
      <c r="AT256" s="149" t="s">
        <v>209</v>
      </c>
      <c r="AU256" s="149" t="s">
        <v>85</v>
      </c>
      <c r="AY256" s="17" t="s">
        <v>207</v>
      </c>
      <c r="BE256" s="150">
        <f>IF(N256="základní",J256,0)</f>
        <v>0</v>
      </c>
      <c r="BF256" s="150">
        <f>IF(N256="snížená",J256,0)</f>
        <v>0</v>
      </c>
      <c r="BG256" s="150">
        <f>IF(N256="zákl. přenesená",J256,0)</f>
        <v>0</v>
      </c>
      <c r="BH256" s="150">
        <f>IF(N256="sníž. přenesená",J256,0)</f>
        <v>0</v>
      </c>
      <c r="BI256" s="150">
        <f>IF(N256="nulová",J256,0)</f>
        <v>0</v>
      </c>
      <c r="BJ256" s="17" t="s">
        <v>83</v>
      </c>
      <c r="BK256" s="150">
        <f>ROUND(I256*H256,2)</f>
        <v>0</v>
      </c>
      <c r="BL256" s="17" t="s">
        <v>214</v>
      </c>
      <c r="BM256" s="149" t="s">
        <v>476</v>
      </c>
    </row>
    <row r="257" spans="2:51" s="12" customFormat="1" ht="12">
      <c r="B257" s="151"/>
      <c r="D257" s="152" t="s">
        <v>223</v>
      </c>
      <c r="E257" s="153" t="s">
        <v>1</v>
      </c>
      <c r="F257" s="154" t="s">
        <v>477</v>
      </c>
      <c r="H257" s="155">
        <v>1893</v>
      </c>
      <c r="I257" s="156"/>
      <c r="L257" s="151"/>
      <c r="M257" s="157"/>
      <c r="T257" s="158"/>
      <c r="AT257" s="153" t="s">
        <v>223</v>
      </c>
      <c r="AU257" s="153" t="s">
        <v>85</v>
      </c>
      <c r="AV257" s="12" t="s">
        <v>85</v>
      </c>
      <c r="AW257" s="12" t="s">
        <v>32</v>
      </c>
      <c r="AX257" s="12" t="s">
        <v>83</v>
      </c>
      <c r="AY257" s="153" t="s">
        <v>207</v>
      </c>
    </row>
    <row r="258" spans="2:65" s="1" customFormat="1" ht="24.2" customHeight="1">
      <c r="B258" s="137"/>
      <c r="C258" s="138" t="s">
        <v>478</v>
      </c>
      <c r="D258" s="138" t="s">
        <v>209</v>
      </c>
      <c r="E258" s="139" t="s">
        <v>479</v>
      </c>
      <c r="F258" s="140" t="s">
        <v>480</v>
      </c>
      <c r="G258" s="141" t="s">
        <v>218</v>
      </c>
      <c r="H258" s="142">
        <v>324</v>
      </c>
      <c r="I258" s="143"/>
      <c r="J258" s="144">
        <f>ROUND(I258*H258,2)</f>
        <v>0</v>
      </c>
      <c r="K258" s="140" t="s">
        <v>213</v>
      </c>
      <c r="L258" s="32"/>
      <c r="M258" s="145" t="s">
        <v>1</v>
      </c>
      <c r="N258" s="146" t="s">
        <v>41</v>
      </c>
      <c r="P258" s="147">
        <f>O258*H258</f>
        <v>0</v>
      </c>
      <c r="Q258" s="147">
        <v>0</v>
      </c>
      <c r="R258" s="147">
        <f>Q258*H258</f>
        <v>0</v>
      </c>
      <c r="S258" s="147">
        <v>0</v>
      </c>
      <c r="T258" s="148">
        <f>S258*H258</f>
        <v>0</v>
      </c>
      <c r="AR258" s="149" t="s">
        <v>214</v>
      </c>
      <c r="AT258" s="149" t="s">
        <v>209</v>
      </c>
      <c r="AU258" s="149" t="s">
        <v>85</v>
      </c>
      <c r="AY258" s="17" t="s">
        <v>207</v>
      </c>
      <c r="BE258" s="150">
        <f>IF(N258="základní",J258,0)</f>
        <v>0</v>
      </c>
      <c r="BF258" s="150">
        <f>IF(N258="snížená",J258,0)</f>
        <v>0</v>
      </c>
      <c r="BG258" s="150">
        <f>IF(N258="zákl. přenesená",J258,0)</f>
        <v>0</v>
      </c>
      <c r="BH258" s="150">
        <f>IF(N258="sníž. přenesená",J258,0)</f>
        <v>0</v>
      </c>
      <c r="BI258" s="150">
        <f>IF(N258="nulová",J258,0)</f>
        <v>0</v>
      </c>
      <c r="BJ258" s="17" t="s">
        <v>83</v>
      </c>
      <c r="BK258" s="150">
        <f>ROUND(I258*H258,2)</f>
        <v>0</v>
      </c>
      <c r="BL258" s="17" t="s">
        <v>214</v>
      </c>
      <c r="BM258" s="149" t="s">
        <v>481</v>
      </c>
    </row>
    <row r="259" spans="2:51" s="12" customFormat="1" ht="12">
      <c r="B259" s="151"/>
      <c r="D259" s="152" t="s">
        <v>223</v>
      </c>
      <c r="E259" s="153" t="s">
        <v>157</v>
      </c>
      <c r="F259" s="154" t="s">
        <v>482</v>
      </c>
      <c r="H259" s="155">
        <v>324</v>
      </c>
      <c r="I259" s="156"/>
      <c r="L259" s="151"/>
      <c r="M259" s="157"/>
      <c r="T259" s="158"/>
      <c r="AT259" s="153" t="s">
        <v>223</v>
      </c>
      <c r="AU259" s="153" t="s">
        <v>85</v>
      </c>
      <c r="AV259" s="12" t="s">
        <v>85</v>
      </c>
      <c r="AW259" s="12" t="s">
        <v>32</v>
      </c>
      <c r="AX259" s="12" t="s">
        <v>83</v>
      </c>
      <c r="AY259" s="153" t="s">
        <v>207</v>
      </c>
    </row>
    <row r="260" spans="2:65" s="1" customFormat="1" ht="24.2" customHeight="1">
      <c r="B260" s="137"/>
      <c r="C260" s="138" t="s">
        <v>483</v>
      </c>
      <c r="D260" s="138" t="s">
        <v>209</v>
      </c>
      <c r="E260" s="139" t="s">
        <v>484</v>
      </c>
      <c r="F260" s="140" t="s">
        <v>485</v>
      </c>
      <c r="G260" s="141" t="s">
        <v>218</v>
      </c>
      <c r="H260" s="142">
        <v>324</v>
      </c>
      <c r="I260" s="143"/>
      <c r="J260" s="144">
        <f>ROUND(I260*H260,2)</f>
        <v>0</v>
      </c>
      <c r="K260" s="140" t="s">
        <v>213</v>
      </c>
      <c r="L260" s="32"/>
      <c r="M260" s="145" t="s">
        <v>1</v>
      </c>
      <c r="N260" s="146" t="s">
        <v>41</v>
      </c>
      <c r="P260" s="147">
        <f>O260*H260</f>
        <v>0</v>
      </c>
      <c r="Q260" s="147">
        <v>0</v>
      </c>
      <c r="R260" s="147">
        <f>Q260*H260</f>
        <v>0</v>
      </c>
      <c r="S260" s="147">
        <v>0</v>
      </c>
      <c r="T260" s="148">
        <f>S260*H260</f>
        <v>0</v>
      </c>
      <c r="AR260" s="149" t="s">
        <v>214</v>
      </c>
      <c r="AT260" s="149" t="s">
        <v>209</v>
      </c>
      <c r="AU260" s="149" t="s">
        <v>85</v>
      </c>
      <c r="AY260" s="17" t="s">
        <v>207</v>
      </c>
      <c r="BE260" s="150">
        <f>IF(N260="základní",J260,0)</f>
        <v>0</v>
      </c>
      <c r="BF260" s="150">
        <f>IF(N260="snížená",J260,0)</f>
        <v>0</v>
      </c>
      <c r="BG260" s="150">
        <f>IF(N260="zákl. přenesená",J260,0)</f>
        <v>0</v>
      </c>
      <c r="BH260" s="150">
        <f>IF(N260="sníž. přenesená",J260,0)</f>
        <v>0</v>
      </c>
      <c r="BI260" s="150">
        <f>IF(N260="nulová",J260,0)</f>
        <v>0</v>
      </c>
      <c r="BJ260" s="17" t="s">
        <v>83</v>
      </c>
      <c r="BK260" s="150">
        <f>ROUND(I260*H260,2)</f>
        <v>0</v>
      </c>
      <c r="BL260" s="17" t="s">
        <v>214</v>
      </c>
      <c r="BM260" s="149" t="s">
        <v>486</v>
      </c>
    </row>
    <row r="261" spans="2:51" s="12" customFormat="1" ht="12">
      <c r="B261" s="151"/>
      <c r="D261" s="152" t="s">
        <v>223</v>
      </c>
      <c r="E261" s="153" t="s">
        <v>1</v>
      </c>
      <c r="F261" s="154" t="s">
        <v>157</v>
      </c>
      <c r="H261" s="155">
        <v>324</v>
      </c>
      <c r="I261" s="156"/>
      <c r="L261" s="151"/>
      <c r="M261" s="157"/>
      <c r="T261" s="158"/>
      <c r="AT261" s="153" t="s">
        <v>223</v>
      </c>
      <c r="AU261" s="153" t="s">
        <v>85</v>
      </c>
      <c r="AV261" s="12" t="s">
        <v>85</v>
      </c>
      <c r="AW261" s="12" t="s">
        <v>32</v>
      </c>
      <c r="AX261" s="12" t="s">
        <v>83</v>
      </c>
      <c r="AY261" s="153" t="s">
        <v>207</v>
      </c>
    </row>
    <row r="262" spans="2:65" s="1" customFormat="1" ht="16.5" customHeight="1">
      <c r="B262" s="137"/>
      <c r="C262" s="172" t="s">
        <v>487</v>
      </c>
      <c r="D262" s="172" t="s">
        <v>426</v>
      </c>
      <c r="E262" s="173" t="s">
        <v>488</v>
      </c>
      <c r="F262" s="174" t="s">
        <v>489</v>
      </c>
      <c r="G262" s="175" t="s">
        <v>490</v>
      </c>
      <c r="H262" s="176">
        <v>10.06</v>
      </c>
      <c r="I262" s="177"/>
      <c r="J262" s="178">
        <f>ROUND(I262*H262,2)</f>
        <v>0</v>
      </c>
      <c r="K262" s="174" t="s">
        <v>213</v>
      </c>
      <c r="L262" s="179"/>
      <c r="M262" s="180" t="s">
        <v>1</v>
      </c>
      <c r="N262" s="181" t="s">
        <v>41</v>
      </c>
      <c r="P262" s="147">
        <f>O262*H262</f>
        <v>0</v>
      </c>
      <c r="Q262" s="147">
        <v>0.001</v>
      </c>
      <c r="R262" s="147">
        <f>Q262*H262</f>
        <v>0.010060000000000001</v>
      </c>
      <c r="S262" s="147">
        <v>0</v>
      </c>
      <c r="T262" s="148">
        <f>S262*H262</f>
        <v>0</v>
      </c>
      <c r="AR262" s="149" t="s">
        <v>242</v>
      </c>
      <c r="AT262" s="149" t="s">
        <v>426</v>
      </c>
      <c r="AU262" s="149" t="s">
        <v>85</v>
      </c>
      <c r="AY262" s="17" t="s">
        <v>207</v>
      </c>
      <c r="BE262" s="150">
        <f>IF(N262="základní",J262,0)</f>
        <v>0</v>
      </c>
      <c r="BF262" s="150">
        <f>IF(N262="snížená",J262,0)</f>
        <v>0</v>
      </c>
      <c r="BG262" s="150">
        <f>IF(N262="zákl. přenesená",J262,0)</f>
        <v>0</v>
      </c>
      <c r="BH262" s="150">
        <f>IF(N262="sníž. přenesená",J262,0)</f>
        <v>0</v>
      </c>
      <c r="BI262" s="150">
        <f>IF(N262="nulová",J262,0)</f>
        <v>0</v>
      </c>
      <c r="BJ262" s="17" t="s">
        <v>83</v>
      </c>
      <c r="BK262" s="150">
        <f>ROUND(I262*H262,2)</f>
        <v>0</v>
      </c>
      <c r="BL262" s="17" t="s">
        <v>214</v>
      </c>
      <c r="BM262" s="149" t="s">
        <v>491</v>
      </c>
    </row>
    <row r="263" spans="2:65" s="1" customFormat="1" ht="33" customHeight="1">
      <c r="B263" s="137"/>
      <c r="C263" s="138" t="s">
        <v>492</v>
      </c>
      <c r="D263" s="138" t="s">
        <v>209</v>
      </c>
      <c r="E263" s="139" t="s">
        <v>493</v>
      </c>
      <c r="F263" s="140" t="s">
        <v>494</v>
      </c>
      <c r="G263" s="141" t="s">
        <v>212</v>
      </c>
      <c r="H263" s="142">
        <v>4</v>
      </c>
      <c r="I263" s="143"/>
      <c r="J263" s="144">
        <f>ROUND(I263*H263,2)</f>
        <v>0</v>
      </c>
      <c r="K263" s="140" t="s">
        <v>213</v>
      </c>
      <c r="L263" s="32"/>
      <c r="M263" s="145" t="s">
        <v>1</v>
      </c>
      <c r="N263" s="146" t="s">
        <v>41</v>
      </c>
      <c r="P263" s="147">
        <f>O263*H263</f>
        <v>0</v>
      </c>
      <c r="Q263" s="147">
        <v>0</v>
      </c>
      <c r="R263" s="147">
        <f>Q263*H263</f>
        <v>0</v>
      </c>
      <c r="S263" s="147">
        <v>0</v>
      </c>
      <c r="T263" s="148">
        <f>S263*H263</f>
        <v>0</v>
      </c>
      <c r="AR263" s="149" t="s">
        <v>214</v>
      </c>
      <c r="AT263" s="149" t="s">
        <v>209</v>
      </c>
      <c r="AU263" s="149" t="s">
        <v>85</v>
      </c>
      <c r="AY263" s="17" t="s">
        <v>207</v>
      </c>
      <c r="BE263" s="150">
        <f>IF(N263="základní",J263,0)</f>
        <v>0</v>
      </c>
      <c r="BF263" s="150">
        <f>IF(N263="snížená",J263,0)</f>
        <v>0</v>
      </c>
      <c r="BG263" s="150">
        <f>IF(N263="zákl. přenesená",J263,0)</f>
        <v>0</v>
      </c>
      <c r="BH263" s="150">
        <f>IF(N263="sníž. přenesená",J263,0)</f>
        <v>0</v>
      </c>
      <c r="BI263" s="150">
        <f>IF(N263="nulová",J263,0)</f>
        <v>0</v>
      </c>
      <c r="BJ263" s="17" t="s">
        <v>83</v>
      </c>
      <c r="BK263" s="150">
        <f>ROUND(I263*H263,2)</f>
        <v>0</v>
      </c>
      <c r="BL263" s="17" t="s">
        <v>214</v>
      </c>
      <c r="BM263" s="149" t="s">
        <v>495</v>
      </c>
    </row>
    <row r="264" spans="2:65" s="1" customFormat="1" ht="16.5" customHeight="1">
      <c r="B264" s="137"/>
      <c r="C264" s="172" t="s">
        <v>496</v>
      </c>
      <c r="D264" s="172" t="s">
        <v>426</v>
      </c>
      <c r="E264" s="173" t="s">
        <v>497</v>
      </c>
      <c r="F264" s="174" t="s">
        <v>498</v>
      </c>
      <c r="G264" s="175" t="s">
        <v>286</v>
      </c>
      <c r="H264" s="176">
        <v>0.04</v>
      </c>
      <c r="I264" s="177"/>
      <c r="J264" s="178">
        <f>ROUND(I264*H264,2)</f>
        <v>0</v>
      </c>
      <c r="K264" s="174" t="s">
        <v>213</v>
      </c>
      <c r="L264" s="179"/>
      <c r="M264" s="180" t="s">
        <v>1</v>
      </c>
      <c r="N264" s="181" t="s">
        <v>41</v>
      </c>
      <c r="P264" s="147">
        <f>O264*H264</f>
        <v>0</v>
      </c>
      <c r="Q264" s="147">
        <v>0.22</v>
      </c>
      <c r="R264" s="147">
        <f>Q264*H264</f>
        <v>0.0088</v>
      </c>
      <c r="S264" s="147">
        <v>0</v>
      </c>
      <c r="T264" s="148">
        <f>S264*H264</f>
        <v>0</v>
      </c>
      <c r="AR264" s="149" t="s">
        <v>242</v>
      </c>
      <c r="AT264" s="149" t="s">
        <v>426</v>
      </c>
      <c r="AU264" s="149" t="s">
        <v>85</v>
      </c>
      <c r="AY264" s="17" t="s">
        <v>207</v>
      </c>
      <c r="BE264" s="150">
        <f>IF(N264="základní",J264,0)</f>
        <v>0</v>
      </c>
      <c r="BF264" s="150">
        <f>IF(N264="snížená",J264,0)</f>
        <v>0</v>
      </c>
      <c r="BG264" s="150">
        <f>IF(N264="zákl. přenesená",J264,0)</f>
        <v>0</v>
      </c>
      <c r="BH264" s="150">
        <f>IF(N264="sníž. přenesená",J264,0)</f>
        <v>0</v>
      </c>
      <c r="BI264" s="150">
        <f>IF(N264="nulová",J264,0)</f>
        <v>0</v>
      </c>
      <c r="BJ264" s="17" t="s">
        <v>83</v>
      </c>
      <c r="BK264" s="150">
        <f>ROUND(I264*H264,2)</f>
        <v>0</v>
      </c>
      <c r="BL264" s="17" t="s">
        <v>214</v>
      </c>
      <c r="BM264" s="149" t="s">
        <v>499</v>
      </c>
    </row>
    <row r="265" spans="2:51" s="12" customFormat="1" ht="12">
      <c r="B265" s="151"/>
      <c r="D265" s="152" t="s">
        <v>223</v>
      </c>
      <c r="F265" s="154" t="s">
        <v>500</v>
      </c>
      <c r="H265" s="155">
        <v>0.04</v>
      </c>
      <c r="I265" s="156"/>
      <c r="L265" s="151"/>
      <c r="M265" s="157"/>
      <c r="T265" s="158"/>
      <c r="AT265" s="153" t="s">
        <v>223</v>
      </c>
      <c r="AU265" s="153" t="s">
        <v>85</v>
      </c>
      <c r="AV265" s="12" t="s">
        <v>85</v>
      </c>
      <c r="AW265" s="12" t="s">
        <v>3</v>
      </c>
      <c r="AX265" s="12" t="s">
        <v>83</v>
      </c>
      <c r="AY265" s="153" t="s">
        <v>207</v>
      </c>
    </row>
    <row r="266" spans="2:65" s="1" customFormat="1" ht="21.75" customHeight="1">
      <c r="B266" s="137"/>
      <c r="C266" s="138" t="s">
        <v>501</v>
      </c>
      <c r="D266" s="138" t="s">
        <v>209</v>
      </c>
      <c r="E266" s="139" t="s">
        <v>502</v>
      </c>
      <c r="F266" s="140" t="s">
        <v>503</v>
      </c>
      <c r="G266" s="141" t="s">
        <v>218</v>
      </c>
      <c r="H266" s="142">
        <v>324</v>
      </c>
      <c r="I266" s="143"/>
      <c r="J266" s="144">
        <f>ROUND(I266*H266,2)</f>
        <v>0</v>
      </c>
      <c r="K266" s="140" t="s">
        <v>213</v>
      </c>
      <c r="L266" s="32"/>
      <c r="M266" s="145" t="s">
        <v>1</v>
      </c>
      <c r="N266" s="146" t="s">
        <v>41</v>
      </c>
      <c r="P266" s="147">
        <f>O266*H266</f>
        <v>0</v>
      </c>
      <c r="Q266" s="147">
        <v>0</v>
      </c>
      <c r="R266" s="147">
        <f>Q266*H266</f>
        <v>0</v>
      </c>
      <c r="S266" s="147">
        <v>0</v>
      </c>
      <c r="T266" s="148">
        <f>S266*H266</f>
        <v>0</v>
      </c>
      <c r="AR266" s="149" t="s">
        <v>214</v>
      </c>
      <c r="AT266" s="149" t="s">
        <v>209</v>
      </c>
      <c r="AU266" s="149" t="s">
        <v>85</v>
      </c>
      <c r="AY266" s="17" t="s">
        <v>207</v>
      </c>
      <c r="BE266" s="150">
        <f>IF(N266="základní",J266,0)</f>
        <v>0</v>
      </c>
      <c r="BF266" s="150">
        <f>IF(N266="snížená",J266,0)</f>
        <v>0</v>
      </c>
      <c r="BG266" s="150">
        <f>IF(N266="zákl. přenesená",J266,0)</f>
        <v>0</v>
      </c>
      <c r="BH266" s="150">
        <f>IF(N266="sníž. přenesená",J266,0)</f>
        <v>0</v>
      </c>
      <c r="BI266" s="150">
        <f>IF(N266="nulová",J266,0)</f>
        <v>0</v>
      </c>
      <c r="BJ266" s="17" t="s">
        <v>83</v>
      </c>
      <c r="BK266" s="150">
        <f>ROUND(I266*H266,2)</f>
        <v>0</v>
      </c>
      <c r="BL266" s="17" t="s">
        <v>214</v>
      </c>
      <c r="BM266" s="149" t="s">
        <v>504</v>
      </c>
    </row>
    <row r="267" spans="2:51" s="12" customFormat="1" ht="12">
      <c r="B267" s="151"/>
      <c r="D267" s="152" t="s">
        <v>223</v>
      </c>
      <c r="E267" s="153" t="s">
        <v>1</v>
      </c>
      <c r="F267" s="154" t="s">
        <v>157</v>
      </c>
      <c r="H267" s="155">
        <v>324</v>
      </c>
      <c r="I267" s="156"/>
      <c r="L267" s="151"/>
      <c r="M267" s="157"/>
      <c r="T267" s="158"/>
      <c r="AT267" s="153" t="s">
        <v>223</v>
      </c>
      <c r="AU267" s="153" t="s">
        <v>85</v>
      </c>
      <c r="AV267" s="12" t="s">
        <v>85</v>
      </c>
      <c r="AW267" s="12" t="s">
        <v>32</v>
      </c>
      <c r="AX267" s="12" t="s">
        <v>83</v>
      </c>
      <c r="AY267" s="153" t="s">
        <v>207</v>
      </c>
    </row>
    <row r="268" spans="2:65" s="1" customFormat="1" ht="16.5" customHeight="1">
      <c r="B268" s="137"/>
      <c r="C268" s="138" t="s">
        <v>505</v>
      </c>
      <c r="D268" s="138" t="s">
        <v>209</v>
      </c>
      <c r="E268" s="139" t="s">
        <v>506</v>
      </c>
      <c r="F268" s="140" t="s">
        <v>507</v>
      </c>
      <c r="G268" s="141" t="s">
        <v>218</v>
      </c>
      <c r="H268" s="142">
        <v>324</v>
      </c>
      <c r="I268" s="143"/>
      <c r="J268" s="144">
        <f>ROUND(I268*H268,2)</f>
        <v>0</v>
      </c>
      <c r="K268" s="140" t="s">
        <v>213</v>
      </c>
      <c r="L268" s="32"/>
      <c r="M268" s="145" t="s">
        <v>1</v>
      </c>
      <c r="N268" s="146" t="s">
        <v>41</v>
      </c>
      <c r="P268" s="147">
        <f>O268*H268</f>
        <v>0</v>
      </c>
      <c r="Q268" s="147">
        <v>0</v>
      </c>
      <c r="R268" s="147">
        <f>Q268*H268</f>
        <v>0</v>
      </c>
      <c r="S268" s="147">
        <v>0</v>
      </c>
      <c r="T268" s="148">
        <f>S268*H268</f>
        <v>0</v>
      </c>
      <c r="AR268" s="149" t="s">
        <v>214</v>
      </c>
      <c r="AT268" s="149" t="s">
        <v>209</v>
      </c>
      <c r="AU268" s="149" t="s">
        <v>85</v>
      </c>
      <c r="AY268" s="17" t="s">
        <v>207</v>
      </c>
      <c r="BE268" s="150">
        <f>IF(N268="základní",J268,0)</f>
        <v>0</v>
      </c>
      <c r="BF268" s="150">
        <f>IF(N268="snížená",J268,0)</f>
        <v>0</v>
      </c>
      <c r="BG268" s="150">
        <f>IF(N268="zákl. přenesená",J268,0)</f>
        <v>0</v>
      </c>
      <c r="BH268" s="150">
        <f>IF(N268="sníž. přenesená",J268,0)</f>
        <v>0</v>
      </c>
      <c r="BI268" s="150">
        <f>IF(N268="nulová",J268,0)</f>
        <v>0</v>
      </c>
      <c r="BJ268" s="17" t="s">
        <v>83</v>
      </c>
      <c r="BK268" s="150">
        <f>ROUND(I268*H268,2)</f>
        <v>0</v>
      </c>
      <c r="BL268" s="17" t="s">
        <v>214</v>
      </c>
      <c r="BM268" s="149" t="s">
        <v>508</v>
      </c>
    </row>
    <row r="269" spans="2:51" s="12" customFormat="1" ht="12">
      <c r="B269" s="151"/>
      <c r="D269" s="152" t="s">
        <v>223</v>
      </c>
      <c r="E269" s="153" t="s">
        <v>1</v>
      </c>
      <c r="F269" s="154" t="s">
        <v>157</v>
      </c>
      <c r="H269" s="155">
        <v>324</v>
      </c>
      <c r="I269" s="156"/>
      <c r="L269" s="151"/>
      <c r="M269" s="157"/>
      <c r="T269" s="158"/>
      <c r="AT269" s="153" t="s">
        <v>223</v>
      </c>
      <c r="AU269" s="153" t="s">
        <v>85</v>
      </c>
      <c r="AV269" s="12" t="s">
        <v>85</v>
      </c>
      <c r="AW269" s="12" t="s">
        <v>32</v>
      </c>
      <c r="AX269" s="12" t="s">
        <v>83</v>
      </c>
      <c r="AY269" s="153" t="s">
        <v>207</v>
      </c>
    </row>
    <row r="270" spans="2:65" s="1" customFormat="1" ht="24.2" customHeight="1">
      <c r="B270" s="137"/>
      <c r="C270" s="138" t="s">
        <v>509</v>
      </c>
      <c r="D270" s="138" t="s">
        <v>209</v>
      </c>
      <c r="E270" s="139" t="s">
        <v>510</v>
      </c>
      <c r="F270" s="140" t="s">
        <v>511</v>
      </c>
      <c r="G270" s="141" t="s">
        <v>212</v>
      </c>
      <c r="H270" s="142">
        <v>4</v>
      </c>
      <c r="I270" s="143"/>
      <c r="J270" s="144">
        <f>ROUND(I270*H270,2)</f>
        <v>0</v>
      </c>
      <c r="K270" s="140" t="s">
        <v>213</v>
      </c>
      <c r="L270" s="32"/>
      <c r="M270" s="145" t="s">
        <v>1</v>
      </c>
      <c r="N270" s="146" t="s">
        <v>41</v>
      </c>
      <c r="P270" s="147">
        <f>O270*H270</f>
        <v>0</v>
      </c>
      <c r="Q270" s="147">
        <v>0</v>
      </c>
      <c r="R270" s="147">
        <f>Q270*H270</f>
        <v>0</v>
      </c>
      <c r="S270" s="147">
        <v>0</v>
      </c>
      <c r="T270" s="148">
        <f>S270*H270</f>
        <v>0</v>
      </c>
      <c r="AR270" s="149" t="s">
        <v>214</v>
      </c>
      <c r="AT270" s="149" t="s">
        <v>209</v>
      </c>
      <c r="AU270" s="149" t="s">
        <v>85</v>
      </c>
      <c r="AY270" s="17" t="s">
        <v>207</v>
      </c>
      <c r="BE270" s="150">
        <f>IF(N270="základní",J270,0)</f>
        <v>0</v>
      </c>
      <c r="BF270" s="150">
        <f>IF(N270="snížená",J270,0)</f>
        <v>0</v>
      </c>
      <c r="BG270" s="150">
        <f>IF(N270="zákl. přenesená",J270,0)</f>
        <v>0</v>
      </c>
      <c r="BH270" s="150">
        <f>IF(N270="sníž. přenesená",J270,0)</f>
        <v>0</v>
      </c>
      <c r="BI270" s="150">
        <f>IF(N270="nulová",J270,0)</f>
        <v>0</v>
      </c>
      <c r="BJ270" s="17" t="s">
        <v>83</v>
      </c>
      <c r="BK270" s="150">
        <f>ROUND(I270*H270,2)</f>
        <v>0</v>
      </c>
      <c r="BL270" s="17" t="s">
        <v>214</v>
      </c>
      <c r="BM270" s="149" t="s">
        <v>512</v>
      </c>
    </row>
    <row r="271" spans="2:65" s="1" customFormat="1" ht="16.5" customHeight="1">
      <c r="B271" s="137"/>
      <c r="C271" s="172" t="s">
        <v>513</v>
      </c>
      <c r="D271" s="172" t="s">
        <v>426</v>
      </c>
      <c r="E271" s="173" t="s">
        <v>514</v>
      </c>
      <c r="F271" s="174" t="s">
        <v>515</v>
      </c>
      <c r="G271" s="175" t="s">
        <v>212</v>
      </c>
      <c r="H271" s="176">
        <v>4</v>
      </c>
      <c r="I271" s="177"/>
      <c r="J271" s="178">
        <f>ROUND(I271*H271,2)</f>
        <v>0</v>
      </c>
      <c r="K271" s="174" t="s">
        <v>1</v>
      </c>
      <c r="L271" s="179"/>
      <c r="M271" s="180" t="s">
        <v>1</v>
      </c>
      <c r="N271" s="181" t="s">
        <v>41</v>
      </c>
      <c r="P271" s="147">
        <f>O271*H271</f>
        <v>0</v>
      </c>
      <c r="Q271" s="147">
        <v>0.015</v>
      </c>
      <c r="R271" s="147">
        <f>Q271*H271</f>
        <v>0.06</v>
      </c>
      <c r="S271" s="147">
        <v>0</v>
      </c>
      <c r="T271" s="148">
        <f>S271*H271</f>
        <v>0</v>
      </c>
      <c r="AR271" s="149" t="s">
        <v>242</v>
      </c>
      <c r="AT271" s="149" t="s">
        <v>426</v>
      </c>
      <c r="AU271" s="149" t="s">
        <v>85</v>
      </c>
      <c r="AY271" s="17" t="s">
        <v>207</v>
      </c>
      <c r="BE271" s="150">
        <f>IF(N271="základní",J271,0)</f>
        <v>0</v>
      </c>
      <c r="BF271" s="150">
        <f>IF(N271="snížená",J271,0)</f>
        <v>0</v>
      </c>
      <c r="BG271" s="150">
        <f>IF(N271="zákl. přenesená",J271,0)</f>
        <v>0</v>
      </c>
      <c r="BH271" s="150">
        <f>IF(N271="sníž. přenesená",J271,0)</f>
        <v>0</v>
      </c>
      <c r="BI271" s="150">
        <f>IF(N271="nulová",J271,0)</f>
        <v>0</v>
      </c>
      <c r="BJ271" s="17" t="s">
        <v>83</v>
      </c>
      <c r="BK271" s="150">
        <f>ROUND(I271*H271,2)</f>
        <v>0</v>
      </c>
      <c r="BL271" s="17" t="s">
        <v>214</v>
      </c>
      <c r="BM271" s="149" t="s">
        <v>516</v>
      </c>
    </row>
    <row r="272" spans="2:65" s="1" customFormat="1" ht="33" customHeight="1">
      <c r="B272" s="137"/>
      <c r="C272" s="138" t="s">
        <v>517</v>
      </c>
      <c r="D272" s="138" t="s">
        <v>209</v>
      </c>
      <c r="E272" s="139" t="s">
        <v>518</v>
      </c>
      <c r="F272" s="140" t="s">
        <v>519</v>
      </c>
      <c r="G272" s="141" t="s">
        <v>212</v>
      </c>
      <c r="H272" s="142">
        <v>4</v>
      </c>
      <c r="I272" s="143"/>
      <c r="J272" s="144">
        <f>ROUND(I272*H272,2)</f>
        <v>0</v>
      </c>
      <c r="K272" s="140" t="s">
        <v>213</v>
      </c>
      <c r="L272" s="32"/>
      <c r="M272" s="145" t="s">
        <v>1</v>
      </c>
      <c r="N272" s="146" t="s">
        <v>41</v>
      </c>
      <c r="P272" s="147">
        <f>O272*H272</f>
        <v>0</v>
      </c>
      <c r="Q272" s="147">
        <v>0</v>
      </c>
      <c r="R272" s="147">
        <f>Q272*H272</f>
        <v>0</v>
      </c>
      <c r="S272" s="147">
        <v>0</v>
      </c>
      <c r="T272" s="148">
        <f>S272*H272</f>
        <v>0</v>
      </c>
      <c r="AR272" s="149" t="s">
        <v>214</v>
      </c>
      <c r="AT272" s="149" t="s">
        <v>209</v>
      </c>
      <c r="AU272" s="149" t="s">
        <v>85</v>
      </c>
      <c r="AY272" s="17" t="s">
        <v>207</v>
      </c>
      <c r="BE272" s="150">
        <f>IF(N272="základní",J272,0)</f>
        <v>0</v>
      </c>
      <c r="BF272" s="150">
        <f>IF(N272="snížená",J272,0)</f>
        <v>0</v>
      </c>
      <c r="BG272" s="150">
        <f>IF(N272="zákl. přenesená",J272,0)</f>
        <v>0</v>
      </c>
      <c r="BH272" s="150">
        <f>IF(N272="sníž. přenesená",J272,0)</f>
        <v>0</v>
      </c>
      <c r="BI272" s="150">
        <f>IF(N272="nulová",J272,0)</f>
        <v>0</v>
      </c>
      <c r="BJ272" s="17" t="s">
        <v>83</v>
      </c>
      <c r="BK272" s="150">
        <f>ROUND(I272*H272,2)</f>
        <v>0</v>
      </c>
      <c r="BL272" s="17" t="s">
        <v>214</v>
      </c>
      <c r="BM272" s="149" t="s">
        <v>520</v>
      </c>
    </row>
    <row r="273" spans="2:65" s="1" customFormat="1" ht="24.2" customHeight="1">
      <c r="B273" s="137"/>
      <c r="C273" s="138" t="s">
        <v>521</v>
      </c>
      <c r="D273" s="138" t="s">
        <v>209</v>
      </c>
      <c r="E273" s="139" t="s">
        <v>522</v>
      </c>
      <c r="F273" s="140" t="s">
        <v>523</v>
      </c>
      <c r="G273" s="141" t="s">
        <v>212</v>
      </c>
      <c r="H273" s="142">
        <v>4</v>
      </c>
      <c r="I273" s="143"/>
      <c r="J273" s="144">
        <f>ROUND(I273*H273,2)</f>
        <v>0</v>
      </c>
      <c r="K273" s="140" t="s">
        <v>213</v>
      </c>
      <c r="L273" s="32"/>
      <c r="M273" s="145" t="s">
        <v>1</v>
      </c>
      <c r="N273" s="146" t="s">
        <v>41</v>
      </c>
      <c r="P273" s="147">
        <f>O273*H273</f>
        <v>0</v>
      </c>
      <c r="Q273" s="147">
        <v>0</v>
      </c>
      <c r="R273" s="147">
        <f>Q273*H273</f>
        <v>0</v>
      </c>
      <c r="S273" s="147">
        <v>0</v>
      </c>
      <c r="T273" s="148">
        <f>S273*H273</f>
        <v>0</v>
      </c>
      <c r="AR273" s="149" t="s">
        <v>214</v>
      </c>
      <c r="AT273" s="149" t="s">
        <v>209</v>
      </c>
      <c r="AU273" s="149" t="s">
        <v>85</v>
      </c>
      <c r="AY273" s="17" t="s">
        <v>207</v>
      </c>
      <c r="BE273" s="150">
        <f>IF(N273="základní",J273,0)</f>
        <v>0</v>
      </c>
      <c r="BF273" s="150">
        <f>IF(N273="snížená",J273,0)</f>
        <v>0</v>
      </c>
      <c r="BG273" s="150">
        <f>IF(N273="zákl. přenesená",J273,0)</f>
        <v>0</v>
      </c>
      <c r="BH273" s="150">
        <f>IF(N273="sníž. přenesená",J273,0)</f>
        <v>0</v>
      </c>
      <c r="BI273" s="150">
        <f>IF(N273="nulová",J273,0)</f>
        <v>0</v>
      </c>
      <c r="BJ273" s="17" t="s">
        <v>83</v>
      </c>
      <c r="BK273" s="150">
        <f>ROUND(I273*H273,2)</f>
        <v>0</v>
      </c>
      <c r="BL273" s="17" t="s">
        <v>214</v>
      </c>
      <c r="BM273" s="149" t="s">
        <v>524</v>
      </c>
    </row>
    <row r="274" spans="2:65" s="1" customFormat="1" ht="16.5" customHeight="1">
      <c r="B274" s="137"/>
      <c r="C274" s="138" t="s">
        <v>525</v>
      </c>
      <c r="D274" s="138" t="s">
        <v>209</v>
      </c>
      <c r="E274" s="139" t="s">
        <v>526</v>
      </c>
      <c r="F274" s="140" t="s">
        <v>527</v>
      </c>
      <c r="G274" s="141" t="s">
        <v>218</v>
      </c>
      <c r="H274" s="142">
        <v>324</v>
      </c>
      <c r="I274" s="143"/>
      <c r="J274" s="144">
        <f>ROUND(I274*H274,2)</f>
        <v>0</v>
      </c>
      <c r="K274" s="140" t="s">
        <v>1</v>
      </c>
      <c r="L274" s="32"/>
      <c r="M274" s="145" t="s">
        <v>1</v>
      </c>
      <c r="N274" s="146" t="s">
        <v>41</v>
      </c>
      <c r="P274" s="147">
        <f>O274*H274</f>
        <v>0</v>
      </c>
      <c r="Q274" s="147">
        <v>0</v>
      </c>
      <c r="R274" s="147">
        <f>Q274*H274</f>
        <v>0</v>
      </c>
      <c r="S274" s="147">
        <v>0</v>
      </c>
      <c r="T274" s="148">
        <f>S274*H274</f>
        <v>0</v>
      </c>
      <c r="AR274" s="149" t="s">
        <v>214</v>
      </c>
      <c r="AT274" s="149" t="s">
        <v>209</v>
      </c>
      <c r="AU274" s="149" t="s">
        <v>85</v>
      </c>
      <c r="AY274" s="17" t="s">
        <v>207</v>
      </c>
      <c r="BE274" s="150">
        <f>IF(N274="základní",J274,0)</f>
        <v>0</v>
      </c>
      <c r="BF274" s="150">
        <f>IF(N274="snížená",J274,0)</f>
        <v>0</v>
      </c>
      <c r="BG274" s="150">
        <f>IF(N274="zákl. přenesená",J274,0)</f>
        <v>0</v>
      </c>
      <c r="BH274" s="150">
        <f>IF(N274="sníž. přenesená",J274,0)</f>
        <v>0</v>
      </c>
      <c r="BI274" s="150">
        <f>IF(N274="nulová",J274,0)</f>
        <v>0</v>
      </c>
      <c r="BJ274" s="17" t="s">
        <v>83</v>
      </c>
      <c r="BK274" s="150">
        <f>ROUND(I274*H274,2)</f>
        <v>0</v>
      </c>
      <c r="BL274" s="17" t="s">
        <v>214</v>
      </c>
      <c r="BM274" s="149" t="s">
        <v>528</v>
      </c>
    </row>
    <row r="275" spans="2:51" s="12" customFormat="1" ht="12">
      <c r="B275" s="151"/>
      <c r="D275" s="152" t="s">
        <v>223</v>
      </c>
      <c r="E275" s="153" t="s">
        <v>1</v>
      </c>
      <c r="F275" s="154" t="s">
        <v>157</v>
      </c>
      <c r="H275" s="155">
        <v>324</v>
      </c>
      <c r="I275" s="156"/>
      <c r="L275" s="151"/>
      <c r="M275" s="157"/>
      <c r="T275" s="158"/>
      <c r="AT275" s="153" t="s">
        <v>223</v>
      </c>
      <c r="AU275" s="153" t="s">
        <v>85</v>
      </c>
      <c r="AV275" s="12" t="s">
        <v>85</v>
      </c>
      <c r="AW275" s="12" t="s">
        <v>32</v>
      </c>
      <c r="AX275" s="12" t="s">
        <v>83</v>
      </c>
      <c r="AY275" s="153" t="s">
        <v>207</v>
      </c>
    </row>
    <row r="276" spans="2:65" s="1" customFormat="1" ht="24.2" customHeight="1">
      <c r="B276" s="137"/>
      <c r="C276" s="138" t="s">
        <v>529</v>
      </c>
      <c r="D276" s="138" t="s">
        <v>209</v>
      </c>
      <c r="E276" s="139" t="s">
        <v>530</v>
      </c>
      <c r="F276" s="140" t="s">
        <v>531</v>
      </c>
      <c r="G276" s="141" t="s">
        <v>218</v>
      </c>
      <c r="H276" s="142">
        <v>6</v>
      </c>
      <c r="I276" s="143"/>
      <c r="J276" s="144">
        <f>ROUND(I276*H276,2)</f>
        <v>0</v>
      </c>
      <c r="K276" s="140" t="s">
        <v>213</v>
      </c>
      <c r="L276" s="32"/>
      <c r="M276" s="145" t="s">
        <v>1</v>
      </c>
      <c r="N276" s="146" t="s">
        <v>41</v>
      </c>
      <c r="P276" s="147">
        <f>O276*H276</f>
        <v>0</v>
      </c>
      <c r="Q276" s="147">
        <v>0</v>
      </c>
      <c r="R276" s="147">
        <f>Q276*H276</f>
        <v>0</v>
      </c>
      <c r="S276" s="147">
        <v>0</v>
      </c>
      <c r="T276" s="148">
        <f>S276*H276</f>
        <v>0</v>
      </c>
      <c r="AR276" s="149" t="s">
        <v>214</v>
      </c>
      <c r="AT276" s="149" t="s">
        <v>209</v>
      </c>
      <c r="AU276" s="149" t="s">
        <v>85</v>
      </c>
      <c r="AY276" s="17" t="s">
        <v>207</v>
      </c>
      <c r="BE276" s="150">
        <f>IF(N276="základní",J276,0)</f>
        <v>0</v>
      </c>
      <c r="BF276" s="150">
        <f>IF(N276="snížená",J276,0)</f>
        <v>0</v>
      </c>
      <c r="BG276" s="150">
        <f>IF(N276="zákl. přenesená",J276,0)</f>
        <v>0</v>
      </c>
      <c r="BH276" s="150">
        <f>IF(N276="sníž. přenesená",J276,0)</f>
        <v>0</v>
      </c>
      <c r="BI276" s="150">
        <f>IF(N276="nulová",J276,0)</f>
        <v>0</v>
      </c>
      <c r="BJ276" s="17" t="s">
        <v>83</v>
      </c>
      <c r="BK276" s="150">
        <f>ROUND(I276*H276,2)</f>
        <v>0</v>
      </c>
      <c r="BL276" s="17" t="s">
        <v>214</v>
      </c>
      <c r="BM276" s="149" t="s">
        <v>532</v>
      </c>
    </row>
    <row r="277" spans="2:51" s="12" customFormat="1" ht="12">
      <c r="B277" s="151"/>
      <c r="D277" s="152" t="s">
        <v>223</v>
      </c>
      <c r="E277" s="153" t="s">
        <v>1</v>
      </c>
      <c r="F277" s="154" t="s">
        <v>227</v>
      </c>
      <c r="H277" s="155">
        <v>6</v>
      </c>
      <c r="I277" s="156"/>
      <c r="L277" s="151"/>
      <c r="M277" s="157"/>
      <c r="T277" s="158"/>
      <c r="AT277" s="153" t="s">
        <v>223</v>
      </c>
      <c r="AU277" s="153" t="s">
        <v>85</v>
      </c>
      <c r="AV277" s="12" t="s">
        <v>85</v>
      </c>
      <c r="AW277" s="12" t="s">
        <v>32</v>
      </c>
      <c r="AX277" s="12" t="s">
        <v>83</v>
      </c>
      <c r="AY277" s="153" t="s">
        <v>207</v>
      </c>
    </row>
    <row r="278" spans="2:65" s="1" customFormat="1" ht="16.5" customHeight="1">
      <c r="B278" s="137"/>
      <c r="C278" s="172" t="s">
        <v>533</v>
      </c>
      <c r="D278" s="172" t="s">
        <v>426</v>
      </c>
      <c r="E278" s="173" t="s">
        <v>534</v>
      </c>
      <c r="F278" s="174" t="s">
        <v>535</v>
      </c>
      <c r="G278" s="175" t="s">
        <v>286</v>
      </c>
      <c r="H278" s="176">
        <v>0.918</v>
      </c>
      <c r="I278" s="177"/>
      <c r="J278" s="178">
        <f>ROUND(I278*H278,2)</f>
        <v>0</v>
      </c>
      <c r="K278" s="174" t="s">
        <v>213</v>
      </c>
      <c r="L278" s="179"/>
      <c r="M278" s="180" t="s">
        <v>1</v>
      </c>
      <c r="N278" s="181" t="s">
        <v>41</v>
      </c>
      <c r="P278" s="147">
        <f>O278*H278</f>
        <v>0</v>
      </c>
      <c r="Q278" s="147">
        <v>0.2</v>
      </c>
      <c r="R278" s="147">
        <f>Q278*H278</f>
        <v>0.1836</v>
      </c>
      <c r="S278" s="147">
        <v>0</v>
      </c>
      <c r="T278" s="148">
        <f>S278*H278</f>
        <v>0</v>
      </c>
      <c r="AR278" s="149" t="s">
        <v>242</v>
      </c>
      <c r="AT278" s="149" t="s">
        <v>426</v>
      </c>
      <c r="AU278" s="149" t="s">
        <v>85</v>
      </c>
      <c r="AY278" s="17" t="s">
        <v>207</v>
      </c>
      <c r="BE278" s="150">
        <f>IF(N278="základní",J278,0)</f>
        <v>0</v>
      </c>
      <c r="BF278" s="150">
        <f>IF(N278="snížená",J278,0)</f>
        <v>0</v>
      </c>
      <c r="BG278" s="150">
        <f>IF(N278="zákl. přenesená",J278,0)</f>
        <v>0</v>
      </c>
      <c r="BH278" s="150">
        <f>IF(N278="sníž. přenesená",J278,0)</f>
        <v>0</v>
      </c>
      <c r="BI278" s="150">
        <f>IF(N278="nulová",J278,0)</f>
        <v>0</v>
      </c>
      <c r="BJ278" s="17" t="s">
        <v>83</v>
      </c>
      <c r="BK278" s="150">
        <f>ROUND(I278*H278,2)</f>
        <v>0</v>
      </c>
      <c r="BL278" s="17" t="s">
        <v>214</v>
      </c>
      <c r="BM278" s="149" t="s">
        <v>536</v>
      </c>
    </row>
    <row r="279" spans="2:51" s="12" customFormat="1" ht="12">
      <c r="B279" s="151"/>
      <c r="D279" s="152" t="s">
        <v>223</v>
      </c>
      <c r="F279" s="154" t="s">
        <v>537</v>
      </c>
      <c r="H279" s="155">
        <v>0.918</v>
      </c>
      <c r="I279" s="156"/>
      <c r="L279" s="151"/>
      <c r="M279" s="157"/>
      <c r="T279" s="158"/>
      <c r="AT279" s="153" t="s">
        <v>223</v>
      </c>
      <c r="AU279" s="153" t="s">
        <v>85</v>
      </c>
      <c r="AV279" s="12" t="s">
        <v>85</v>
      </c>
      <c r="AW279" s="12" t="s">
        <v>3</v>
      </c>
      <c r="AX279" s="12" t="s">
        <v>83</v>
      </c>
      <c r="AY279" s="153" t="s">
        <v>207</v>
      </c>
    </row>
    <row r="280" spans="2:63" s="11" customFormat="1" ht="22.9" customHeight="1">
      <c r="B280" s="125"/>
      <c r="D280" s="126" t="s">
        <v>75</v>
      </c>
      <c r="E280" s="135" t="s">
        <v>85</v>
      </c>
      <c r="F280" s="135" t="s">
        <v>538</v>
      </c>
      <c r="I280" s="128"/>
      <c r="J280" s="136">
        <f>BK280</f>
        <v>0</v>
      </c>
      <c r="L280" s="125"/>
      <c r="M280" s="130"/>
      <c r="P280" s="131">
        <f>P281</f>
        <v>0</v>
      </c>
      <c r="R280" s="131">
        <f>R281</f>
        <v>220.38444</v>
      </c>
      <c r="T280" s="132">
        <f>T281</f>
        <v>0</v>
      </c>
      <c r="AR280" s="126" t="s">
        <v>83</v>
      </c>
      <c r="AT280" s="133" t="s">
        <v>75</v>
      </c>
      <c r="AU280" s="133" t="s">
        <v>83</v>
      </c>
      <c r="AY280" s="126" t="s">
        <v>207</v>
      </c>
      <c r="BK280" s="134">
        <f>BK281</f>
        <v>0</v>
      </c>
    </row>
    <row r="281" spans="2:65" s="1" customFormat="1" ht="55.5" customHeight="1">
      <c r="B281" s="137"/>
      <c r="C281" s="138" t="s">
        <v>539</v>
      </c>
      <c r="D281" s="138" t="s">
        <v>209</v>
      </c>
      <c r="E281" s="139" t="s">
        <v>540</v>
      </c>
      <c r="F281" s="140" t="s">
        <v>541</v>
      </c>
      <c r="G281" s="141" t="s">
        <v>272</v>
      </c>
      <c r="H281" s="142">
        <v>804</v>
      </c>
      <c r="I281" s="143"/>
      <c r="J281" s="144">
        <f>ROUND(I281*H281,2)</f>
        <v>0</v>
      </c>
      <c r="K281" s="140" t="s">
        <v>213</v>
      </c>
      <c r="L281" s="32"/>
      <c r="M281" s="145" t="s">
        <v>1</v>
      </c>
      <c r="N281" s="146" t="s">
        <v>41</v>
      </c>
      <c r="P281" s="147">
        <f>O281*H281</f>
        <v>0</v>
      </c>
      <c r="Q281" s="147">
        <v>0.27411</v>
      </c>
      <c r="R281" s="147">
        <f>Q281*H281</f>
        <v>220.38444</v>
      </c>
      <c r="S281" s="147">
        <v>0</v>
      </c>
      <c r="T281" s="148">
        <f>S281*H281</f>
        <v>0</v>
      </c>
      <c r="AR281" s="149" t="s">
        <v>214</v>
      </c>
      <c r="AT281" s="149" t="s">
        <v>209</v>
      </c>
      <c r="AU281" s="149" t="s">
        <v>85</v>
      </c>
      <c r="AY281" s="17" t="s">
        <v>207</v>
      </c>
      <c r="BE281" s="150">
        <f>IF(N281="základní",J281,0)</f>
        <v>0</v>
      </c>
      <c r="BF281" s="150">
        <f>IF(N281="snížená",J281,0)</f>
        <v>0</v>
      </c>
      <c r="BG281" s="150">
        <f>IF(N281="zákl. přenesená",J281,0)</f>
        <v>0</v>
      </c>
      <c r="BH281" s="150">
        <f>IF(N281="sníž. přenesená",J281,0)</f>
        <v>0</v>
      </c>
      <c r="BI281" s="150">
        <f>IF(N281="nulová",J281,0)</f>
        <v>0</v>
      </c>
      <c r="BJ281" s="17" t="s">
        <v>83</v>
      </c>
      <c r="BK281" s="150">
        <f>ROUND(I281*H281,2)</f>
        <v>0</v>
      </c>
      <c r="BL281" s="17" t="s">
        <v>214</v>
      </c>
      <c r="BM281" s="149" t="s">
        <v>542</v>
      </c>
    </row>
    <row r="282" spans="2:63" s="11" customFormat="1" ht="22.9" customHeight="1">
      <c r="B282" s="125"/>
      <c r="D282" s="126" t="s">
        <v>75</v>
      </c>
      <c r="E282" s="135" t="s">
        <v>99</v>
      </c>
      <c r="F282" s="135" t="s">
        <v>543</v>
      </c>
      <c r="I282" s="128"/>
      <c r="J282" s="136">
        <f>BK282</f>
        <v>0</v>
      </c>
      <c r="L282" s="125"/>
      <c r="M282" s="130"/>
      <c r="P282" s="131">
        <f>P283</f>
        <v>0</v>
      </c>
      <c r="R282" s="131">
        <f>R283</f>
        <v>0</v>
      </c>
      <c r="T282" s="132">
        <f>T283</f>
        <v>0</v>
      </c>
      <c r="AR282" s="126" t="s">
        <v>83</v>
      </c>
      <c r="AT282" s="133" t="s">
        <v>75</v>
      </c>
      <c r="AU282" s="133" t="s">
        <v>83</v>
      </c>
      <c r="AY282" s="126" t="s">
        <v>207</v>
      </c>
      <c r="BK282" s="134">
        <f>BK283</f>
        <v>0</v>
      </c>
    </row>
    <row r="283" spans="2:65" s="1" customFormat="1" ht="21.75" customHeight="1">
      <c r="B283" s="137"/>
      <c r="C283" s="138" t="s">
        <v>544</v>
      </c>
      <c r="D283" s="138" t="s">
        <v>209</v>
      </c>
      <c r="E283" s="139" t="s">
        <v>545</v>
      </c>
      <c r="F283" s="140" t="s">
        <v>546</v>
      </c>
      <c r="G283" s="141" t="s">
        <v>272</v>
      </c>
      <c r="H283" s="142">
        <v>74</v>
      </c>
      <c r="I283" s="143"/>
      <c r="J283" s="144">
        <f>ROUND(I283*H283,2)</f>
        <v>0</v>
      </c>
      <c r="K283" s="140" t="s">
        <v>213</v>
      </c>
      <c r="L283" s="32"/>
      <c r="M283" s="145" t="s">
        <v>1</v>
      </c>
      <c r="N283" s="146" t="s">
        <v>41</v>
      </c>
      <c r="P283" s="147">
        <f>O283*H283</f>
        <v>0</v>
      </c>
      <c r="Q283" s="147">
        <v>0</v>
      </c>
      <c r="R283" s="147">
        <f>Q283*H283</f>
        <v>0</v>
      </c>
      <c r="S283" s="147">
        <v>0</v>
      </c>
      <c r="T283" s="148">
        <f>S283*H283</f>
        <v>0</v>
      </c>
      <c r="AR283" s="149" t="s">
        <v>214</v>
      </c>
      <c r="AT283" s="149" t="s">
        <v>209</v>
      </c>
      <c r="AU283" s="149" t="s">
        <v>85</v>
      </c>
      <c r="AY283" s="17" t="s">
        <v>207</v>
      </c>
      <c r="BE283" s="150">
        <f>IF(N283="základní",J283,0)</f>
        <v>0</v>
      </c>
      <c r="BF283" s="150">
        <f>IF(N283="snížená",J283,0)</f>
        <v>0</v>
      </c>
      <c r="BG283" s="150">
        <f>IF(N283="zákl. přenesená",J283,0)</f>
        <v>0</v>
      </c>
      <c r="BH283" s="150">
        <f>IF(N283="sníž. přenesená",J283,0)</f>
        <v>0</v>
      </c>
      <c r="BI283" s="150">
        <f>IF(N283="nulová",J283,0)</f>
        <v>0</v>
      </c>
      <c r="BJ283" s="17" t="s">
        <v>83</v>
      </c>
      <c r="BK283" s="150">
        <f>ROUND(I283*H283,2)</f>
        <v>0</v>
      </c>
      <c r="BL283" s="17" t="s">
        <v>214</v>
      </c>
      <c r="BM283" s="149" t="s">
        <v>547</v>
      </c>
    </row>
    <row r="284" spans="2:63" s="11" customFormat="1" ht="22.9" customHeight="1">
      <c r="B284" s="125"/>
      <c r="D284" s="126" t="s">
        <v>75</v>
      </c>
      <c r="E284" s="135" t="s">
        <v>214</v>
      </c>
      <c r="F284" s="135" t="s">
        <v>548</v>
      </c>
      <c r="I284" s="128"/>
      <c r="J284" s="136">
        <f>BK284</f>
        <v>0</v>
      </c>
      <c r="L284" s="125"/>
      <c r="M284" s="130"/>
      <c r="P284" s="131">
        <f>SUM(P285:P287)</f>
        <v>0</v>
      </c>
      <c r="R284" s="131">
        <f>SUM(R285:R287)</f>
        <v>11.193358400000001</v>
      </c>
      <c r="T284" s="132">
        <f>SUM(T285:T287)</f>
        <v>0</v>
      </c>
      <c r="AR284" s="126" t="s">
        <v>83</v>
      </c>
      <c r="AT284" s="133" t="s">
        <v>75</v>
      </c>
      <c r="AU284" s="133" t="s">
        <v>83</v>
      </c>
      <c r="AY284" s="126" t="s">
        <v>207</v>
      </c>
      <c r="BK284" s="134">
        <f>SUM(BK285:BK287)</f>
        <v>0</v>
      </c>
    </row>
    <row r="285" spans="2:65" s="1" customFormat="1" ht="24.2" customHeight="1">
      <c r="B285" s="137"/>
      <c r="C285" s="138" t="s">
        <v>549</v>
      </c>
      <c r="D285" s="138" t="s">
        <v>209</v>
      </c>
      <c r="E285" s="139" t="s">
        <v>550</v>
      </c>
      <c r="F285" s="140" t="s">
        <v>551</v>
      </c>
      <c r="G285" s="141" t="s">
        <v>286</v>
      </c>
      <c r="H285" s="142">
        <v>5.92</v>
      </c>
      <c r="I285" s="143"/>
      <c r="J285" s="144">
        <f>ROUND(I285*H285,2)</f>
        <v>0</v>
      </c>
      <c r="K285" s="140" t="s">
        <v>213</v>
      </c>
      <c r="L285" s="32"/>
      <c r="M285" s="145" t="s">
        <v>1</v>
      </c>
      <c r="N285" s="146" t="s">
        <v>41</v>
      </c>
      <c r="P285" s="147">
        <f>O285*H285</f>
        <v>0</v>
      </c>
      <c r="Q285" s="147">
        <v>1.89077</v>
      </c>
      <c r="R285" s="147">
        <f>Q285*H285</f>
        <v>11.193358400000001</v>
      </c>
      <c r="S285" s="147">
        <v>0</v>
      </c>
      <c r="T285" s="148">
        <f>S285*H285</f>
        <v>0</v>
      </c>
      <c r="AR285" s="149" t="s">
        <v>214</v>
      </c>
      <c r="AT285" s="149" t="s">
        <v>209</v>
      </c>
      <c r="AU285" s="149" t="s">
        <v>85</v>
      </c>
      <c r="AY285" s="17" t="s">
        <v>207</v>
      </c>
      <c r="BE285" s="150">
        <f>IF(N285="základní",J285,0)</f>
        <v>0</v>
      </c>
      <c r="BF285" s="150">
        <f>IF(N285="snížená",J285,0)</f>
        <v>0</v>
      </c>
      <c r="BG285" s="150">
        <f>IF(N285="zákl. přenesená",J285,0)</f>
        <v>0</v>
      </c>
      <c r="BH285" s="150">
        <f>IF(N285="sníž. přenesená",J285,0)</f>
        <v>0</v>
      </c>
      <c r="BI285" s="150">
        <f>IF(N285="nulová",J285,0)</f>
        <v>0</v>
      </c>
      <c r="BJ285" s="17" t="s">
        <v>83</v>
      </c>
      <c r="BK285" s="150">
        <f>ROUND(I285*H285,2)</f>
        <v>0</v>
      </c>
      <c r="BL285" s="17" t="s">
        <v>214</v>
      </c>
      <c r="BM285" s="149" t="s">
        <v>552</v>
      </c>
    </row>
    <row r="286" spans="2:51" s="13" customFormat="1" ht="12">
      <c r="B286" s="159"/>
      <c r="D286" s="152" t="s">
        <v>223</v>
      </c>
      <c r="E286" s="160" t="s">
        <v>1</v>
      </c>
      <c r="F286" s="161" t="s">
        <v>322</v>
      </c>
      <c r="H286" s="160" t="s">
        <v>1</v>
      </c>
      <c r="I286" s="162"/>
      <c r="L286" s="159"/>
      <c r="M286" s="163"/>
      <c r="T286" s="164"/>
      <c r="AT286" s="160" t="s">
        <v>223</v>
      </c>
      <c r="AU286" s="160" t="s">
        <v>85</v>
      </c>
      <c r="AV286" s="13" t="s">
        <v>83</v>
      </c>
      <c r="AW286" s="13" t="s">
        <v>32</v>
      </c>
      <c r="AX286" s="13" t="s">
        <v>76</v>
      </c>
      <c r="AY286" s="160" t="s">
        <v>207</v>
      </c>
    </row>
    <row r="287" spans="2:51" s="12" customFormat="1" ht="12">
      <c r="B287" s="151"/>
      <c r="D287" s="152" t="s">
        <v>223</v>
      </c>
      <c r="E287" s="153" t="s">
        <v>163</v>
      </c>
      <c r="F287" s="154" t="s">
        <v>553</v>
      </c>
      <c r="H287" s="155">
        <v>5.92</v>
      </c>
      <c r="I287" s="156"/>
      <c r="L287" s="151"/>
      <c r="M287" s="157"/>
      <c r="T287" s="158"/>
      <c r="AT287" s="153" t="s">
        <v>223</v>
      </c>
      <c r="AU287" s="153" t="s">
        <v>85</v>
      </c>
      <c r="AV287" s="12" t="s">
        <v>85</v>
      </c>
      <c r="AW287" s="12" t="s">
        <v>32</v>
      </c>
      <c r="AX287" s="12" t="s">
        <v>83</v>
      </c>
      <c r="AY287" s="153" t="s">
        <v>207</v>
      </c>
    </row>
    <row r="288" spans="2:63" s="11" customFormat="1" ht="22.9" customHeight="1">
      <c r="B288" s="125"/>
      <c r="D288" s="126" t="s">
        <v>75</v>
      </c>
      <c r="E288" s="135" t="s">
        <v>228</v>
      </c>
      <c r="F288" s="135" t="s">
        <v>554</v>
      </c>
      <c r="I288" s="128"/>
      <c r="J288" s="136">
        <f>BK288</f>
        <v>0</v>
      </c>
      <c r="L288" s="125"/>
      <c r="M288" s="130"/>
      <c r="P288" s="131">
        <f>SUM(P289:P342)</f>
        <v>0</v>
      </c>
      <c r="R288" s="131">
        <f>SUM(R289:R342)</f>
        <v>1582.99908</v>
      </c>
      <c r="T288" s="132">
        <f>SUM(T289:T342)</f>
        <v>0</v>
      </c>
      <c r="AR288" s="126" t="s">
        <v>83</v>
      </c>
      <c r="AT288" s="133" t="s">
        <v>75</v>
      </c>
      <c r="AU288" s="133" t="s">
        <v>83</v>
      </c>
      <c r="AY288" s="126" t="s">
        <v>207</v>
      </c>
      <c r="BK288" s="134">
        <f>SUM(BK289:BK342)</f>
        <v>0</v>
      </c>
    </row>
    <row r="289" spans="2:65" s="1" customFormat="1" ht="16.5" customHeight="1">
      <c r="B289" s="137"/>
      <c r="C289" s="138" t="s">
        <v>555</v>
      </c>
      <c r="D289" s="138" t="s">
        <v>209</v>
      </c>
      <c r="E289" s="139" t="s">
        <v>556</v>
      </c>
      <c r="F289" s="140" t="s">
        <v>557</v>
      </c>
      <c r="G289" s="141" t="s">
        <v>218</v>
      </c>
      <c r="H289" s="142">
        <v>680.6</v>
      </c>
      <c r="I289" s="143"/>
      <c r="J289" s="144">
        <f>ROUND(I289*H289,2)</f>
        <v>0</v>
      </c>
      <c r="K289" s="140" t="s">
        <v>213</v>
      </c>
      <c r="L289" s="32"/>
      <c r="M289" s="145" t="s">
        <v>1</v>
      </c>
      <c r="N289" s="146" t="s">
        <v>41</v>
      </c>
      <c r="P289" s="147">
        <f>O289*H289</f>
        <v>0</v>
      </c>
      <c r="Q289" s="147">
        <v>0.23</v>
      </c>
      <c r="R289" s="147">
        <f>Q289*H289</f>
        <v>156.538</v>
      </c>
      <c r="S289" s="147">
        <v>0</v>
      </c>
      <c r="T289" s="148">
        <f>S289*H289</f>
        <v>0</v>
      </c>
      <c r="AR289" s="149" t="s">
        <v>214</v>
      </c>
      <c r="AT289" s="149" t="s">
        <v>209</v>
      </c>
      <c r="AU289" s="149" t="s">
        <v>85</v>
      </c>
      <c r="AY289" s="17" t="s">
        <v>207</v>
      </c>
      <c r="BE289" s="150">
        <f>IF(N289="základní",J289,0)</f>
        <v>0</v>
      </c>
      <c r="BF289" s="150">
        <f>IF(N289="snížená",J289,0)</f>
        <v>0</v>
      </c>
      <c r="BG289" s="150">
        <f>IF(N289="zákl. přenesená",J289,0)</f>
        <v>0</v>
      </c>
      <c r="BH289" s="150">
        <f>IF(N289="sníž. přenesená",J289,0)</f>
        <v>0</v>
      </c>
      <c r="BI289" s="150">
        <f>IF(N289="nulová",J289,0)</f>
        <v>0</v>
      </c>
      <c r="BJ289" s="17" t="s">
        <v>83</v>
      </c>
      <c r="BK289" s="150">
        <f>ROUND(I289*H289,2)</f>
        <v>0</v>
      </c>
      <c r="BL289" s="17" t="s">
        <v>214</v>
      </c>
      <c r="BM289" s="149" t="s">
        <v>558</v>
      </c>
    </row>
    <row r="290" spans="2:51" s="13" customFormat="1" ht="12">
      <c r="B290" s="159"/>
      <c r="D290" s="152" t="s">
        <v>223</v>
      </c>
      <c r="E290" s="160" t="s">
        <v>1</v>
      </c>
      <c r="F290" s="161" t="s">
        <v>559</v>
      </c>
      <c r="H290" s="160" t="s">
        <v>1</v>
      </c>
      <c r="I290" s="162"/>
      <c r="L290" s="159"/>
      <c r="M290" s="163"/>
      <c r="T290" s="164"/>
      <c r="AT290" s="160" t="s">
        <v>223</v>
      </c>
      <c r="AU290" s="160" t="s">
        <v>85</v>
      </c>
      <c r="AV290" s="13" t="s">
        <v>83</v>
      </c>
      <c r="AW290" s="13" t="s">
        <v>32</v>
      </c>
      <c r="AX290" s="13" t="s">
        <v>76</v>
      </c>
      <c r="AY290" s="160" t="s">
        <v>207</v>
      </c>
    </row>
    <row r="291" spans="2:51" s="12" customFormat="1" ht="12">
      <c r="B291" s="151"/>
      <c r="D291" s="152" t="s">
        <v>223</v>
      </c>
      <c r="E291" s="153" t="s">
        <v>1</v>
      </c>
      <c r="F291" s="154" t="s">
        <v>560</v>
      </c>
      <c r="H291" s="155">
        <v>495.6</v>
      </c>
      <c r="I291" s="156"/>
      <c r="L291" s="151"/>
      <c r="M291" s="157"/>
      <c r="T291" s="158"/>
      <c r="AT291" s="153" t="s">
        <v>223</v>
      </c>
      <c r="AU291" s="153" t="s">
        <v>85</v>
      </c>
      <c r="AV291" s="12" t="s">
        <v>85</v>
      </c>
      <c r="AW291" s="12" t="s">
        <v>32</v>
      </c>
      <c r="AX291" s="12" t="s">
        <v>76</v>
      </c>
      <c r="AY291" s="153" t="s">
        <v>207</v>
      </c>
    </row>
    <row r="292" spans="2:51" s="12" customFormat="1" ht="12">
      <c r="B292" s="151"/>
      <c r="D292" s="152" t="s">
        <v>223</v>
      </c>
      <c r="E292" s="153" t="s">
        <v>1</v>
      </c>
      <c r="F292" s="154" t="s">
        <v>561</v>
      </c>
      <c r="H292" s="155">
        <v>150</v>
      </c>
      <c r="I292" s="156"/>
      <c r="L292" s="151"/>
      <c r="M292" s="157"/>
      <c r="T292" s="158"/>
      <c r="AT292" s="153" t="s">
        <v>223</v>
      </c>
      <c r="AU292" s="153" t="s">
        <v>85</v>
      </c>
      <c r="AV292" s="12" t="s">
        <v>85</v>
      </c>
      <c r="AW292" s="12" t="s">
        <v>32</v>
      </c>
      <c r="AX292" s="12" t="s">
        <v>76</v>
      </c>
      <c r="AY292" s="153" t="s">
        <v>207</v>
      </c>
    </row>
    <row r="293" spans="2:51" s="12" customFormat="1" ht="12">
      <c r="B293" s="151"/>
      <c r="D293" s="152" t="s">
        <v>223</v>
      </c>
      <c r="E293" s="153" t="s">
        <v>1</v>
      </c>
      <c r="F293" s="154" t="s">
        <v>562</v>
      </c>
      <c r="H293" s="155">
        <v>35</v>
      </c>
      <c r="I293" s="156"/>
      <c r="L293" s="151"/>
      <c r="M293" s="157"/>
      <c r="T293" s="158"/>
      <c r="AT293" s="153" t="s">
        <v>223</v>
      </c>
      <c r="AU293" s="153" t="s">
        <v>85</v>
      </c>
      <c r="AV293" s="12" t="s">
        <v>85</v>
      </c>
      <c r="AW293" s="12" t="s">
        <v>32</v>
      </c>
      <c r="AX293" s="12" t="s">
        <v>76</v>
      </c>
      <c r="AY293" s="153" t="s">
        <v>207</v>
      </c>
    </row>
    <row r="294" spans="2:51" s="14" customFormat="1" ht="12">
      <c r="B294" s="165"/>
      <c r="D294" s="152" t="s">
        <v>223</v>
      </c>
      <c r="E294" s="166" t="s">
        <v>1</v>
      </c>
      <c r="F294" s="167" t="s">
        <v>309</v>
      </c>
      <c r="H294" s="168">
        <v>680.6</v>
      </c>
      <c r="I294" s="169"/>
      <c r="L294" s="165"/>
      <c r="M294" s="170"/>
      <c r="T294" s="171"/>
      <c r="AT294" s="166" t="s">
        <v>223</v>
      </c>
      <c r="AU294" s="166" t="s">
        <v>85</v>
      </c>
      <c r="AV294" s="14" t="s">
        <v>214</v>
      </c>
      <c r="AW294" s="14" t="s">
        <v>32</v>
      </c>
      <c r="AX294" s="14" t="s">
        <v>83</v>
      </c>
      <c r="AY294" s="166" t="s">
        <v>207</v>
      </c>
    </row>
    <row r="295" spans="2:65" s="1" customFormat="1" ht="21.75" customHeight="1">
      <c r="B295" s="137"/>
      <c r="C295" s="138" t="s">
        <v>563</v>
      </c>
      <c r="D295" s="138" t="s">
        <v>209</v>
      </c>
      <c r="E295" s="139" t="s">
        <v>564</v>
      </c>
      <c r="F295" s="140" t="s">
        <v>565</v>
      </c>
      <c r="G295" s="141" t="s">
        <v>218</v>
      </c>
      <c r="H295" s="142">
        <v>32</v>
      </c>
      <c r="I295" s="143"/>
      <c r="J295" s="144">
        <f>ROUND(I295*H295,2)</f>
        <v>0</v>
      </c>
      <c r="K295" s="140" t="s">
        <v>566</v>
      </c>
      <c r="L295" s="32"/>
      <c r="M295" s="145" t="s">
        <v>1</v>
      </c>
      <c r="N295" s="146" t="s">
        <v>41</v>
      </c>
      <c r="P295" s="147">
        <f>O295*H295</f>
        <v>0</v>
      </c>
      <c r="Q295" s="147">
        <v>0.345</v>
      </c>
      <c r="R295" s="147">
        <f>Q295*H295</f>
        <v>11.04</v>
      </c>
      <c r="S295" s="147">
        <v>0</v>
      </c>
      <c r="T295" s="148">
        <f>S295*H295</f>
        <v>0</v>
      </c>
      <c r="AR295" s="149" t="s">
        <v>214</v>
      </c>
      <c r="AT295" s="149" t="s">
        <v>209</v>
      </c>
      <c r="AU295" s="149" t="s">
        <v>85</v>
      </c>
      <c r="AY295" s="17" t="s">
        <v>207</v>
      </c>
      <c r="BE295" s="150">
        <f>IF(N295="základní",J295,0)</f>
        <v>0</v>
      </c>
      <c r="BF295" s="150">
        <f>IF(N295="snížená",J295,0)</f>
        <v>0</v>
      </c>
      <c r="BG295" s="150">
        <f>IF(N295="zákl. přenesená",J295,0)</f>
        <v>0</v>
      </c>
      <c r="BH295" s="150">
        <f>IF(N295="sníž. přenesená",J295,0)</f>
        <v>0</v>
      </c>
      <c r="BI295" s="150">
        <f>IF(N295="nulová",J295,0)</f>
        <v>0</v>
      </c>
      <c r="BJ295" s="17" t="s">
        <v>83</v>
      </c>
      <c r="BK295" s="150">
        <f>ROUND(I295*H295,2)</f>
        <v>0</v>
      </c>
      <c r="BL295" s="17" t="s">
        <v>214</v>
      </c>
      <c r="BM295" s="149" t="s">
        <v>567</v>
      </c>
    </row>
    <row r="296" spans="2:65" s="1" customFormat="1" ht="16.5" customHeight="1">
      <c r="B296" s="137"/>
      <c r="C296" s="138" t="s">
        <v>568</v>
      </c>
      <c r="D296" s="138" t="s">
        <v>209</v>
      </c>
      <c r="E296" s="139" t="s">
        <v>569</v>
      </c>
      <c r="F296" s="140" t="s">
        <v>570</v>
      </c>
      <c r="G296" s="141" t="s">
        <v>218</v>
      </c>
      <c r="H296" s="142">
        <v>731</v>
      </c>
      <c r="I296" s="143"/>
      <c r="J296" s="144">
        <f>ROUND(I296*H296,2)</f>
        <v>0</v>
      </c>
      <c r="K296" s="140" t="s">
        <v>213</v>
      </c>
      <c r="L296" s="32"/>
      <c r="M296" s="145" t="s">
        <v>1</v>
      </c>
      <c r="N296" s="146" t="s">
        <v>41</v>
      </c>
      <c r="P296" s="147">
        <f>O296*H296</f>
        <v>0</v>
      </c>
      <c r="Q296" s="147">
        <v>0.345</v>
      </c>
      <c r="R296" s="147">
        <f>Q296*H296</f>
        <v>252.195</v>
      </c>
      <c r="S296" s="147">
        <v>0</v>
      </c>
      <c r="T296" s="148">
        <f>S296*H296</f>
        <v>0</v>
      </c>
      <c r="AR296" s="149" t="s">
        <v>214</v>
      </c>
      <c r="AT296" s="149" t="s">
        <v>209</v>
      </c>
      <c r="AU296" s="149" t="s">
        <v>85</v>
      </c>
      <c r="AY296" s="17" t="s">
        <v>207</v>
      </c>
      <c r="BE296" s="150">
        <f>IF(N296="základní",J296,0)</f>
        <v>0</v>
      </c>
      <c r="BF296" s="150">
        <f>IF(N296="snížená",J296,0)</f>
        <v>0</v>
      </c>
      <c r="BG296" s="150">
        <f>IF(N296="zákl. přenesená",J296,0)</f>
        <v>0</v>
      </c>
      <c r="BH296" s="150">
        <f>IF(N296="sníž. přenesená",J296,0)</f>
        <v>0</v>
      </c>
      <c r="BI296" s="150">
        <f>IF(N296="nulová",J296,0)</f>
        <v>0</v>
      </c>
      <c r="BJ296" s="17" t="s">
        <v>83</v>
      </c>
      <c r="BK296" s="150">
        <f>ROUND(I296*H296,2)</f>
        <v>0</v>
      </c>
      <c r="BL296" s="17" t="s">
        <v>214</v>
      </c>
      <c r="BM296" s="149" t="s">
        <v>571</v>
      </c>
    </row>
    <row r="297" spans="2:51" s="12" customFormat="1" ht="12">
      <c r="B297" s="151"/>
      <c r="D297" s="152" t="s">
        <v>223</v>
      </c>
      <c r="E297" s="153" t="s">
        <v>1</v>
      </c>
      <c r="F297" s="154" t="s">
        <v>149</v>
      </c>
      <c r="H297" s="155">
        <v>731</v>
      </c>
      <c r="I297" s="156"/>
      <c r="L297" s="151"/>
      <c r="M297" s="157"/>
      <c r="T297" s="158"/>
      <c r="AT297" s="153" t="s">
        <v>223</v>
      </c>
      <c r="AU297" s="153" t="s">
        <v>85</v>
      </c>
      <c r="AV297" s="12" t="s">
        <v>85</v>
      </c>
      <c r="AW297" s="12" t="s">
        <v>32</v>
      </c>
      <c r="AX297" s="12" t="s">
        <v>83</v>
      </c>
      <c r="AY297" s="153" t="s">
        <v>207</v>
      </c>
    </row>
    <row r="298" spans="2:65" s="1" customFormat="1" ht="16.5" customHeight="1">
      <c r="B298" s="137"/>
      <c r="C298" s="138" t="s">
        <v>572</v>
      </c>
      <c r="D298" s="138" t="s">
        <v>209</v>
      </c>
      <c r="E298" s="139" t="s">
        <v>573</v>
      </c>
      <c r="F298" s="140" t="s">
        <v>574</v>
      </c>
      <c r="G298" s="141" t="s">
        <v>218</v>
      </c>
      <c r="H298" s="142">
        <v>1037.5</v>
      </c>
      <c r="I298" s="143"/>
      <c r="J298" s="144">
        <f>ROUND(I298*H298,2)</f>
        <v>0</v>
      </c>
      <c r="K298" s="140" t="s">
        <v>213</v>
      </c>
      <c r="L298" s="32"/>
      <c r="M298" s="145" t="s">
        <v>1</v>
      </c>
      <c r="N298" s="146" t="s">
        <v>41</v>
      </c>
      <c r="P298" s="147">
        <f>O298*H298</f>
        <v>0</v>
      </c>
      <c r="Q298" s="147">
        <v>0.46</v>
      </c>
      <c r="R298" s="147">
        <f>Q298*H298</f>
        <v>477.25</v>
      </c>
      <c r="S298" s="147">
        <v>0</v>
      </c>
      <c r="T298" s="148">
        <f>S298*H298</f>
        <v>0</v>
      </c>
      <c r="AR298" s="149" t="s">
        <v>214</v>
      </c>
      <c r="AT298" s="149" t="s">
        <v>209</v>
      </c>
      <c r="AU298" s="149" t="s">
        <v>85</v>
      </c>
      <c r="AY298" s="17" t="s">
        <v>207</v>
      </c>
      <c r="BE298" s="150">
        <f>IF(N298="základní",J298,0)</f>
        <v>0</v>
      </c>
      <c r="BF298" s="150">
        <f>IF(N298="snížená",J298,0)</f>
        <v>0</v>
      </c>
      <c r="BG298" s="150">
        <f>IF(N298="zákl. přenesená",J298,0)</f>
        <v>0</v>
      </c>
      <c r="BH298" s="150">
        <f>IF(N298="sníž. přenesená",J298,0)</f>
        <v>0</v>
      </c>
      <c r="BI298" s="150">
        <f>IF(N298="nulová",J298,0)</f>
        <v>0</v>
      </c>
      <c r="BJ298" s="17" t="s">
        <v>83</v>
      </c>
      <c r="BK298" s="150">
        <f>ROUND(I298*H298,2)</f>
        <v>0</v>
      </c>
      <c r="BL298" s="17" t="s">
        <v>214</v>
      </c>
      <c r="BM298" s="149" t="s">
        <v>575</v>
      </c>
    </row>
    <row r="299" spans="2:51" s="12" customFormat="1" ht="12">
      <c r="B299" s="151"/>
      <c r="D299" s="152" t="s">
        <v>223</v>
      </c>
      <c r="E299" s="153" t="s">
        <v>1</v>
      </c>
      <c r="F299" s="154" t="s">
        <v>576</v>
      </c>
      <c r="H299" s="155">
        <v>1037.5</v>
      </c>
      <c r="I299" s="156"/>
      <c r="L299" s="151"/>
      <c r="M299" s="157"/>
      <c r="T299" s="158"/>
      <c r="AT299" s="153" t="s">
        <v>223</v>
      </c>
      <c r="AU299" s="153" t="s">
        <v>85</v>
      </c>
      <c r="AV299" s="12" t="s">
        <v>85</v>
      </c>
      <c r="AW299" s="12" t="s">
        <v>32</v>
      </c>
      <c r="AX299" s="12" t="s">
        <v>83</v>
      </c>
      <c r="AY299" s="153" t="s">
        <v>207</v>
      </c>
    </row>
    <row r="300" spans="2:65" s="1" customFormat="1" ht="16.5" customHeight="1">
      <c r="B300" s="137"/>
      <c r="C300" s="138" t="s">
        <v>577</v>
      </c>
      <c r="D300" s="138" t="s">
        <v>209</v>
      </c>
      <c r="E300" s="139" t="s">
        <v>578</v>
      </c>
      <c r="F300" s="140" t="s">
        <v>579</v>
      </c>
      <c r="G300" s="141" t="s">
        <v>218</v>
      </c>
      <c r="H300" s="142">
        <v>186</v>
      </c>
      <c r="I300" s="143"/>
      <c r="J300" s="144">
        <f>ROUND(I300*H300,2)</f>
        <v>0</v>
      </c>
      <c r="K300" s="140" t="s">
        <v>213</v>
      </c>
      <c r="L300" s="32"/>
      <c r="M300" s="145" t="s">
        <v>1</v>
      </c>
      <c r="N300" s="146" t="s">
        <v>41</v>
      </c>
      <c r="P300" s="147">
        <f>O300*H300</f>
        <v>0</v>
      </c>
      <c r="Q300" s="147">
        <v>0.69</v>
      </c>
      <c r="R300" s="147">
        <f>Q300*H300</f>
        <v>128.34</v>
      </c>
      <c r="S300" s="147">
        <v>0</v>
      </c>
      <c r="T300" s="148">
        <f>S300*H300</f>
        <v>0</v>
      </c>
      <c r="AR300" s="149" t="s">
        <v>214</v>
      </c>
      <c r="AT300" s="149" t="s">
        <v>209</v>
      </c>
      <c r="AU300" s="149" t="s">
        <v>85</v>
      </c>
      <c r="AY300" s="17" t="s">
        <v>207</v>
      </c>
      <c r="BE300" s="150">
        <f>IF(N300="základní",J300,0)</f>
        <v>0</v>
      </c>
      <c r="BF300" s="150">
        <f>IF(N300="snížená",J300,0)</f>
        <v>0</v>
      </c>
      <c r="BG300" s="150">
        <f>IF(N300="zákl. přenesená",J300,0)</f>
        <v>0</v>
      </c>
      <c r="BH300" s="150">
        <f>IF(N300="sníž. přenesená",J300,0)</f>
        <v>0</v>
      </c>
      <c r="BI300" s="150">
        <f>IF(N300="nulová",J300,0)</f>
        <v>0</v>
      </c>
      <c r="BJ300" s="17" t="s">
        <v>83</v>
      </c>
      <c r="BK300" s="150">
        <f>ROUND(I300*H300,2)</f>
        <v>0</v>
      </c>
      <c r="BL300" s="17" t="s">
        <v>214</v>
      </c>
      <c r="BM300" s="149" t="s">
        <v>580</v>
      </c>
    </row>
    <row r="301" spans="2:65" s="1" customFormat="1" ht="33" customHeight="1">
      <c r="B301" s="137"/>
      <c r="C301" s="138" t="s">
        <v>581</v>
      </c>
      <c r="D301" s="138" t="s">
        <v>209</v>
      </c>
      <c r="E301" s="139" t="s">
        <v>582</v>
      </c>
      <c r="F301" s="140" t="s">
        <v>583</v>
      </c>
      <c r="G301" s="141" t="s">
        <v>218</v>
      </c>
      <c r="H301" s="142">
        <v>731</v>
      </c>
      <c r="I301" s="143"/>
      <c r="J301" s="144">
        <f>ROUND(I301*H301,2)</f>
        <v>0</v>
      </c>
      <c r="K301" s="140" t="s">
        <v>213</v>
      </c>
      <c r="L301" s="32"/>
      <c r="M301" s="145" t="s">
        <v>1</v>
      </c>
      <c r="N301" s="146" t="s">
        <v>41</v>
      </c>
      <c r="P301" s="147">
        <f>O301*H301</f>
        <v>0</v>
      </c>
      <c r="Q301" s="147">
        <v>0.13188</v>
      </c>
      <c r="R301" s="147">
        <f>Q301*H301</f>
        <v>96.40428</v>
      </c>
      <c r="S301" s="147">
        <v>0</v>
      </c>
      <c r="T301" s="148">
        <f>S301*H301</f>
        <v>0</v>
      </c>
      <c r="AR301" s="149" t="s">
        <v>214</v>
      </c>
      <c r="AT301" s="149" t="s">
        <v>209</v>
      </c>
      <c r="AU301" s="149" t="s">
        <v>85</v>
      </c>
      <c r="AY301" s="17" t="s">
        <v>207</v>
      </c>
      <c r="BE301" s="150">
        <f>IF(N301="základní",J301,0)</f>
        <v>0</v>
      </c>
      <c r="BF301" s="150">
        <f>IF(N301="snížená",J301,0)</f>
        <v>0</v>
      </c>
      <c r="BG301" s="150">
        <f>IF(N301="zákl. přenesená",J301,0)</f>
        <v>0</v>
      </c>
      <c r="BH301" s="150">
        <f>IF(N301="sníž. přenesená",J301,0)</f>
        <v>0</v>
      </c>
      <c r="BI301" s="150">
        <f>IF(N301="nulová",J301,0)</f>
        <v>0</v>
      </c>
      <c r="BJ301" s="17" t="s">
        <v>83</v>
      </c>
      <c r="BK301" s="150">
        <f>ROUND(I301*H301,2)</f>
        <v>0</v>
      </c>
      <c r="BL301" s="17" t="s">
        <v>214</v>
      </c>
      <c r="BM301" s="149" t="s">
        <v>584</v>
      </c>
    </row>
    <row r="302" spans="2:51" s="12" customFormat="1" ht="12">
      <c r="B302" s="151"/>
      <c r="D302" s="152" t="s">
        <v>223</v>
      </c>
      <c r="E302" s="153" t="s">
        <v>1</v>
      </c>
      <c r="F302" s="154" t="s">
        <v>149</v>
      </c>
      <c r="H302" s="155">
        <v>731</v>
      </c>
      <c r="I302" s="156"/>
      <c r="L302" s="151"/>
      <c r="M302" s="157"/>
      <c r="T302" s="158"/>
      <c r="AT302" s="153" t="s">
        <v>223</v>
      </c>
      <c r="AU302" s="153" t="s">
        <v>85</v>
      </c>
      <c r="AV302" s="12" t="s">
        <v>85</v>
      </c>
      <c r="AW302" s="12" t="s">
        <v>32</v>
      </c>
      <c r="AX302" s="12" t="s">
        <v>83</v>
      </c>
      <c r="AY302" s="153" t="s">
        <v>207</v>
      </c>
    </row>
    <row r="303" spans="2:65" s="1" customFormat="1" ht="24.2" customHeight="1">
      <c r="B303" s="137"/>
      <c r="C303" s="138" t="s">
        <v>585</v>
      </c>
      <c r="D303" s="138" t="s">
        <v>209</v>
      </c>
      <c r="E303" s="139" t="s">
        <v>586</v>
      </c>
      <c r="F303" s="140" t="s">
        <v>587</v>
      </c>
      <c r="G303" s="141" t="s">
        <v>218</v>
      </c>
      <c r="H303" s="142">
        <v>1462</v>
      </c>
      <c r="I303" s="143"/>
      <c r="J303" s="144">
        <f>ROUND(I303*H303,2)</f>
        <v>0</v>
      </c>
      <c r="K303" s="140" t="s">
        <v>213</v>
      </c>
      <c r="L303" s="32"/>
      <c r="M303" s="145" t="s">
        <v>1</v>
      </c>
      <c r="N303" s="146" t="s">
        <v>41</v>
      </c>
      <c r="P303" s="147">
        <f>O303*H303</f>
        <v>0</v>
      </c>
      <c r="Q303" s="147">
        <v>0.00071</v>
      </c>
      <c r="R303" s="147">
        <f>Q303*H303</f>
        <v>1.03802</v>
      </c>
      <c r="S303" s="147">
        <v>0</v>
      </c>
      <c r="T303" s="148">
        <f>S303*H303</f>
        <v>0</v>
      </c>
      <c r="AR303" s="149" t="s">
        <v>214</v>
      </c>
      <c r="AT303" s="149" t="s">
        <v>209</v>
      </c>
      <c r="AU303" s="149" t="s">
        <v>85</v>
      </c>
      <c r="AY303" s="17" t="s">
        <v>207</v>
      </c>
      <c r="BE303" s="150">
        <f>IF(N303="základní",J303,0)</f>
        <v>0</v>
      </c>
      <c r="BF303" s="150">
        <f>IF(N303="snížená",J303,0)</f>
        <v>0</v>
      </c>
      <c r="BG303" s="150">
        <f>IF(N303="zákl. přenesená",J303,0)</f>
        <v>0</v>
      </c>
      <c r="BH303" s="150">
        <f>IF(N303="sníž. přenesená",J303,0)</f>
        <v>0</v>
      </c>
      <c r="BI303" s="150">
        <f>IF(N303="nulová",J303,0)</f>
        <v>0</v>
      </c>
      <c r="BJ303" s="17" t="s">
        <v>83</v>
      </c>
      <c r="BK303" s="150">
        <f>ROUND(I303*H303,2)</f>
        <v>0</v>
      </c>
      <c r="BL303" s="17" t="s">
        <v>214</v>
      </c>
      <c r="BM303" s="149" t="s">
        <v>588</v>
      </c>
    </row>
    <row r="304" spans="2:51" s="12" customFormat="1" ht="12">
      <c r="B304" s="151"/>
      <c r="D304" s="152" t="s">
        <v>223</v>
      </c>
      <c r="E304" s="153" t="s">
        <v>1</v>
      </c>
      <c r="F304" s="154" t="s">
        <v>589</v>
      </c>
      <c r="H304" s="155">
        <v>1462</v>
      </c>
      <c r="I304" s="156"/>
      <c r="L304" s="151"/>
      <c r="M304" s="157"/>
      <c r="T304" s="158"/>
      <c r="AT304" s="153" t="s">
        <v>223</v>
      </c>
      <c r="AU304" s="153" t="s">
        <v>85</v>
      </c>
      <c r="AV304" s="12" t="s">
        <v>85</v>
      </c>
      <c r="AW304" s="12" t="s">
        <v>32</v>
      </c>
      <c r="AX304" s="12" t="s">
        <v>83</v>
      </c>
      <c r="AY304" s="153" t="s">
        <v>207</v>
      </c>
    </row>
    <row r="305" spans="2:65" s="1" customFormat="1" ht="33" customHeight="1">
      <c r="B305" s="137"/>
      <c r="C305" s="138" t="s">
        <v>590</v>
      </c>
      <c r="D305" s="138" t="s">
        <v>209</v>
      </c>
      <c r="E305" s="139" t="s">
        <v>591</v>
      </c>
      <c r="F305" s="140" t="s">
        <v>592</v>
      </c>
      <c r="G305" s="141" t="s">
        <v>218</v>
      </c>
      <c r="H305" s="142">
        <v>731</v>
      </c>
      <c r="I305" s="143"/>
      <c r="J305" s="144">
        <f>ROUND(I305*H305,2)</f>
        <v>0</v>
      </c>
      <c r="K305" s="140" t="s">
        <v>213</v>
      </c>
      <c r="L305" s="32"/>
      <c r="M305" s="145" t="s">
        <v>1</v>
      </c>
      <c r="N305" s="146" t="s">
        <v>41</v>
      </c>
      <c r="P305" s="147">
        <f>O305*H305</f>
        <v>0</v>
      </c>
      <c r="Q305" s="147">
        <v>0.10373</v>
      </c>
      <c r="R305" s="147">
        <f>Q305*H305</f>
        <v>75.82663000000001</v>
      </c>
      <c r="S305" s="147">
        <v>0</v>
      </c>
      <c r="T305" s="148">
        <f>S305*H305</f>
        <v>0</v>
      </c>
      <c r="AR305" s="149" t="s">
        <v>214</v>
      </c>
      <c r="AT305" s="149" t="s">
        <v>209</v>
      </c>
      <c r="AU305" s="149" t="s">
        <v>85</v>
      </c>
      <c r="AY305" s="17" t="s">
        <v>207</v>
      </c>
      <c r="BE305" s="150">
        <f>IF(N305="základní",J305,0)</f>
        <v>0</v>
      </c>
      <c r="BF305" s="150">
        <f>IF(N305="snížená",J305,0)</f>
        <v>0</v>
      </c>
      <c r="BG305" s="150">
        <f>IF(N305="zákl. přenesená",J305,0)</f>
        <v>0</v>
      </c>
      <c r="BH305" s="150">
        <f>IF(N305="sníž. přenesená",J305,0)</f>
        <v>0</v>
      </c>
      <c r="BI305" s="150">
        <f>IF(N305="nulová",J305,0)</f>
        <v>0</v>
      </c>
      <c r="BJ305" s="17" t="s">
        <v>83</v>
      </c>
      <c r="BK305" s="150">
        <f>ROUND(I305*H305,2)</f>
        <v>0</v>
      </c>
      <c r="BL305" s="17" t="s">
        <v>214</v>
      </c>
      <c r="BM305" s="149" t="s">
        <v>593</v>
      </c>
    </row>
    <row r="306" spans="2:51" s="12" customFormat="1" ht="12">
      <c r="B306" s="151"/>
      <c r="D306" s="152" t="s">
        <v>223</v>
      </c>
      <c r="E306" s="153" t="s">
        <v>149</v>
      </c>
      <c r="F306" s="154" t="s">
        <v>594</v>
      </c>
      <c r="H306" s="155">
        <v>731</v>
      </c>
      <c r="I306" s="156"/>
      <c r="L306" s="151"/>
      <c r="M306" s="157"/>
      <c r="T306" s="158"/>
      <c r="AT306" s="153" t="s">
        <v>223</v>
      </c>
      <c r="AU306" s="153" t="s">
        <v>85</v>
      </c>
      <c r="AV306" s="12" t="s">
        <v>85</v>
      </c>
      <c r="AW306" s="12" t="s">
        <v>32</v>
      </c>
      <c r="AX306" s="12" t="s">
        <v>83</v>
      </c>
      <c r="AY306" s="153" t="s">
        <v>207</v>
      </c>
    </row>
    <row r="307" spans="2:65" s="1" customFormat="1" ht="24.2" customHeight="1">
      <c r="B307" s="137"/>
      <c r="C307" s="138" t="s">
        <v>595</v>
      </c>
      <c r="D307" s="138" t="s">
        <v>209</v>
      </c>
      <c r="E307" s="139" t="s">
        <v>596</v>
      </c>
      <c r="F307" s="140" t="s">
        <v>597</v>
      </c>
      <c r="G307" s="141" t="s">
        <v>218</v>
      </c>
      <c r="H307" s="142">
        <v>731</v>
      </c>
      <c r="I307" s="143"/>
      <c r="J307" s="144">
        <f>ROUND(I307*H307,2)</f>
        <v>0</v>
      </c>
      <c r="K307" s="140" t="s">
        <v>213</v>
      </c>
      <c r="L307" s="32"/>
      <c r="M307" s="145" t="s">
        <v>1</v>
      </c>
      <c r="N307" s="146" t="s">
        <v>41</v>
      </c>
      <c r="P307" s="147">
        <f>O307*H307</f>
        <v>0</v>
      </c>
      <c r="Q307" s="147">
        <v>0.15559</v>
      </c>
      <c r="R307" s="147">
        <f>Q307*H307</f>
        <v>113.73629000000001</v>
      </c>
      <c r="S307" s="147">
        <v>0</v>
      </c>
      <c r="T307" s="148">
        <f>S307*H307</f>
        <v>0</v>
      </c>
      <c r="AR307" s="149" t="s">
        <v>214</v>
      </c>
      <c r="AT307" s="149" t="s">
        <v>209</v>
      </c>
      <c r="AU307" s="149" t="s">
        <v>85</v>
      </c>
      <c r="AY307" s="17" t="s">
        <v>207</v>
      </c>
      <c r="BE307" s="150">
        <f>IF(N307="základní",J307,0)</f>
        <v>0</v>
      </c>
      <c r="BF307" s="150">
        <f>IF(N307="snížená",J307,0)</f>
        <v>0</v>
      </c>
      <c r="BG307" s="150">
        <f>IF(N307="zákl. přenesená",J307,0)</f>
        <v>0</v>
      </c>
      <c r="BH307" s="150">
        <f>IF(N307="sníž. přenesená",J307,0)</f>
        <v>0</v>
      </c>
      <c r="BI307" s="150">
        <f>IF(N307="nulová",J307,0)</f>
        <v>0</v>
      </c>
      <c r="BJ307" s="17" t="s">
        <v>83</v>
      </c>
      <c r="BK307" s="150">
        <f>ROUND(I307*H307,2)</f>
        <v>0</v>
      </c>
      <c r="BL307" s="17" t="s">
        <v>214</v>
      </c>
      <c r="BM307" s="149" t="s">
        <v>598</v>
      </c>
    </row>
    <row r="308" spans="2:51" s="12" customFormat="1" ht="12">
      <c r="B308" s="151"/>
      <c r="D308" s="152" t="s">
        <v>223</v>
      </c>
      <c r="E308" s="153" t="s">
        <v>1</v>
      </c>
      <c r="F308" s="154" t="s">
        <v>149</v>
      </c>
      <c r="H308" s="155">
        <v>731</v>
      </c>
      <c r="I308" s="156"/>
      <c r="L308" s="151"/>
      <c r="M308" s="157"/>
      <c r="T308" s="158"/>
      <c r="AT308" s="153" t="s">
        <v>223</v>
      </c>
      <c r="AU308" s="153" t="s">
        <v>85</v>
      </c>
      <c r="AV308" s="12" t="s">
        <v>85</v>
      </c>
      <c r="AW308" s="12" t="s">
        <v>32</v>
      </c>
      <c r="AX308" s="12" t="s">
        <v>83</v>
      </c>
      <c r="AY308" s="153" t="s">
        <v>207</v>
      </c>
    </row>
    <row r="309" spans="2:65" s="1" customFormat="1" ht="76.35" customHeight="1">
      <c r="B309" s="137"/>
      <c r="C309" s="138" t="s">
        <v>599</v>
      </c>
      <c r="D309" s="138" t="s">
        <v>209</v>
      </c>
      <c r="E309" s="139" t="s">
        <v>600</v>
      </c>
      <c r="F309" s="140" t="s">
        <v>601</v>
      </c>
      <c r="G309" s="141" t="s">
        <v>218</v>
      </c>
      <c r="H309" s="142">
        <v>9</v>
      </c>
      <c r="I309" s="143"/>
      <c r="J309" s="144">
        <f>ROUND(I309*H309,2)</f>
        <v>0</v>
      </c>
      <c r="K309" s="140" t="s">
        <v>213</v>
      </c>
      <c r="L309" s="32"/>
      <c r="M309" s="145" t="s">
        <v>1</v>
      </c>
      <c r="N309" s="146" t="s">
        <v>41</v>
      </c>
      <c r="P309" s="147">
        <f>O309*H309</f>
        <v>0</v>
      </c>
      <c r="Q309" s="147">
        <v>0.08922</v>
      </c>
      <c r="R309" s="147">
        <f>Q309*H309</f>
        <v>0.8029799999999999</v>
      </c>
      <c r="S309" s="147">
        <v>0</v>
      </c>
      <c r="T309" s="148">
        <f>S309*H309</f>
        <v>0</v>
      </c>
      <c r="AR309" s="149" t="s">
        <v>214</v>
      </c>
      <c r="AT309" s="149" t="s">
        <v>209</v>
      </c>
      <c r="AU309" s="149" t="s">
        <v>85</v>
      </c>
      <c r="AY309" s="17" t="s">
        <v>207</v>
      </c>
      <c r="BE309" s="150">
        <f>IF(N309="základní",J309,0)</f>
        <v>0</v>
      </c>
      <c r="BF309" s="150">
        <f>IF(N309="snížená",J309,0)</f>
        <v>0</v>
      </c>
      <c r="BG309" s="150">
        <f>IF(N309="zákl. přenesená",J309,0)</f>
        <v>0</v>
      </c>
      <c r="BH309" s="150">
        <f>IF(N309="sníž. přenesená",J309,0)</f>
        <v>0</v>
      </c>
      <c r="BI309" s="150">
        <f>IF(N309="nulová",J309,0)</f>
        <v>0</v>
      </c>
      <c r="BJ309" s="17" t="s">
        <v>83</v>
      </c>
      <c r="BK309" s="150">
        <f>ROUND(I309*H309,2)</f>
        <v>0</v>
      </c>
      <c r="BL309" s="17" t="s">
        <v>214</v>
      </c>
      <c r="BM309" s="149" t="s">
        <v>602</v>
      </c>
    </row>
    <row r="310" spans="2:51" s="13" customFormat="1" ht="12">
      <c r="B310" s="159"/>
      <c r="D310" s="152" t="s">
        <v>223</v>
      </c>
      <c r="E310" s="160" t="s">
        <v>1</v>
      </c>
      <c r="F310" s="161" t="s">
        <v>603</v>
      </c>
      <c r="H310" s="160" t="s">
        <v>1</v>
      </c>
      <c r="I310" s="162"/>
      <c r="L310" s="159"/>
      <c r="M310" s="163"/>
      <c r="T310" s="164"/>
      <c r="AT310" s="160" t="s">
        <v>223</v>
      </c>
      <c r="AU310" s="160" t="s">
        <v>85</v>
      </c>
      <c r="AV310" s="13" t="s">
        <v>83</v>
      </c>
      <c r="AW310" s="13" t="s">
        <v>32</v>
      </c>
      <c r="AX310" s="13" t="s">
        <v>76</v>
      </c>
      <c r="AY310" s="160" t="s">
        <v>207</v>
      </c>
    </row>
    <row r="311" spans="2:51" s="12" customFormat="1" ht="12">
      <c r="B311" s="151"/>
      <c r="D311" s="152" t="s">
        <v>223</v>
      </c>
      <c r="E311" s="153" t="s">
        <v>145</v>
      </c>
      <c r="F311" s="154" t="s">
        <v>146</v>
      </c>
      <c r="H311" s="155">
        <v>9</v>
      </c>
      <c r="I311" s="156"/>
      <c r="L311" s="151"/>
      <c r="M311" s="157"/>
      <c r="T311" s="158"/>
      <c r="AT311" s="153" t="s">
        <v>223</v>
      </c>
      <c r="AU311" s="153" t="s">
        <v>85</v>
      </c>
      <c r="AV311" s="12" t="s">
        <v>85</v>
      </c>
      <c r="AW311" s="12" t="s">
        <v>32</v>
      </c>
      <c r="AX311" s="12" t="s">
        <v>83</v>
      </c>
      <c r="AY311" s="153" t="s">
        <v>207</v>
      </c>
    </row>
    <row r="312" spans="2:65" s="1" customFormat="1" ht="21.75" customHeight="1">
      <c r="B312" s="137"/>
      <c r="C312" s="172" t="s">
        <v>604</v>
      </c>
      <c r="D312" s="172" t="s">
        <v>426</v>
      </c>
      <c r="E312" s="173" t="s">
        <v>605</v>
      </c>
      <c r="F312" s="174" t="s">
        <v>606</v>
      </c>
      <c r="G312" s="175" t="s">
        <v>218</v>
      </c>
      <c r="H312" s="176">
        <v>9.27</v>
      </c>
      <c r="I312" s="177"/>
      <c r="J312" s="178">
        <f>ROUND(I312*H312,2)</f>
        <v>0</v>
      </c>
      <c r="K312" s="174" t="s">
        <v>213</v>
      </c>
      <c r="L312" s="179"/>
      <c r="M312" s="180" t="s">
        <v>1</v>
      </c>
      <c r="N312" s="181" t="s">
        <v>41</v>
      </c>
      <c r="P312" s="147">
        <f>O312*H312</f>
        <v>0</v>
      </c>
      <c r="Q312" s="147">
        <v>0.131</v>
      </c>
      <c r="R312" s="147">
        <f>Q312*H312</f>
        <v>1.21437</v>
      </c>
      <c r="S312" s="147">
        <v>0</v>
      </c>
      <c r="T312" s="148">
        <f>S312*H312</f>
        <v>0</v>
      </c>
      <c r="AR312" s="149" t="s">
        <v>242</v>
      </c>
      <c r="AT312" s="149" t="s">
        <v>426</v>
      </c>
      <c r="AU312" s="149" t="s">
        <v>85</v>
      </c>
      <c r="AY312" s="17" t="s">
        <v>207</v>
      </c>
      <c r="BE312" s="150">
        <f>IF(N312="základní",J312,0)</f>
        <v>0</v>
      </c>
      <c r="BF312" s="150">
        <f>IF(N312="snížená",J312,0)</f>
        <v>0</v>
      </c>
      <c r="BG312" s="150">
        <f>IF(N312="zákl. přenesená",J312,0)</f>
        <v>0</v>
      </c>
      <c r="BH312" s="150">
        <f>IF(N312="sníž. přenesená",J312,0)</f>
        <v>0</v>
      </c>
      <c r="BI312" s="150">
        <f>IF(N312="nulová",J312,0)</f>
        <v>0</v>
      </c>
      <c r="BJ312" s="17" t="s">
        <v>83</v>
      </c>
      <c r="BK312" s="150">
        <f>ROUND(I312*H312,2)</f>
        <v>0</v>
      </c>
      <c r="BL312" s="17" t="s">
        <v>214</v>
      </c>
      <c r="BM312" s="149" t="s">
        <v>607</v>
      </c>
    </row>
    <row r="313" spans="2:51" s="12" customFormat="1" ht="12">
      <c r="B313" s="151"/>
      <c r="D313" s="152" t="s">
        <v>223</v>
      </c>
      <c r="E313" s="153" t="s">
        <v>1</v>
      </c>
      <c r="F313" s="154" t="s">
        <v>145</v>
      </c>
      <c r="H313" s="155">
        <v>9</v>
      </c>
      <c r="I313" s="156"/>
      <c r="L313" s="151"/>
      <c r="M313" s="157"/>
      <c r="T313" s="158"/>
      <c r="AT313" s="153" t="s">
        <v>223</v>
      </c>
      <c r="AU313" s="153" t="s">
        <v>85</v>
      </c>
      <c r="AV313" s="12" t="s">
        <v>85</v>
      </c>
      <c r="AW313" s="12" t="s">
        <v>32</v>
      </c>
      <c r="AX313" s="12" t="s">
        <v>83</v>
      </c>
      <c r="AY313" s="153" t="s">
        <v>207</v>
      </c>
    </row>
    <row r="314" spans="2:51" s="12" customFormat="1" ht="12">
      <c r="B314" s="151"/>
      <c r="D314" s="152" t="s">
        <v>223</v>
      </c>
      <c r="F314" s="154" t="s">
        <v>608</v>
      </c>
      <c r="H314" s="155">
        <v>9.27</v>
      </c>
      <c r="I314" s="156"/>
      <c r="L314" s="151"/>
      <c r="M314" s="157"/>
      <c r="T314" s="158"/>
      <c r="AT314" s="153" t="s">
        <v>223</v>
      </c>
      <c r="AU314" s="153" t="s">
        <v>85</v>
      </c>
      <c r="AV314" s="12" t="s">
        <v>85</v>
      </c>
      <c r="AW314" s="12" t="s">
        <v>3</v>
      </c>
      <c r="AX314" s="12" t="s">
        <v>83</v>
      </c>
      <c r="AY314" s="153" t="s">
        <v>207</v>
      </c>
    </row>
    <row r="315" spans="2:65" s="1" customFormat="1" ht="76.35" customHeight="1">
      <c r="B315" s="137"/>
      <c r="C315" s="138" t="s">
        <v>609</v>
      </c>
      <c r="D315" s="138" t="s">
        <v>209</v>
      </c>
      <c r="E315" s="139" t="s">
        <v>610</v>
      </c>
      <c r="F315" s="140" t="s">
        <v>611</v>
      </c>
      <c r="G315" s="141" t="s">
        <v>218</v>
      </c>
      <c r="H315" s="142">
        <v>935</v>
      </c>
      <c r="I315" s="143"/>
      <c r="J315" s="144">
        <f>ROUND(I315*H315,2)</f>
        <v>0</v>
      </c>
      <c r="K315" s="140" t="s">
        <v>213</v>
      </c>
      <c r="L315" s="32"/>
      <c r="M315" s="145" t="s">
        <v>1</v>
      </c>
      <c r="N315" s="146" t="s">
        <v>41</v>
      </c>
      <c r="P315" s="147">
        <f>O315*H315</f>
        <v>0</v>
      </c>
      <c r="Q315" s="147">
        <v>0.08922</v>
      </c>
      <c r="R315" s="147">
        <f>Q315*H315</f>
        <v>83.4207</v>
      </c>
      <c r="S315" s="147">
        <v>0</v>
      </c>
      <c r="T315" s="148">
        <f>S315*H315</f>
        <v>0</v>
      </c>
      <c r="AR315" s="149" t="s">
        <v>214</v>
      </c>
      <c r="AT315" s="149" t="s">
        <v>209</v>
      </c>
      <c r="AU315" s="149" t="s">
        <v>85</v>
      </c>
      <c r="AY315" s="17" t="s">
        <v>207</v>
      </c>
      <c r="BE315" s="150">
        <f>IF(N315="základní",J315,0)</f>
        <v>0</v>
      </c>
      <c r="BF315" s="150">
        <f>IF(N315="snížená",J315,0)</f>
        <v>0</v>
      </c>
      <c r="BG315" s="150">
        <f>IF(N315="zákl. přenesená",J315,0)</f>
        <v>0</v>
      </c>
      <c r="BH315" s="150">
        <f>IF(N315="sníž. přenesená",J315,0)</f>
        <v>0</v>
      </c>
      <c r="BI315" s="150">
        <f>IF(N315="nulová",J315,0)</f>
        <v>0</v>
      </c>
      <c r="BJ315" s="17" t="s">
        <v>83</v>
      </c>
      <c r="BK315" s="150">
        <f>ROUND(I315*H315,2)</f>
        <v>0</v>
      </c>
      <c r="BL315" s="17" t="s">
        <v>214</v>
      </c>
      <c r="BM315" s="149" t="s">
        <v>612</v>
      </c>
    </row>
    <row r="316" spans="2:51" s="12" customFormat="1" ht="12">
      <c r="B316" s="151"/>
      <c r="D316" s="152" t="s">
        <v>223</v>
      </c>
      <c r="E316" s="153" t="s">
        <v>1</v>
      </c>
      <c r="F316" s="154" t="s">
        <v>613</v>
      </c>
      <c r="H316" s="155">
        <v>914</v>
      </c>
      <c r="I316" s="156"/>
      <c r="L316" s="151"/>
      <c r="M316" s="157"/>
      <c r="T316" s="158"/>
      <c r="AT316" s="153" t="s">
        <v>223</v>
      </c>
      <c r="AU316" s="153" t="s">
        <v>85</v>
      </c>
      <c r="AV316" s="12" t="s">
        <v>85</v>
      </c>
      <c r="AW316" s="12" t="s">
        <v>32</v>
      </c>
      <c r="AX316" s="12" t="s">
        <v>76</v>
      </c>
      <c r="AY316" s="153" t="s">
        <v>207</v>
      </c>
    </row>
    <row r="317" spans="2:51" s="12" customFormat="1" ht="12">
      <c r="B317" s="151"/>
      <c r="D317" s="152" t="s">
        <v>223</v>
      </c>
      <c r="E317" s="153" t="s">
        <v>1</v>
      </c>
      <c r="F317" s="154" t="s">
        <v>614</v>
      </c>
      <c r="H317" s="155">
        <v>21</v>
      </c>
      <c r="I317" s="156"/>
      <c r="L317" s="151"/>
      <c r="M317" s="157"/>
      <c r="T317" s="158"/>
      <c r="AT317" s="153" t="s">
        <v>223</v>
      </c>
      <c r="AU317" s="153" t="s">
        <v>85</v>
      </c>
      <c r="AV317" s="12" t="s">
        <v>85</v>
      </c>
      <c r="AW317" s="12" t="s">
        <v>32</v>
      </c>
      <c r="AX317" s="12" t="s">
        <v>76</v>
      </c>
      <c r="AY317" s="153" t="s">
        <v>207</v>
      </c>
    </row>
    <row r="318" spans="2:51" s="14" customFormat="1" ht="12">
      <c r="B318" s="165"/>
      <c r="D318" s="152" t="s">
        <v>223</v>
      </c>
      <c r="E318" s="166" t="s">
        <v>140</v>
      </c>
      <c r="F318" s="167" t="s">
        <v>309</v>
      </c>
      <c r="H318" s="168">
        <v>935</v>
      </c>
      <c r="I318" s="169"/>
      <c r="L318" s="165"/>
      <c r="M318" s="170"/>
      <c r="T318" s="171"/>
      <c r="AT318" s="166" t="s">
        <v>223</v>
      </c>
      <c r="AU318" s="166" t="s">
        <v>85</v>
      </c>
      <c r="AV318" s="14" t="s">
        <v>214</v>
      </c>
      <c r="AW318" s="14" t="s">
        <v>32</v>
      </c>
      <c r="AX318" s="14" t="s">
        <v>83</v>
      </c>
      <c r="AY318" s="166" t="s">
        <v>207</v>
      </c>
    </row>
    <row r="319" spans="2:65" s="1" customFormat="1" ht="21.75" customHeight="1">
      <c r="B319" s="137"/>
      <c r="C319" s="172" t="s">
        <v>615</v>
      </c>
      <c r="D319" s="172" t="s">
        <v>426</v>
      </c>
      <c r="E319" s="173" t="s">
        <v>605</v>
      </c>
      <c r="F319" s="174" t="s">
        <v>606</v>
      </c>
      <c r="G319" s="175" t="s">
        <v>218</v>
      </c>
      <c r="H319" s="176">
        <v>923.14</v>
      </c>
      <c r="I319" s="177"/>
      <c r="J319" s="178">
        <f>ROUND(I319*H319,2)</f>
        <v>0</v>
      </c>
      <c r="K319" s="174" t="s">
        <v>213</v>
      </c>
      <c r="L319" s="179"/>
      <c r="M319" s="180" t="s">
        <v>1</v>
      </c>
      <c r="N319" s="181" t="s">
        <v>41</v>
      </c>
      <c r="P319" s="147">
        <f>O319*H319</f>
        <v>0</v>
      </c>
      <c r="Q319" s="147">
        <v>0.131</v>
      </c>
      <c r="R319" s="147">
        <f>Q319*H319</f>
        <v>120.93134</v>
      </c>
      <c r="S319" s="147">
        <v>0</v>
      </c>
      <c r="T319" s="148">
        <f>S319*H319</f>
        <v>0</v>
      </c>
      <c r="AR319" s="149" t="s">
        <v>242</v>
      </c>
      <c r="AT319" s="149" t="s">
        <v>426</v>
      </c>
      <c r="AU319" s="149" t="s">
        <v>85</v>
      </c>
      <c r="AY319" s="17" t="s">
        <v>207</v>
      </c>
      <c r="BE319" s="150">
        <f>IF(N319="základní",J319,0)</f>
        <v>0</v>
      </c>
      <c r="BF319" s="150">
        <f>IF(N319="snížená",J319,0)</f>
        <v>0</v>
      </c>
      <c r="BG319" s="150">
        <f>IF(N319="zákl. přenesená",J319,0)</f>
        <v>0</v>
      </c>
      <c r="BH319" s="150">
        <f>IF(N319="sníž. přenesená",J319,0)</f>
        <v>0</v>
      </c>
      <c r="BI319" s="150">
        <f>IF(N319="nulová",J319,0)</f>
        <v>0</v>
      </c>
      <c r="BJ319" s="17" t="s">
        <v>83</v>
      </c>
      <c r="BK319" s="150">
        <f>ROUND(I319*H319,2)</f>
        <v>0</v>
      </c>
      <c r="BL319" s="17" t="s">
        <v>214</v>
      </c>
      <c r="BM319" s="149" t="s">
        <v>616</v>
      </c>
    </row>
    <row r="320" spans="2:51" s="12" customFormat="1" ht="12">
      <c r="B320" s="151"/>
      <c r="D320" s="152" t="s">
        <v>223</v>
      </c>
      <c r="E320" s="153" t="s">
        <v>1</v>
      </c>
      <c r="F320" s="154" t="s">
        <v>617</v>
      </c>
      <c r="H320" s="155">
        <v>914</v>
      </c>
      <c r="I320" s="156"/>
      <c r="L320" s="151"/>
      <c r="M320" s="157"/>
      <c r="T320" s="158"/>
      <c r="AT320" s="153" t="s">
        <v>223</v>
      </c>
      <c r="AU320" s="153" t="s">
        <v>85</v>
      </c>
      <c r="AV320" s="12" t="s">
        <v>85</v>
      </c>
      <c r="AW320" s="12" t="s">
        <v>32</v>
      </c>
      <c r="AX320" s="12" t="s">
        <v>83</v>
      </c>
      <c r="AY320" s="153" t="s">
        <v>207</v>
      </c>
    </row>
    <row r="321" spans="2:51" s="12" customFormat="1" ht="12">
      <c r="B321" s="151"/>
      <c r="D321" s="152" t="s">
        <v>223</v>
      </c>
      <c r="F321" s="154" t="s">
        <v>618</v>
      </c>
      <c r="H321" s="155">
        <v>923.14</v>
      </c>
      <c r="I321" s="156"/>
      <c r="L321" s="151"/>
      <c r="M321" s="157"/>
      <c r="T321" s="158"/>
      <c r="AT321" s="153" t="s">
        <v>223</v>
      </c>
      <c r="AU321" s="153" t="s">
        <v>85</v>
      </c>
      <c r="AV321" s="12" t="s">
        <v>85</v>
      </c>
      <c r="AW321" s="12" t="s">
        <v>3</v>
      </c>
      <c r="AX321" s="12" t="s">
        <v>83</v>
      </c>
      <c r="AY321" s="153" t="s">
        <v>207</v>
      </c>
    </row>
    <row r="322" spans="2:65" s="1" customFormat="1" ht="24.2" customHeight="1">
      <c r="B322" s="137"/>
      <c r="C322" s="172" t="s">
        <v>619</v>
      </c>
      <c r="D322" s="172" t="s">
        <v>426</v>
      </c>
      <c r="E322" s="173" t="s">
        <v>620</v>
      </c>
      <c r="F322" s="174" t="s">
        <v>621</v>
      </c>
      <c r="G322" s="175" t="s">
        <v>218</v>
      </c>
      <c r="H322" s="176">
        <v>21.21</v>
      </c>
      <c r="I322" s="177"/>
      <c r="J322" s="178">
        <f>ROUND(I322*H322,2)</f>
        <v>0</v>
      </c>
      <c r="K322" s="174" t="s">
        <v>213</v>
      </c>
      <c r="L322" s="179"/>
      <c r="M322" s="180" t="s">
        <v>1</v>
      </c>
      <c r="N322" s="181" t="s">
        <v>41</v>
      </c>
      <c r="P322" s="147">
        <f>O322*H322</f>
        <v>0</v>
      </c>
      <c r="Q322" s="147">
        <v>0.131</v>
      </c>
      <c r="R322" s="147">
        <f>Q322*H322</f>
        <v>2.7785100000000003</v>
      </c>
      <c r="S322" s="147">
        <v>0</v>
      </c>
      <c r="T322" s="148">
        <f>S322*H322</f>
        <v>0</v>
      </c>
      <c r="AR322" s="149" t="s">
        <v>242</v>
      </c>
      <c r="AT322" s="149" t="s">
        <v>426</v>
      </c>
      <c r="AU322" s="149" t="s">
        <v>85</v>
      </c>
      <c r="AY322" s="17" t="s">
        <v>207</v>
      </c>
      <c r="BE322" s="150">
        <f>IF(N322="základní",J322,0)</f>
        <v>0</v>
      </c>
      <c r="BF322" s="150">
        <f>IF(N322="snížená",J322,0)</f>
        <v>0</v>
      </c>
      <c r="BG322" s="150">
        <f>IF(N322="zákl. přenesená",J322,0)</f>
        <v>0</v>
      </c>
      <c r="BH322" s="150">
        <f>IF(N322="sníž. přenesená",J322,0)</f>
        <v>0</v>
      </c>
      <c r="BI322" s="150">
        <f>IF(N322="nulová",J322,0)</f>
        <v>0</v>
      </c>
      <c r="BJ322" s="17" t="s">
        <v>83</v>
      </c>
      <c r="BK322" s="150">
        <f>ROUND(I322*H322,2)</f>
        <v>0</v>
      </c>
      <c r="BL322" s="17" t="s">
        <v>214</v>
      </c>
      <c r="BM322" s="149" t="s">
        <v>622</v>
      </c>
    </row>
    <row r="323" spans="2:51" s="12" customFormat="1" ht="12">
      <c r="B323" s="151"/>
      <c r="D323" s="152" t="s">
        <v>223</v>
      </c>
      <c r="E323" s="153" t="s">
        <v>1</v>
      </c>
      <c r="F323" s="154" t="s">
        <v>7</v>
      </c>
      <c r="H323" s="155">
        <v>21</v>
      </c>
      <c r="I323" s="156"/>
      <c r="L323" s="151"/>
      <c r="M323" s="157"/>
      <c r="T323" s="158"/>
      <c r="AT323" s="153" t="s">
        <v>223</v>
      </c>
      <c r="AU323" s="153" t="s">
        <v>85</v>
      </c>
      <c r="AV323" s="12" t="s">
        <v>85</v>
      </c>
      <c r="AW323" s="12" t="s">
        <v>32</v>
      </c>
      <c r="AX323" s="12" t="s">
        <v>83</v>
      </c>
      <c r="AY323" s="153" t="s">
        <v>207</v>
      </c>
    </row>
    <row r="324" spans="2:51" s="12" customFormat="1" ht="12">
      <c r="B324" s="151"/>
      <c r="D324" s="152" t="s">
        <v>223</v>
      </c>
      <c r="F324" s="154" t="s">
        <v>623</v>
      </c>
      <c r="H324" s="155">
        <v>21.21</v>
      </c>
      <c r="I324" s="156"/>
      <c r="L324" s="151"/>
      <c r="M324" s="157"/>
      <c r="T324" s="158"/>
      <c r="AT324" s="153" t="s">
        <v>223</v>
      </c>
      <c r="AU324" s="153" t="s">
        <v>85</v>
      </c>
      <c r="AV324" s="12" t="s">
        <v>85</v>
      </c>
      <c r="AW324" s="12" t="s">
        <v>3</v>
      </c>
      <c r="AX324" s="12" t="s">
        <v>83</v>
      </c>
      <c r="AY324" s="153" t="s">
        <v>207</v>
      </c>
    </row>
    <row r="325" spans="2:65" s="1" customFormat="1" ht="37.9" customHeight="1">
      <c r="B325" s="137"/>
      <c r="C325" s="138" t="s">
        <v>624</v>
      </c>
      <c r="D325" s="138" t="s">
        <v>209</v>
      </c>
      <c r="E325" s="139" t="s">
        <v>625</v>
      </c>
      <c r="F325" s="140" t="s">
        <v>626</v>
      </c>
      <c r="G325" s="141" t="s">
        <v>218</v>
      </c>
      <c r="H325" s="142">
        <v>30</v>
      </c>
      <c r="I325" s="143"/>
      <c r="J325" s="144">
        <f>ROUND(I325*H325,2)</f>
        <v>0</v>
      </c>
      <c r="K325" s="140" t="s">
        <v>213</v>
      </c>
      <c r="L325" s="32"/>
      <c r="M325" s="145" t="s">
        <v>1</v>
      </c>
      <c r="N325" s="146" t="s">
        <v>41</v>
      </c>
      <c r="P325" s="147">
        <f>O325*H325</f>
        <v>0</v>
      </c>
      <c r="Q325" s="147">
        <v>0</v>
      </c>
      <c r="R325" s="147">
        <f>Q325*H325</f>
        <v>0</v>
      </c>
      <c r="S325" s="147">
        <v>0</v>
      </c>
      <c r="T325" s="148">
        <f>S325*H325</f>
        <v>0</v>
      </c>
      <c r="AR325" s="149" t="s">
        <v>214</v>
      </c>
      <c r="AT325" s="149" t="s">
        <v>209</v>
      </c>
      <c r="AU325" s="149" t="s">
        <v>85</v>
      </c>
      <c r="AY325" s="17" t="s">
        <v>207</v>
      </c>
      <c r="BE325" s="150">
        <f>IF(N325="základní",J325,0)</f>
        <v>0</v>
      </c>
      <c r="BF325" s="150">
        <f>IF(N325="snížená",J325,0)</f>
        <v>0</v>
      </c>
      <c r="BG325" s="150">
        <f>IF(N325="zákl. přenesená",J325,0)</f>
        <v>0</v>
      </c>
      <c r="BH325" s="150">
        <f>IF(N325="sníž. přenesená",J325,0)</f>
        <v>0</v>
      </c>
      <c r="BI325" s="150">
        <f>IF(N325="nulová",J325,0)</f>
        <v>0</v>
      </c>
      <c r="BJ325" s="17" t="s">
        <v>83</v>
      </c>
      <c r="BK325" s="150">
        <f>ROUND(I325*H325,2)</f>
        <v>0</v>
      </c>
      <c r="BL325" s="17" t="s">
        <v>214</v>
      </c>
      <c r="BM325" s="149" t="s">
        <v>627</v>
      </c>
    </row>
    <row r="326" spans="2:51" s="12" customFormat="1" ht="12">
      <c r="B326" s="151"/>
      <c r="D326" s="152" t="s">
        <v>223</v>
      </c>
      <c r="E326" s="153" t="s">
        <v>1</v>
      </c>
      <c r="F326" s="154" t="s">
        <v>628</v>
      </c>
      <c r="H326" s="155">
        <v>30</v>
      </c>
      <c r="I326" s="156"/>
      <c r="L326" s="151"/>
      <c r="M326" s="157"/>
      <c r="T326" s="158"/>
      <c r="AT326" s="153" t="s">
        <v>223</v>
      </c>
      <c r="AU326" s="153" t="s">
        <v>85</v>
      </c>
      <c r="AV326" s="12" t="s">
        <v>85</v>
      </c>
      <c r="AW326" s="12" t="s">
        <v>32</v>
      </c>
      <c r="AX326" s="12" t="s">
        <v>83</v>
      </c>
      <c r="AY326" s="153" t="s">
        <v>207</v>
      </c>
    </row>
    <row r="327" spans="2:65" s="1" customFormat="1" ht="76.35" customHeight="1">
      <c r="B327" s="137"/>
      <c r="C327" s="138" t="s">
        <v>629</v>
      </c>
      <c r="D327" s="138" t="s">
        <v>209</v>
      </c>
      <c r="E327" s="139" t="s">
        <v>630</v>
      </c>
      <c r="F327" s="140" t="s">
        <v>631</v>
      </c>
      <c r="G327" s="141" t="s">
        <v>218</v>
      </c>
      <c r="H327" s="142">
        <v>32</v>
      </c>
      <c r="I327" s="143"/>
      <c r="J327" s="144">
        <f>ROUND(I327*H327,2)</f>
        <v>0</v>
      </c>
      <c r="K327" s="140" t="s">
        <v>213</v>
      </c>
      <c r="L327" s="32"/>
      <c r="M327" s="145" t="s">
        <v>1</v>
      </c>
      <c r="N327" s="146" t="s">
        <v>41</v>
      </c>
      <c r="P327" s="147">
        <f>O327*H327</f>
        <v>0</v>
      </c>
      <c r="Q327" s="147">
        <v>0.11162</v>
      </c>
      <c r="R327" s="147">
        <f>Q327*H327</f>
        <v>3.57184</v>
      </c>
      <c r="S327" s="147">
        <v>0</v>
      </c>
      <c r="T327" s="148">
        <f>S327*H327</f>
        <v>0</v>
      </c>
      <c r="AR327" s="149" t="s">
        <v>214</v>
      </c>
      <c r="AT327" s="149" t="s">
        <v>209</v>
      </c>
      <c r="AU327" s="149" t="s">
        <v>85</v>
      </c>
      <c r="AY327" s="17" t="s">
        <v>207</v>
      </c>
      <c r="BE327" s="150">
        <f>IF(N327="základní",J327,0)</f>
        <v>0</v>
      </c>
      <c r="BF327" s="150">
        <f>IF(N327="snížená",J327,0)</f>
        <v>0</v>
      </c>
      <c r="BG327" s="150">
        <f>IF(N327="zákl. přenesená",J327,0)</f>
        <v>0</v>
      </c>
      <c r="BH327" s="150">
        <f>IF(N327="sníž. přenesená",J327,0)</f>
        <v>0</v>
      </c>
      <c r="BI327" s="150">
        <f>IF(N327="nulová",J327,0)</f>
        <v>0</v>
      </c>
      <c r="BJ327" s="17" t="s">
        <v>83</v>
      </c>
      <c r="BK327" s="150">
        <f>ROUND(I327*H327,2)</f>
        <v>0</v>
      </c>
      <c r="BL327" s="17" t="s">
        <v>214</v>
      </c>
      <c r="BM327" s="149" t="s">
        <v>632</v>
      </c>
    </row>
    <row r="328" spans="2:51" s="13" customFormat="1" ht="22.5">
      <c r="B328" s="159"/>
      <c r="D328" s="152" t="s">
        <v>223</v>
      </c>
      <c r="E328" s="160" t="s">
        <v>1</v>
      </c>
      <c r="F328" s="161" t="s">
        <v>633</v>
      </c>
      <c r="H328" s="160" t="s">
        <v>1</v>
      </c>
      <c r="I328" s="162"/>
      <c r="L328" s="159"/>
      <c r="M328" s="163"/>
      <c r="T328" s="164"/>
      <c r="AT328" s="160" t="s">
        <v>223</v>
      </c>
      <c r="AU328" s="160" t="s">
        <v>85</v>
      </c>
      <c r="AV328" s="13" t="s">
        <v>83</v>
      </c>
      <c r="AW328" s="13" t="s">
        <v>32</v>
      </c>
      <c r="AX328" s="13" t="s">
        <v>76</v>
      </c>
      <c r="AY328" s="160" t="s">
        <v>207</v>
      </c>
    </row>
    <row r="329" spans="2:51" s="12" customFormat="1" ht="12">
      <c r="B329" s="151"/>
      <c r="D329" s="152" t="s">
        <v>223</v>
      </c>
      <c r="E329" s="153" t="s">
        <v>1</v>
      </c>
      <c r="F329" s="154" t="s">
        <v>634</v>
      </c>
      <c r="H329" s="155">
        <v>32</v>
      </c>
      <c r="I329" s="156"/>
      <c r="L329" s="151"/>
      <c r="M329" s="157"/>
      <c r="T329" s="158"/>
      <c r="AT329" s="153" t="s">
        <v>223</v>
      </c>
      <c r="AU329" s="153" t="s">
        <v>85</v>
      </c>
      <c r="AV329" s="12" t="s">
        <v>85</v>
      </c>
      <c r="AW329" s="12" t="s">
        <v>32</v>
      </c>
      <c r="AX329" s="12" t="s">
        <v>83</v>
      </c>
      <c r="AY329" s="153" t="s">
        <v>207</v>
      </c>
    </row>
    <row r="330" spans="2:65" s="1" customFormat="1" ht="16.5" customHeight="1">
      <c r="B330" s="137"/>
      <c r="C330" s="172" t="s">
        <v>635</v>
      </c>
      <c r="D330" s="172" t="s">
        <v>426</v>
      </c>
      <c r="E330" s="173" t="s">
        <v>636</v>
      </c>
      <c r="F330" s="174" t="s">
        <v>637</v>
      </c>
      <c r="G330" s="175" t="s">
        <v>218</v>
      </c>
      <c r="H330" s="176">
        <v>3.52</v>
      </c>
      <c r="I330" s="177"/>
      <c r="J330" s="178">
        <f>ROUND(I330*H330,2)</f>
        <v>0</v>
      </c>
      <c r="K330" s="174" t="s">
        <v>213</v>
      </c>
      <c r="L330" s="179"/>
      <c r="M330" s="180" t="s">
        <v>1</v>
      </c>
      <c r="N330" s="181" t="s">
        <v>41</v>
      </c>
      <c r="P330" s="147">
        <f>O330*H330</f>
        <v>0</v>
      </c>
      <c r="Q330" s="147">
        <v>0.176</v>
      </c>
      <c r="R330" s="147">
        <f>Q330*H330</f>
        <v>0.61952</v>
      </c>
      <c r="S330" s="147">
        <v>0</v>
      </c>
      <c r="T330" s="148">
        <f>S330*H330</f>
        <v>0</v>
      </c>
      <c r="AR330" s="149" t="s">
        <v>242</v>
      </c>
      <c r="AT330" s="149" t="s">
        <v>426</v>
      </c>
      <c r="AU330" s="149" t="s">
        <v>85</v>
      </c>
      <c r="AY330" s="17" t="s">
        <v>207</v>
      </c>
      <c r="BE330" s="150">
        <f>IF(N330="základní",J330,0)</f>
        <v>0</v>
      </c>
      <c r="BF330" s="150">
        <f>IF(N330="snížená",J330,0)</f>
        <v>0</v>
      </c>
      <c r="BG330" s="150">
        <f>IF(N330="zákl. přenesená",J330,0)</f>
        <v>0</v>
      </c>
      <c r="BH330" s="150">
        <f>IF(N330="sníž. přenesená",J330,0)</f>
        <v>0</v>
      </c>
      <c r="BI330" s="150">
        <f>IF(N330="nulová",J330,0)</f>
        <v>0</v>
      </c>
      <c r="BJ330" s="17" t="s">
        <v>83</v>
      </c>
      <c r="BK330" s="150">
        <f>ROUND(I330*H330,2)</f>
        <v>0</v>
      </c>
      <c r="BL330" s="17" t="s">
        <v>214</v>
      </c>
      <c r="BM330" s="149" t="s">
        <v>638</v>
      </c>
    </row>
    <row r="331" spans="2:51" s="12" customFormat="1" ht="12">
      <c r="B331" s="151"/>
      <c r="D331" s="152" t="s">
        <v>223</v>
      </c>
      <c r="E331" s="153" t="s">
        <v>1</v>
      </c>
      <c r="F331" s="154" t="s">
        <v>639</v>
      </c>
      <c r="H331" s="155">
        <v>3.52</v>
      </c>
      <c r="I331" s="156"/>
      <c r="L331" s="151"/>
      <c r="M331" s="157"/>
      <c r="T331" s="158"/>
      <c r="AT331" s="153" t="s">
        <v>223</v>
      </c>
      <c r="AU331" s="153" t="s">
        <v>85</v>
      </c>
      <c r="AV331" s="12" t="s">
        <v>85</v>
      </c>
      <c r="AW331" s="12" t="s">
        <v>32</v>
      </c>
      <c r="AX331" s="12" t="s">
        <v>83</v>
      </c>
      <c r="AY331" s="153" t="s">
        <v>207</v>
      </c>
    </row>
    <row r="332" spans="2:65" s="1" customFormat="1" ht="76.35" customHeight="1">
      <c r="B332" s="137"/>
      <c r="C332" s="138" t="s">
        <v>640</v>
      </c>
      <c r="D332" s="138" t="s">
        <v>209</v>
      </c>
      <c r="E332" s="139" t="s">
        <v>641</v>
      </c>
      <c r="F332" s="140" t="s">
        <v>642</v>
      </c>
      <c r="G332" s="141" t="s">
        <v>218</v>
      </c>
      <c r="H332" s="142">
        <v>186</v>
      </c>
      <c r="I332" s="143"/>
      <c r="J332" s="144">
        <f>ROUND(I332*H332,2)</f>
        <v>0</v>
      </c>
      <c r="K332" s="140" t="s">
        <v>213</v>
      </c>
      <c r="L332" s="32"/>
      <c r="M332" s="145" t="s">
        <v>1</v>
      </c>
      <c r="N332" s="146" t="s">
        <v>41</v>
      </c>
      <c r="P332" s="147">
        <f>O332*H332</f>
        <v>0</v>
      </c>
      <c r="Q332" s="147">
        <v>0.11162</v>
      </c>
      <c r="R332" s="147">
        <f>Q332*H332</f>
        <v>20.761319999999998</v>
      </c>
      <c r="S332" s="147">
        <v>0</v>
      </c>
      <c r="T332" s="148">
        <f>S332*H332</f>
        <v>0</v>
      </c>
      <c r="AR332" s="149" t="s">
        <v>214</v>
      </c>
      <c r="AT332" s="149" t="s">
        <v>209</v>
      </c>
      <c r="AU332" s="149" t="s">
        <v>85</v>
      </c>
      <c r="AY332" s="17" t="s">
        <v>207</v>
      </c>
      <c r="BE332" s="150">
        <f>IF(N332="základní",J332,0)</f>
        <v>0</v>
      </c>
      <c r="BF332" s="150">
        <f>IF(N332="snížená",J332,0)</f>
        <v>0</v>
      </c>
      <c r="BG332" s="150">
        <f>IF(N332="zákl. přenesená",J332,0)</f>
        <v>0</v>
      </c>
      <c r="BH332" s="150">
        <f>IF(N332="sníž. přenesená",J332,0)</f>
        <v>0</v>
      </c>
      <c r="BI332" s="150">
        <f>IF(N332="nulová",J332,0)</f>
        <v>0</v>
      </c>
      <c r="BJ332" s="17" t="s">
        <v>83</v>
      </c>
      <c r="BK332" s="150">
        <f>ROUND(I332*H332,2)</f>
        <v>0</v>
      </c>
      <c r="BL332" s="17" t="s">
        <v>214</v>
      </c>
      <c r="BM332" s="149" t="s">
        <v>643</v>
      </c>
    </row>
    <row r="333" spans="2:51" s="13" customFormat="1" ht="12">
      <c r="B333" s="159"/>
      <c r="D333" s="152" t="s">
        <v>223</v>
      </c>
      <c r="E333" s="160" t="s">
        <v>1</v>
      </c>
      <c r="F333" s="161" t="s">
        <v>644</v>
      </c>
      <c r="H333" s="160" t="s">
        <v>1</v>
      </c>
      <c r="I333" s="162"/>
      <c r="L333" s="159"/>
      <c r="M333" s="163"/>
      <c r="T333" s="164"/>
      <c r="AT333" s="160" t="s">
        <v>223</v>
      </c>
      <c r="AU333" s="160" t="s">
        <v>85</v>
      </c>
      <c r="AV333" s="13" t="s">
        <v>83</v>
      </c>
      <c r="AW333" s="13" t="s">
        <v>32</v>
      </c>
      <c r="AX333" s="13" t="s">
        <v>76</v>
      </c>
      <c r="AY333" s="160" t="s">
        <v>207</v>
      </c>
    </row>
    <row r="334" spans="2:51" s="12" customFormat="1" ht="12">
      <c r="B334" s="151"/>
      <c r="D334" s="152" t="s">
        <v>223</v>
      </c>
      <c r="E334" s="153" t="s">
        <v>142</v>
      </c>
      <c r="F334" s="154" t="s">
        <v>645</v>
      </c>
      <c r="H334" s="155">
        <v>186</v>
      </c>
      <c r="I334" s="156"/>
      <c r="L334" s="151"/>
      <c r="M334" s="157"/>
      <c r="T334" s="158"/>
      <c r="AT334" s="153" t="s">
        <v>223</v>
      </c>
      <c r="AU334" s="153" t="s">
        <v>85</v>
      </c>
      <c r="AV334" s="12" t="s">
        <v>85</v>
      </c>
      <c r="AW334" s="12" t="s">
        <v>32</v>
      </c>
      <c r="AX334" s="12" t="s">
        <v>83</v>
      </c>
      <c r="AY334" s="153" t="s">
        <v>207</v>
      </c>
    </row>
    <row r="335" spans="2:65" s="1" customFormat="1" ht="21.75" customHeight="1">
      <c r="B335" s="137"/>
      <c r="C335" s="172" t="s">
        <v>646</v>
      </c>
      <c r="D335" s="172" t="s">
        <v>426</v>
      </c>
      <c r="E335" s="173" t="s">
        <v>647</v>
      </c>
      <c r="F335" s="174" t="s">
        <v>648</v>
      </c>
      <c r="G335" s="175" t="s">
        <v>218</v>
      </c>
      <c r="H335" s="176">
        <v>146.88</v>
      </c>
      <c r="I335" s="177"/>
      <c r="J335" s="178">
        <f>ROUND(I335*H335,2)</f>
        <v>0</v>
      </c>
      <c r="K335" s="174" t="s">
        <v>213</v>
      </c>
      <c r="L335" s="179"/>
      <c r="M335" s="180" t="s">
        <v>1</v>
      </c>
      <c r="N335" s="181" t="s">
        <v>41</v>
      </c>
      <c r="P335" s="147">
        <f>O335*H335</f>
        <v>0</v>
      </c>
      <c r="Q335" s="147">
        <v>0.176</v>
      </c>
      <c r="R335" s="147">
        <f>Q335*H335</f>
        <v>25.850879999999997</v>
      </c>
      <c r="S335" s="147">
        <v>0</v>
      </c>
      <c r="T335" s="148">
        <f>S335*H335</f>
        <v>0</v>
      </c>
      <c r="AR335" s="149" t="s">
        <v>242</v>
      </c>
      <c r="AT335" s="149" t="s">
        <v>426</v>
      </c>
      <c r="AU335" s="149" t="s">
        <v>85</v>
      </c>
      <c r="AY335" s="17" t="s">
        <v>207</v>
      </c>
      <c r="BE335" s="150">
        <f>IF(N335="základní",J335,0)</f>
        <v>0</v>
      </c>
      <c r="BF335" s="150">
        <f>IF(N335="snížená",J335,0)</f>
        <v>0</v>
      </c>
      <c r="BG335" s="150">
        <f>IF(N335="zákl. přenesená",J335,0)</f>
        <v>0</v>
      </c>
      <c r="BH335" s="150">
        <f>IF(N335="sníž. přenesená",J335,0)</f>
        <v>0</v>
      </c>
      <c r="BI335" s="150">
        <f>IF(N335="nulová",J335,0)</f>
        <v>0</v>
      </c>
      <c r="BJ335" s="17" t="s">
        <v>83</v>
      </c>
      <c r="BK335" s="150">
        <f>ROUND(I335*H335,2)</f>
        <v>0</v>
      </c>
      <c r="BL335" s="17" t="s">
        <v>214</v>
      </c>
      <c r="BM335" s="149" t="s">
        <v>649</v>
      </c>
    </row>
    <row r="336" spans="2:51" s="12" customFormat="1" ht="12">
      <c r="B336" s="151"/>
      <c r="D336" s="152" t="s">
        <v>223</v>
      </c>
      <c r="E336" s="153" t="s">
        <v>1</v>
      </c>
      <c r="F336" s="154" t="s">
        <v>650</v>
      </c>
      <c r="H336" s="155">
        <v>144</v>
      </c>
      <c r="I336" s="156"/>
      <c r="L336" s="151"/>
      <c r="M336" s="157"/>
      <c r="T336" s="158"/>
      <c r="AT336" s="153" t="s">
        <v>223</v>
      </c>
      <c r="AU336" s="153" t="s">
        <v>85</v>
      </c>
      <c r="AV336" s="12" t="s">
        <v>85</v>
      </c>
      <c r="AW336" s="12" t="s">
        <v>32</v>
      </c>
      <c r="AX336" s="12" t="s">
        <v>83</v>
      </c>
      <c r="AY336" s="153" t="s">
        <v>207</v>
      </c>
    </row>
    <row r="337" spans="2:51" s="12" customFormat="1" ht="12">
      <c r="B337" s="151"/>
      <c r="D337" s="152" t="s">
        <v>223</v>
      </c>
      <c r="F337" s="154" t="s">
        <v>651</v>
      </c>
      <c r="H337" s="155">
        <v>146.88</v>
      </c>
      <c r="I337" s="156"/>
      <c r="L337" s="151"/>
      <c r="M337" s="157"/>
      <c r="T337" s="158"/>
      <c r="AT337" s="153" t="s">
        <v>223</v>
      </c>
      <c r="AU337" s="153" t="s">
        <v>85</v>
      </c>
      <c r="AV337" s="12" t="s">
        <v>85</v>
      </c>
      <c r="AW337" s="12" t="s">
        <v>3</v>
      </c>
      <c r="AX337" s="12" t="s">
        <v>83</v>
      </c>
      <c r="AY337" s="153" t="s">
        <v>207</v>
      </c>
    </row>
    <row r="338" spans="2:65" s="1" customFormat="1" ht="16.5" customHeight="1">
      <c r="B338" s="137"/>
      <c r="C338" s="172" t="s">
        <v>652</v>
      </c>
      <c r="D338" s="172" t="s">
        <v>426</v>
      </c>
      <c r="E338" s="173" t="s">
        <v>653</v>
      </c>
      <c r="F338" s="174" t="s">
        <v>654</v>
      </c>
      <c r="G338" s="175" t="s">
        <v>218</v>
      </c>
      <c r="H338" s="176">
        <v>42.84</v>
      </c>
      <c r="I338" s="177"/>
      <c r="J338" s="178">
        <f>ROUND(I338*H338,2)</f>
        <v>0</v>
      </c>
      <c r="K338" s="174" t="s">
        <v>1</v>
      </c>
      <c r="L338" s="179"/>
      <c r="M338" s="180" t="s">
        <v>1</v>
      </c>
      <c r="N338" s="181" t="s">
        <v>41</v>
      </c>
      <c r="P338" s="147">
        <f>O338*H338</f>
        <v>0</v>
      </c>
      <c r="Q338" s="147">
        <v>0.175</v>
      </c>
      <c r="R338" s="147">
        <f>Q338*H338</f>
        <v>7.497</v>
      </c>
      <c r="S338" s="147">
        <v>0</v>
      </c>
      <c r="T338" s="148">
        <f>S338*H338</f>
        <v>0</v>
      </c>
      <c r="AR338" s="149" t="s">
        <v>242</v>
      </c>
      <c r="AT338" s="149" t="s">
        <v>426</v>
      </c>
      <c r="AU338" s="149" t="s">
        <v>85</v>
      </c>
      <c r="AY338" s="17" t="s">
        <v>207</v>
      </c>
      <c r="BE338" s="150">
        <f>IF(N338="základní",J338,0)</f>
        <v>0</v>
      </c>
      <c r="BF338" s="150">
        <f>IF(N338="snížená",J338,0)</f>
        <v>0</v>
      </c>
      <c r="BG338" s="150">
        <f>IF(N338="zákl. přenesená",J338,0)</f>
        <v>0</v>
      </c>
      <c r="BH338" s="150">
        <f>IF(N338="sníž. přenesená",J338,0)</f>
        <v>0</v>
      </c>
      <c r="BI338" s="150">
        <f>IF(N338="nulová",J338,0)</f>
        <v>0</v>
      </c>
      <c r="BJ338" s="17" t="s">
        <v>83</v>
      </c>
      <c r="BK338" s="150">
        <f>ROUND(I338*H338,2)</f>
        <v>0</v>
      </c>
      <c r="BL338" s="17" t="s">
        <v>214</v>
      </c>
      <c r="BM338" s="149" t="s">
        <v>655</v>
      </c>
    </row>
    <row r="339" spans="2:51" s="12" customFormat="1" ht="12">
      <c r="B339" s="151"/>
      <c r="D339" s="152" t="s">
        <v>223</v>
      </c>
      <c r="E339" s="153" t="s">
        <v>1</v>
      </c>
      <c r="F339" s="154" t="s">
        <v>405</v>
      </c>
      <c r="H339" s="155">
        <v>42</v>
      </c>
      <c r="I339" s="156"/>
      <c r="L339" s="151"/>
      <c r="M339" s="157"/>
      <c r="T339" s="158"/>
      <c r="AT339" s="153" t="s">
        <v>223</v>
      </c>
      <c r="AU339" s="153" t="s">
        <v>85</v>
      </c>
      <c r="AV339" s="12" t="s">
        <v>85</v>
      </c>
      <c r="AW339" s="12" t="s">
        <v>32</v>
      </c>
      <c r="AX339" s="12" t="s">
        <v>83</v>
      </c>
      <c r="AY339" s="153" t="s">
        <v>207</v>
      </c>
    </row>
    <row r="340" spans="2:51" s="12" customFormat="1" ht="12">
      <c r="B340" s="151"/>
      <c r="D340" s="152" t="s">
        <v>223</v>
      </c>
      <c r="F340" s="154" t="s">
        <v>656</v>
      </c>
      <c r="H340" s="155">
        <v>42.84</v>
      </c>
      <c r="I340" s="156"/>
      <c r="L340" s="151"/>
      <c r="M340" s="157"/>
      <c r="T340" s="158"/>
      <c r="AT340" s="153" t="s">
        <v>223</v>
      </c>
      <c r="AU340" s="153" t="s">
        <v>85</v>
      </c>
      <c r="AV340" s="12" t="s">
        <v>85</v>
      </c>
      <c r="AW340" s="12" t="s">
        <v>3</v>
      </c>
      <c r="AX340" s="12" t="s">
        <v>83</v>
      </c>
      <c r="AY340" s="153" t="s">
        <v>207</v>
      </c>
    </row>
    <row r="341" spans="2:65" s="1" customFormat="1" ht="33" customHeight="1">
      <c r="B341" s="137"/>
      <c r="C341" s="138" t="s">
        <v>657</v>
      </c>
      <c r="D341" s="138" t="s">
        <v>209</v>
      </c>
      <c r="E341" s="139" t="s">
        <v>658</v>
      </c>
      <c r="F341" s="140" t="s">
        <v>659</v>
      </c>
      <c r="G341" s="141" t="s">
        <v>218</v>
      </c>
      <c r="H341" s="142">
        <v>42</v>
      </c>
      <c r="I341" s="143"/>
      <c r="J341" s="144">
        <f>ROUND(I341*H341,2)</f>
        <v>0</v>
      </c>
      <c r="K341" s="140" t="s">
        <v>213</v>
      </c>
      <c r="L341" s="32"/>
      <c r="M341" s="145" t="s">
        <v>1</v>
      </c>
      <c r="N341" s="146" t="s">
        <v>41</v>
      </c>
      <c r="P341" s="147">
        <f>O341*H341</f>
        <v>0</v>
      </c>
      <c r="Q341" s="147">
        <v>0</v>
      </c>
      <c r="R341" s="147">
        <f>Q341*H341</f>
        <v>0</v>
      </c>
      <c r="S341" s="147">
        <v>0</v>
      </c>
      <c r="T341" s="148">
        <f>S341*H341</f>
        <v>0</v>
      </c>
      <c r="AR341" s="149" t="s">
        <v>214</v>
      </c>
      <c r="AT341" s="149" t="s">
        <v>209</v>
      </c>
      <c r="AU341" s="149" t="s">
        <v>85</v>
      </c>
      <c r="AY341" s="17" t="s">
        <v>207</v>
      </c>
      <c r="BE341" s="150">
        <f>IF(N341="základní",J341,0)</f>
        <v>0</v>
      </c>
      <c r="BF341" s="150">
        <f>IF(N341="snížená",J341,0)</f>
        <v>0</v>
      </c>
      <c r="BG341" s="150">
        <f>IF(N341="zákl. přenesená",J341,0)</f>
        <v>0</v>
      </c>
      <c r="BH341" s="150">
        <f>IF(N341="sníž. přenesená",J341,0)</f>
        <v>0</v>
      </c>
      <c r="BI341" s="150">
        <f>IF(N341="nulová",J341,0)</f>
        <v>0</v>
      </c>
      <c r="BJ341" s="17" t="s">
        <v>83</v>
      </c>
      <c r="BK341" s="150">
        <f>ROUND(I341*H341,2)</f>
        <v>0</v>
      </c>
      <c r="BL341" s="17" t="s">
        <v>214</v>
      </c>
      <c r="BM341" s="149" t="s">
        <v>660</v>
      </c>
    </row>
    <row r="342" spans="2:65" s="1" customFormat="1" ht="21.75" customHeight="1">
      <c r="B342" s="137"/>
      <c r="C342" s="138" t="s">
        <v>661</v>
      </c>
      <c r="D342" s="138" t="s">
        <v>209</v>
      </c>
      <c r="E342" s="139" t="s">
        <v>662</v>
      </c>
      <c r="F342" s="140" t="s">
        <v>663</v>
      </c>
      <c r="G342" s="141" t="s">
        <v>272</v>
      </c>
      <c r="H342" s="142">
        <v>884</v>
      </c>
      <c r="I342" s="143"/>
      <c r="J342" s="144">
        <f>ROUND(I342*H342,2)</f>
        <v>0</v>
      </c>
      <c r="K342" s="140" t="s">
        <v>213</v>
      </c>
      <c r="L342" s="32"/>
      <c r="M342" s="145" t="s">
        <v>1</v>
      </c>
      <c r="N342" s="146" t="s">
        <v>41</v>
      </c>
      <c r="P342" s="147">
        <f>O342*H342</f>
        <v>0</v>
      </c>
      <c r="Q342" s="147">
        <v>0.0036</v>
      </c>
      <c r="R342" s="147">
        <f>Q342*H342</f>
        <v>3.1824</v>
      </c>
      <c r="S342" s="147">
        <v>0</v>
      </c>
      <c r="T342" s="148">
        <f>S342*H342</f>
        <v>0</v>
      </c>
      <c r="AR342" s="149" t="s">
        <v>214</v>
      </c>
      <c r="AT342" s="149" t="s">
        <v>209</v>
      </c>
      <c r="AU342" s="149" t="s">
        <v>85</v>
      </c>
      <c r="AY342" s="17" t="s">
        <v>207</v>
      </c>
      <c r="BE342" s="150">
        <f>IF(N342="základní",J342,0)</f>
        <v>0</v>
      </c>
      <c r="BF342" s="150">
        <f>IF(N342="snížená",J342,0)</f>
        <v>0</v>
      </c>
      <c r="BG342" s="150">
        <f>IF(N342="zákl. přenesená",J342,0)</f>
        <v>0</v>
      </c>
      <c r="BH342" s="150">
        <f>IF(N342="sníž. přenesená",J342,0)</f>
        <v>0</v>
      </c>
      <c r="BI342" s="150">
        <f>IF(N342="nulová",J342,0)</f>
        <v>0</v>
      </c>
      <c r="BJ342" s="17" t="s">
        <v>83</v>
      </c>
      <c r="BK342" s="150">
        <f>ROUND(I342*H342,2)</f>
        <v>0</v>
      </c>
      <c r="BL342" s="17" t="s">
        <v>214</v>
      </c>
      <c r="BM342" s="149" t="s">
        <v>664</v>
      </c>
    </row>
    <row r="343" spans="2:63" s="11" customFormat="1" ht="22.9" customHeight="1">
      <c r="B343" s="125"/>
      <c r="D343" s="126" t="s">
        <v>75</v>
      </c>
      <c r="E343" s="135" t="s">
        <v>242</v>
      </c>
      <c r="F343" s="135" t="s">
        <v>665</v>
      </c>
      <c r="I343" s="128"/>
      <c r="J343" s="136">
        <f>BK343</f>
        <v>0</v>
      </c>
      <c r="L343" s="125"/>
      <c r="M343" s="130"/>
      <c r="P343" s="131">
        <f>SUM(P344:P352)</f>
        <v>0</v>
      </c>
      <c r="R343" s="131">
        <f>SUM(R344:R352)</f>
        <v>24.004900000000003</v>
      </c>
      <c r="T343" s="132">
        <f>SUM(T344:T352)</f>
        <v>0</v>
      </c>
      <c r="AR343" s="126" t="s">
        <v>83</v>
      </c>
      <c r="AT343" s="133" t="s">
        <v>75</v>
      </c>
      <c r="AU343" s="133" t="s">
        <v>83</v>
      </c>
      <c r="AY343" s="126" t="s">
        <v>207</v>
      </c>
      <c r="BK343" s="134">
        <f>SUM(BK344:BK352)</f>
        <v>0</v>
      </c>
    </row>
    <row r="344" spans="2:65" s="1" customFormat="1" ht="24.2" customHeight="1">
      <c r="B344" s="137"/>
      <c r="C344" s="138" t="s">
        <v>666</v>
      </c>
      <c r="D344" s="138" t="s">
        <v>209</v>
      </c>
      <c r="E344" s="139" t="s">
        <v>667</v>
      </c>
      <c r="F344" s="140" t="s">
        <v>668</v>
      </c>
      <c r="G344" s="141" t="s">
        <v>272</v>
      </c>
      <c r="H344" s="142">
        <v>74</v>
      </c>
      <c r="I344" s="143"/>
      <c r="J344" s="144">
        <f aca="true" t="shared" si="10" ref="J344:J352">ROUND(I344*H344,2)</f>
        <v>0</v>
      </c>
      <c r="K344" s="140" t="s">
        <v>213</v>
      </c>
      <c r="L344" s="32"/>
      <c r="M344" s="145" t="s">
        <v>1</v>
      </c>
      <c r="N344" s="146" t="s">
        <v>41</v>
      </c>
      <c r="P344" s="147">
        <f aca="true" t="shared" si="11" ref="P344:P352">O344*H344</f>
        <v>0</v>
      </c>
      <c r="Q344" s="147">
        <v>0.00276</v>
      </c>
      <c r="R344" s="147">
        <f aca="true" t="shared" si="12" ref="R344:R352">Q344*H344</f>
        <v>0.20423999999999998</v>
      </c>
      <c r="S344" s="147">
        <v>0</v>
      </c>
      <c r="T344" s="148">
        <f aca="true" t="shared" si="13" ref="T344:T352">S344*H344</f>
        <v>0</v>
      </c>
      <c r="AR344" s="149" t="s">
        <v>214</v>
      </c>
      <c r="AT344" s="149" t="s">
        <v>209</v>
      </c>
      <c r="AU344" s="149" t="s">
        <v>85</v>
      </c>
      <c r="AY344" s="17" t="s">
        <v>207</v>
      </c>
      <c r="BE344" s="150">
        <f aca="true" t="shared" si="14" ref="BE344:BE352">IF(N344="základní",J344,0)</f>
        <v>0</v>
      </c>
      <c r="BF344" s="150">
        <f aca="true" t="shared" si="15" ref="BF344:BF352">IF(N344="snížená",J344,0)</f>
        <v>0</v>
      </c>
      <c r="BG344" s="150">
        <f aca="true" t="shared" si="16" ref="BG344:BG352">IF(N344="zákl. přenesená",J344,0)</f>
        <v>0</v>
      </c>
      <c r="BH344" s="150">
        <f aca="true" t="shared" si="17" ref="BH344:BH352">IF(N344="sníž. přenesená",J344,0)</f>
        <v>0</v>
      </c>
      <c r="BI344" s="150">
        <f aca="true" t="shared" si="18" ref="BI344:BI352">IF(N344="nulová",J344,0)</f>
        <v>0</v>
      </c>
      <c r="BJ344" s="17" t="s">
        <v>83</v>
      </c>
      <c r="BK344" s="150">
        <f aca="true" t="shared" si="19" ref="BK344:BK352">ROUND(I344*H344,2)</f>
        <v>0</v>
      </c>
      <c r="BL344" s="17" t="s">
        <v>214</v>
      </c>
      <c r="BM344" s="149" t="s">
        <v>669</v>
      </c>
    </row>
    <row r="345" spans="2:65" s="1" customFormat="1" ht="21.75" customHeight="1">
      <c r="B345" s="137"/>
      <c r="C345" s="138" t="s">
        <v>670</v>
      </c>
      <c r="D345" s="138" t="s">
        <v>209</v>
      </c>
      <c r="E345" s="139" t="s">
        <v>671</v>
      </c>
      <c r="F345" s="140" t="s">
        <v>672</v>
      </c>
      <c r="G345" s="141" t="s">
        <v>272</v>
      </c>
      <c r="H345" s="142">
        <v>74</v>
      </c>
      <c r="I345" s="143"/>
      <c r="J345" s="144">
        <f t="shared" si="10"/>
        <v>0</v>
      </c>
      <c r="K345" s="140" t="s">
        <v>213</v>
      </c>
      <c r="L345" s="32"/>
      <c r="M345" s="145" t="s">
        <v>1</v>
      </c>
      <c r="N345" s="146" t="s">
        <v>41</v>
      </c>
      <c r="P345" s="147">
        <f t="shared" si="11"/>
        <v>0</v>
      </c>
      <c r="Q345" s="147">
        <v>0</v>
      </c>
      <c r="R345" s="147">
        <f t="shared" si="12"/>
        <v>0</v>
      </c>
      <c r="S345" s="147">
        <v>0</v>
      </c>
      <c r="T345" s="148">
        <f t="shared" si="13"/>
        <v>0</v>
      </c>
      <c r="AR345" s="149" t="s">
        <v>214</v>
      </c>
      <c r="AT345" s="149" t="s">
        <v>209</v>
      </c>
      <c r="AU345" s="149" t="s">
        <v>85</v>
      </c>
      <c r="AY345" s="17" t="s">
        <v>207</v>
      </c>
      <c r="BE345" s="150">
        <f t="shared" si="14"/>
        <v>0</v>
      </c>
      <c r="BF345" s="150">
        <f t="shared" si="15"/>
        <v>0</v>
      </c>
      <c r="BG345" s="150">
        <f t="shared" si="16"/>
        <v>0</v>
      </c>
      <c r="BH345" s="150">
        <f t="shared" si="17"/>
        <v>0</v>
      </c>
      <c r="BI345" s="150">
        <f t="shared" si="18"/>
        <v>0</v>
      </c>
      <c r="BJ345" s="17" t="s">
        <v>83</v>
      </c>
      <c r="BK345" s="150">
        <f t="shared" si="19"/>
        <v>0</v>
      </c>
      <c r="BL345" s="17" t="s">
        <v>214</v>
      </c>
      <c r="BM345" s="149" t="s">
        <v>673</v>
      </c>
    </row>
    <row r="346" spans="2:65" s="1" customFormat="1" ht="24.2" customHeight="1">
      <c r="B346" s="137"/>
      <c r="C346" s="138" t="s">
        <v>674</v>
      </c>
      <c r="D346" s="138" t="s">
        <v>209</v>
      </c>
      <c r="E346" s="139" t="s">
        <v>675</v>
      </c>
      <c r="F346" s="140" t="s">
        <v>676</v>
      </c>
      <c r="G346" s="141" t="s">
        <v>212</v>
      </c>
      <c r="H346" s="142">
        <v>18</v>
      </c>
      <c r="I346" s="143"/>
      <c r="J346" s="144">
        <f t="shared" si="10"/>
        <v>0</v>
      </c>
      <c r="K346" s="140" t="s">
        <v>1</v>
      </c>
      <c r="L346" s="32"/>
      <c r="M346" s="145" t="s">
        <v>1</v>
      </c>
      <c r="N346" s="146" t="s">
        <v>41</v>
      </c>
      <c r="P346" s="147">
        <f t="shared" si="11"/>
        <v>0</v>
      </c>
      <c r="Q346" s="147">
        <v>0.3409</v>
      </c>
      <c r="R346" s="147">
        <f t="shared" si="12"/>
        <v>6.1362</v>
      </c>
      <c r="S346" s="147">
        <v>0</v>
      </c>
      <c r="T346" s="148">
        <f t="shared" si="13"/>
        <v>0</v>
      </c>
      <c r="AR346" s="149" t="s">
        <v>214</v>
      </c>
      <c r="AT346" s="149" t="s">
        <v>209</v>
      </c>
      <c r="AU346" s="149" t="s">
        <v>85</v>
      </c>
      <c r="AY346" s="17" t="s">
        <v>207</v>
      </c>
      <c r="BE346" s="150">
        <f t="shared" si="14"/>
        <v>0</v>
      </c>
      <c r="BF346" s="150">
        <f t="shared" si="15"/>
        <v>0</v>
      </c>
      <c r="BG346" s="150">
        <f t="shared" si="16"/>
        <v>0</v>
      </c>
      <c r="BH346" s="150">
        <f t="shared" si="17"/>
        <v>0</v>
      </c>
      <c r="BI346" s="150">
        <f t="shared" si="18"/>
        <v>0</v>
      </c>
      <c r="BJ346" s="17" t="s">
        <v>83</v>
      </c>
      <c r="BK346" s="150">
        <f t="shared" si="19"/>
        <v>0</v>
      </c>
      <c r="BL346" s="17" t="s">
        <v>214</v>
      </c>
      <c r="BM346" s="149" t="s">
        <v>677</v>
      </c>
    </row>
    <row r="347" spans="2:65" s="1" customFormat="1" ht="24.2" customHeight="1">
      <c r="B347" s="137"/>
      <c r="C347" s="138" t="s">
        <v>678</v>
      </c>
      <c r="D347" s="138" t="s">
        <v>209</v>
      </c>
      <c r="E347" s="139" t="s">
        <v>679</v>
      </c>
      <c r="F347" s="140" t="s">
        <v>680</v>
      </c>
      <c r="G347" s="141" t="s">
        <v>212</v>
      </c>
      <c r="H347" s="142">
        <v>28</v>
      </c>
      <c r="I347" s="143"/>
      <c r="J347" s="144">
        <f t="shared" si="10"/>
        <v>0</v>
      </c>
      <c r="K347" s="140" t="s">
        <v>213</v>
      </c>
      <c r="L347" s="32"/>
      <c r="M347" s="145" t="s">
        <v>1</v>
      </c>
      <c r="N347" s="146" t="s">
        <v>41</v>
      </c>
      <c r="P347" s="147">
        <f t="shared" si="11"/>
        <v>0</v>
      </c>
      <c r="Q347" s="147">
        <v>0.21734</v>
      </c>
      <c r="R347" s="147">
        <f t="shared" si="12"/>
        <v>6.08552</v>
      </c>
      <c r="S347" s="147">
        <v>0</v>
      </c>
      <c r="T347" s="148">
        <f t="shared" si="13"/>
        <v>0</v>
      </c>
      <c r="AR347" s="149" t="s">
        <v>214</v>
      </c>
      <c r="AT347" s="149" t="s">
        <v>209</v>
      </c>
      <c r="AU347" s="149" t="s">
        <v>85</v>
      </c>
      <c r="AY347" s="17" t="s">
        <v>207</v>
      </c>
      <c r="BE347" s="150">
        <f t="shared" si="14"/>
        <v>0</v>
      </c>
      <c r="BF347" s="150">
        <f t="shared" si="15"/>
        <v>0</v>
      </c>
      <c r="BG347" s="150">
        <f t="shared" si="16"/>
        <v>0</v>
      </c>
      <c r="BH347" s="150">
        <f t="shared" si="17"/>
        <v>0</v>
      </c>
      <c r="BI347" s="150">
        <f t="shared" si="18"/>
        <v>0</v>
      </c>
      <c r="BJ347" s="17" t="s">
        <v>83</v>
      </c>
      <c r="BK347" s="150">
        <f t="shared" si="19"/>
        <v>0</v>
      </c>
      <c r="BL347" s="17" t="s">
        <v>214</v>
      </c>
      <c r="BM347" s="149" t="s">
        <v>681</v>
      </c>
    </row>
    <row r="348" spans="2:65" s="1" customFormat="1" ht="16.5" customHeight="1">
      <c r="B348" s="137"/>
      <c r="C348" s="172" t="s">
        <v>682</v>
      </c>
      <c r="D348" s="172" t="s">
        <v>426</v>
      </c>
      <c r="E348" s="173" t="s">
        <v>683</v>
      </c>
      <c r="F348" s="174" t="s">
        <v>684</v>
      </c>
      <c r="G348" s="175" t="s">
        <v>212</v>
      </c>
      <c r="H348" s="176">
        <v>28</v>
      </c>
      <c r="I348" s="177"/>
      <c r="J348" s="178">
        <f t="shared" si="10"/>
        <v>0</v>
      </c>
      <c r="K348" s="174" t="s">
        <v>213</v>
      </c>
      <c r="L348" s="179"/>
      <c r="M348" s="180" t="s">
        <v>1</v>
      </c>
      <c r="N348" s="181" t="s">
        <v>41</v>
      </c>
      <c r="P348" s="147">
        <f t="shared" si="11"/>
        <v>0</v>
      </c>
      <c r="Q348" s="147">
        <v>0.0506</v>
      </c>
      <c r="R348" s="147">
        <f t="shared" si="12"/>
        <v>1.4168</v>
      </c>
      <c r="S348" s="147">
        <v>0</v>
      </c>
      <c r="T348" s="148">
        <f t="shared" si="13"/>
        <v>0</v>
      </c>
      <c r="AR348" s="149" t="s">
        <v>242</v>
      </c>
      <c r="AT348" s="149" t="s">
        <v>426</v>
      </c>
      <c r="AU348" s="149" t="s">
        <v>85</v>
      </c>
      <c r="AY348" s="17" t="s">
        <v>207</v>
      </c>
      <c r="BE348" s="150">
        <f t="shared" si="14"/>
        <v>0</v>
      </c>
      <c r="BF348" s="150">
        <f t="shared" si="15"/>
        <v>0</v>
      </c>
      <c r="BG348" s="150">
        <f t="shared" si="16"/>
        <v>0</v>
      </c>
      <c r="BH348" s="150">
        <f t="shared" si="17"/>
        <v>0</v>
      </c>
      <c r="BI348" s="150">
        <f t="shared" si="18"/>
        <v>0</v>
      </c>
      <c r="BJ348" s="17" t="s">
        <v>83</v>
      </c>
      <c r="BK348" s="150">
        <f t="shared" si="19"/>
        <v>0</v>
      </c>
      <c r="BL348" s="17" t="s">
        <v>214</v>
      </c>
      <c r="BM348" s="149" t="s">
        <v>685</v>
      </c>
    </row>
    <row r="349" spans="2:65" s="1" customFormat="1" ht="24.2" customHeight="1">
      <c r="B349" s="137"/>
      <c r="C349" s="172" t="s">
        <v>87</v>
      </c>
      <c r="D349" s="172" t="s">
        <v>426</v>
      </c>
      <c r="E349" s="173" t="s">
        <v>686</v>
      </c>
      <c r="F349" s="174" t="s">
        <v>687</v>
      </c>
      <c r="G349" s="175" t="s">
        <v>212</v>
      </c>
      <c r="H349" s="176">
        <v>28</v>
      </c>
      <c r="I349" s="177"/>
      <c r="J349" s="178">
        <f t="shared" si="10"/>
        <v>0</v>
      </c>
      <c r="K349" s="174" t="s">
        <v>213</v>
      </c>
      <c r="L349" s="179"/>
      <c r="M349" s="180" t="s">
        <v>1</v>
      </c>
      <c r="N349" s="181" t="s">
        <v>41</v>
      </c>
      <c r="P349" s="147">
        <f t="shared" si="11"/>
        <v>0</v>
      </c>
      <c r="Q349" s="147">
        <v>0.004</v>
      </c>
      <c r="R349" s="147">
        <f t="shared" si="12"/>
        <v>0.112</v>
      </c>
      <c r="S349" s="147">
        <v>0</v>
      </c>
      <c r="T349" s="148">
        <f t="shared" si="13"/>
        <v>0</v>
      </c>
      <c r="AR349" s="149" t="s">
        <v>242</v>
      </c>
      <c r="AT349" s="149" t="s">
        <v>426</v>
      </c>
      <c r="AU349" s="149" t="s">
        <v>85</v>
      </c>
      <c r="AY349" s="17" t="s">
        <v>207</v>
      </c>
      <c r="BE349" s="150">
        <f t="shared" si="14"/>
        <v>0</v>
      </c>
      <c r="BF349" s="150">
        <f t="shared" si="15"/>
        <v>0</v>
      </c>
      <c r="BG349" s="150">
        <f t="shared" si="16"/>
        <v>0</v>
      </c>
      <c r="BH349" s="150">
        <f t="shared" si="17"/>
        <v>0</v>
      </c>
      <c r="BI349" s="150">
        <f t="shared" si="18"/>
        <v>0</v>
      </c>
      <c r="BJ349" s="17" t="s">
        <v>83</v>
      </c>
      <c r="BK349" s="150">
        <f t="shared" si="19"/>
        <v>0</v>
      </c>
      <c r="BL349" s="17" t="s">
        <v>214</v>
      </c>
      <c r="BM349" s="149" t="s">
        <v>688</v>
      </c>
    </row>
    <row r="350" spans="2:65" s="1" customFormat="1" ht="24.2" customHeight="1">
      <c r="B350" s="137"/>
      <c r="C350" s="138" t="s">
        <v>689</v>
      </c>
      <c r="D350" s="138" t="s">
        <v>209</v>
      </c>
      <c r="E350" s="139" t="s">
        <v>690</v>
      </c>
      <c r="F350" s="140" t="s">
        <v>691</v>
      </c>
      <c r="G350" s="141" t="s">
        <v>212</v>
      </c>
      <c r="H350" s="142">
        <v>15</v>
      </c>
      <c r="I350" s="143"/>
      <c r="J350" s="144">
        <f t="shared" si="10"/>
        <v>0</v>
      </c>
      <c r="K350" s="140" t="s">
        <v>213</v>
      </c>
      <c r="L350" s="32"/>
      <c r="M350" s="145" t="s">
        <v>1</v>
      </c>
      <c r="N350" s="146" t="s">
        <v>41</v>
      </c>
      <c r="P350" s="147">
        <f t="shared" si="11"/>
        <v>0</v>
      </c>
      <c r="Q350" s="147">
        <v>0.4208</v>
      </c>
      <c r="R350" s="147">
        <f t="shared" si="12"/>
        <v>6.312</v>
      </c>
      <c r="S350" s="147">
        <v>0</v>
      </c>
      <c r="T350" s="148">
        <f t="shared" si="13"/>
        <v>0</v>
      </c>
      <c r="AR350" s="149" t="s">
        <v>214</v>
      </c>
      <c r="AT350" s="149" t="s">
        <v>209</v>
      </c>
      <c r="AU350" s="149" t="s">
        <v>85</v>
      </c>
      <c r="AY350" s="17" t="s">
        <v>207</v>
      </c>
      <c r="BE350" s="150">
        <f t="shared" si="14"/>
        <v>0</v>
      </c>
      <c r="BF350" s="150">
        <f t="shared" si="15"/>
        <v>0</v>
      </c>
      <c r="BG350" s="150">
        <f t="shared" si="16"/>
        <v>0</v>
      </c>
      <c r="BH350" s="150">
        <f t="shared" si="17"/>
        <v>0</v>
      </c>
      <c r="BI350" s="150">
        <f t="shared" si="18"/>
        <v>0</v>
      </c>
      <c r="BJ350" s="17" t="s">
        <v>83</v>
      </c>
      <c r="BK350" s="150">
        <f t="shared" si="19"/>
        <v>0</v>
      </c>
      <c r="BL350" s="17" t="s">
        <v>214</v>
      </c>
      <c r="BM350" s="149" t="s">
        <v>692</v>
      </c>
    </row>
    <row r="351" spans="2:65" s="1" customFormat="1" ht="33" customHeight="1">
      <c r="B351" s="137"/>
      <c r="C351" s="138" t="s">
        <v>693</v>
      </c>
      <c r="D351" s="138" t="s">
        <v>209</v>
      </c>
      <c r="E351" s="139" t="s">
        <v>694</v>
      </c>
      <c r="F351" s="140" t="s">
        <v>695</v>
      </c>
      <c r="G351" s="141" t="s">
        <v>212</v>
      </c>
      <c r="H351" s="142">
        <v>12</v>
      </c>
      <c r="I351" s="143"/>
      <c r="J351" s="144">
        <f t="shared" si="10"/>
        <v>0</v>
      </c>
      <c r="K351" s="140" t="s">
        <v>213</v>
      </c>
      <c r="L351" s="32"/>
      <c r="M351" s="145" t="s">
        <v>1</v>
      </c>
      <c r="N351" s="146" t="s">
        <v>41</v>
      </c>
      <c r="P351" s="147">
        <f t="shared" si="11"/>
        <v>0</v>
      </c>
      <c r="Q351" s="147">
        <v>0.31108</v>
      </c>
      <c r="R351" s="147">
        <f t="shared" si="12"/>
        <v>3.7329600000000003</v>
      </c>
      <c r="S351" s="147">
        <v>0</v>
      </c>
      <c r="T351" s="148">
        <f t="shared" si="13"/>
        <v>0</v>
      </c>
      <c r="AR351" s="149" t="s">
        <v>214</v>
      </c>
      <c r="AT351" s="149" t="s">
        <v>209</v>
      </c>
      <c r="AU351" s="149" t="s">
        <v>85</v>
      </c>
      <c r="AY351" s="17" t="s">
        <v>207</v>
      </c>
      <c r="BE351" s="150">
        <f t="shared" si="14"/>
        <v>0</v>
      </c>
      <c r="BF351" s="150">
        <f t="shared" si="15"/>
        <v>0</v>
      </c>
      <c r="BG351" s="150">
        <f t="shared" si="16"/>
        <v>0</v>
      </c>
      <c r="BH351" s="150">
        <f t="shared" si="17"/>
        <v>0</v>
      </c>
      <c r="BI351" s="150">
        <f t="shared" si="18"/>
        <v>0</v>
      </c>
      <c r="BJ351" s="17" t="s">
        <v>83</v>
      </c>
      <c r="BK351" s="150">
        <f t="shared" si="19"/>
        <v>0</v>
      </c>
      <c r="BL351" s="17" t="s">
        <v>214</v>
      </c>
      <c r="BM351" s="149" t="s">
        <v>696</v>
      </c>
    </row>
    <row r="352" spans="2:65" s="1" customFormat="1" ht="21.75" customHeight="1">
      <c r="B352" s="137"/>
      <c r="C352" s="138" t="s">
        <v>697</v>
      </c>
      <c r="D352" s="138" t="s">
        <v>209</v>
      </c>
      <c r="E352" s="139" t="s">
        <v>698</v>
      </c>
      <c r="F352" s="140" t="s">
        <v>699</v>
      </c>
      <c r="G352" s="141" t="s">
        <v>272</v>
      </c>
      <c r="H352" s="142">
        <v>74</v>
      </c>
      <c r="I352" s="143"/>
      <c r="J352" s="144">
        <f t="shared" si="10"/>
        <v>0</v>
      </c>
      <c r="K352" s="140" t="s">
        <v>213</v>
      </c>
      <c r="L352" s="32"/>
      <c r="M352" s="145" t="s">
        <v>1</v>
      </c>
      <c r="N352" s="146" t="s">
        <v>41</v>
      </c>
      <c r="P352" s="147">
        <f t="shared" si="11"/>
        <v>0</v>
      </c>
      <c r="Q352" s="147">
        <v>7E-05</v>
      </c>
      <c r="R352" s="147">
        <f t="shared" si="12"/>
        <v>0.00518</v>
      </c>
      <c r="S352" s="147">
        <v>0</v>
      </c>
      <c r="T352" s="148">
        <f t="shared" si="13"/>
        <v>0</v>
      </c>
      <c r="AR352" s="149" t="s">
        <v>214</v>
      </c>
      <c r="AT352" s="149" t="s">
        <v>209</v>
      </c>
      <c r="AU352" s="149" t="s">
        <v>85</v>
      </c>
      <c r="AY352" s="17" t="s">
        <v>207</v>
      </c>
      <c r="BE352" s="150">
        <f t="shared" si="14"/>
        <v>0</v>
      </c>
      <c r="BF352" s="150">
        <f t="shared" si="15"/>
        <v>0</v>
      </c>
      <c r="BG352" s="150">
        <f t="shared" si="16"/>
        <v>0</v>
      </c>
      <c r="BH352" s="150">
        <f t="shared" si="17"/>
        <v>0</v>
      </c>
      <c r="BI352" s="150">
        <f t="shared" si="18"/>
        <v>0</v>
      </c>
      <c r="BJ352" s="17" t="s">
        <v>83</v>
      </c>
      <c r="BK352" s="150">
        <f t="shared" si="19"/>
        <v>0</v>
      </c>
      <c r="BL352" s="17" t="s">
        <v>214</v>
      </c>
      <c r="BM352" s="149" t="s">
        <v>700</v>
      </c>
    </row>
    <row r="353" spans="2:63" s="11" customFormat="1" ht="22.9" customHeight="1">
      <c r="B353" s="125"/>
      <c r="D353" s="126" t="s">
        <v>75</v>
      </c>
      <c r="E353" s="135" t="s">
        <v>146</v>
      </c>
      <c r="F353" s="135" t="s">
        <v>701</v>
      </c>
      <c r="I353" s="128"/>
      <c r="J353" s="136">
        <f>BK353</f>
        <v>0</v>
      </c>
      <c r="L353" s="125"/>
      <c r="M353" s="130"/>
      <c r="P353" s="131">
        <f>SUM(P354:P388)</f>
        <v>0</v>
      </c>
      <c r="R353" s="131">
        <f>SUM(R354:R388)</f>
        <v>673.2796194</v>
      </c>
      <c r="T353" s="132">
        <f>SUM(T354:T388)</f>
        <v>0</v>
      </c>
      <c r="AR353" s="126" t="s">
        <v>83</v>
      </c>
      <c r="AT353" s="133" t="s">
        <v>75</v>
      </c>
      <c r="AU353" s="133" t="s">
        <v>83</v>
      </c>
      <c r="AY353" s="126" t="s">
        <v>207</v>
      </c>
      <c r="BK353" s="134">
        <f>SUM(BK354:BK388)</f>
        <v>0</v>
      </c>
    </row>
    <row r="354" spans="2:65" s="1" customFormat="1" ht="24.2" customHeight="1">
      <c r="B354" s="137"/>
      <c r="C354" s="138" t="s">
        <v>702</v>
      </c>
      <c r="D354" s="138" t="s">
        <v>209</v>
      </c>
      <c r="E354" s="139" t="s">
        <v>703</v>
      </c>
      <c r="F354" s="140" t="s">
        <v>704</v>
      </c>
      <c r="G354" s="141" t="s">
        <v>212</v>
      </c>
      <c r="H354" s="142">
        <v>3</v>
      </c>
      <c r="I354" s="143"/>
      <c r="J354" s="144">
        <f>ROUND(I354*H354,2)</f>
        <v>0</v>
      </c>
      <c r="K354" s="140" t="s">
        <v>1</v>
      </c>
      <c r="L354" s="32"/>
      <c r="M354" s="145" t="s">
        <v>1</v>
      </c>
      <c r="N354" s="146" t="s">
        <v>41</v>
      </c>
      <c r="P354" s="147">
        <f>O354*H354</f>
        <v>0</v>
      </c>
      <c r="Q354" s="147">
        <v>0.11241</v>
      </c>
      <c r="R354" s="147">
        <f>Q354*H354</f>
        <v>0.33723</v>
      </c>
      <c r="S354" s="147">
        <v>0</v>
      </c>
      <c r="T354" s="148">
        <f>S354*H354</f>
        <v>0</v>
      </c>
      <c r="AR354" s="149" t="s">
        <v>214</v>
      </c>
      <c r="AT354" s="149" t="s">
        <v>209</v>
      </c>
      <c r="AU354" s="149" t="s">
        <v>85</v>
      </c>
      <c r="AY354" s="17" t="s">
        <v>207</v>
      </c>
      <c r="BE354" s="150">
        <f>IF(N354="základní",J354,0)</f>
        <v>0</v>
      </c>
      <c r="BF354" s="150">
        <f>IF(N354="snížená",J354,0)</f>
        <v>0</v>
      </c>
      <c r="BG354" s="150">
        <f>IF(N354="zákl. přenesená",J354,0)</f>
        <v>0</v>
      </c>
      <c r="BH354" s="150">
        <f>IF(N354="sníž. přenesená",J354,0)</f>
        <v>0</v>
      </c>
      <c r="BI354" s="150">
        <f>IF(N354="nulová",J354,0)</f>
        <v>0</v>
      </c>
      <c r="BJ354" s="17" t="s">
        <v>83</v>
      </c>
      <c r="BK354" s="150">
        <f>ROUND(I354*H354,2)</f>
        <v>0</v>
      </c>
      <c r="BL354" s="17" t="s">
        <v>214</v>
      </c>
      <c r="BM354" s="149" t="s">
        <v>705</v>
      </c>
    </row>
    <row r="355" spans="2:65" s="1" customFormat="1" ht="33" customHeight="1">
      <c r="B355" s="137"/>
      <c r="C355" s="138" t="s">
        <v>706</v>
      </c>
      <c r="D355" s="138" t="s">
        <v>209</v>
      </c>
      <c r="E355" s="139" t="s">
        <v>707</v>
      </c>
      <c r="F355" s="140" t="s">
        <v>708</v>
      </c>
      <c r="G355" s="141" t="s">
        <v>272</v>
      </c>
      <c r="H355" s="142">
        <v>826</v>
      </c>
      <c r="I355" s="143"/>
      <c r="J355" s="144">
        <f>ROUND(I355*H355,2)</f>
        <v>0</v>
      </c>
      <c r="K355" s="140" t="s">
        <v>213</v>
      </c>
      <c r="L355" s="32"/>
      <c r="M355" s="145" t="s">
        <v>1</v>
      </c>
      <c r="N355" s="146" t="s">
        <v>41</v>
      </c>
      <c r="P355" s="147">
        <f>O355*H355</f>
        <v>0</v>
      </c>
      <c r="Q355" s="147">
        <v>0.1554</v>
      </c>
      <c r="R355" s="147">
        <f>Q355*H355</f>
        <v>128.3604</v>
      </c>
      <c r="S355" s="147">
        <v>0</v>
      </c>
      <c r="T355" s="148">
        <f>S355*H355</f>
        <v>0</v>
      </c>
      <c r="AR355" s="149" t="s">
        <v>214</v>
      </c>
      <c r="AT355" s="149" t="s">
        <v>209</v>
      </c>
      <c r="AU355" s="149" t="s">
        <v>85</v>
      </c>
      <c r="AY355" s="17" t="s">
        <v>207</v>
      </c>
      <c r="BE355" s="150">
        <f>IF(N355="základní",J355,0)</f>
        <v>0</v>
      </c>
      <c r="BF355" s="150">
        <f>IF(N355="snížená",J355,0)</f>
        <v>0</v>
      </c>
      <c r="BG355" s="150">
        <f>IF(N355="zákl. přenesená",J355,0)</f>
        <v>0</v>
      </c>
      <c r="BH355" s="150">
        <f>IF(N355="sníž. přenesená",J355,0)</f>
        <v>0</v>
      </c>
      <c r="BI355" s="150">
        <f>IF(N355="nulová",J355,0)</f>
        <v>0</v>
      </c>
      <c r="BJ355" s="17" t="s">
        <v>83</v>
      </c>
      <c r="BK355" s="150">
        <f>ROUND(I355*H355,2)</f>
        <v>0</v>
      </c>
      <c r="BL355" s="17" t="s">
        <v>214</v>
      </c>
      <c r="BM355" s="149" t="s">
        <v>709</v>
      </c>
    </row>
    <row r="356" spans="2:51" s="12" customFormat="1" ht="12">
      <c r="B356" s="151"/>
      <c r="D356" s="152" t="s">
        <v>223</v>
      </c>
      <c r="E356" s="153" t="s">
        <v>1</v>
      </c>
      <c r="F356" s="154" t="s">
        <v>710</v>
      </c>
      <c r="H356" s="155">
        <v>643</v>
      </c>
      <c r="I356" s="156"/>
      <c r="L356" s="151"/>
      <c r="M356" s="157"/>
      <c r="T356" s="158"/>
      <c r="AT356" s="153" t="s">
        <v>223</v>
      </c>
      <c r="AU356" s="153" t="s">
        <v>85</v>
      </c>
      <c r="AV356" s="12" t="s">
        <v>85</v>
      </c>
      <c r="AW356" s="12" t="s">
        <v>32</v>
      </c>
      <c r="AX356" s="12" t="s">
        <v>76</v>
      </c>
      <c r="AY356" s="153" t="s">
        <v>207</v>
      </c>
    </row>
    <row r="357" spans="2:51" s="12" customFormat="1" ht="12">
      <c r="B357" s="151"/>
      <c r="D357" s="152" t="s">
        <v>223</v>
      </c>
      <c r="E357" s="153" t="s">
        <v>1</v>
      </c>
      <c r="F357" s="154" t="s">
        <v>711</v>
      </c>
      <c r="H357" s="155">
        <v>143</v>
      </c>
      <c r="I357" s="156"/>
      <c r="L357" s="151"/>
      <c r="M357" s="157"/>
      <c r="T357" s="158"/>
      <c r="AT357" s="153" t="s">
        <v>223</v>
      </c>
      <c r="AU357" s="153" t="s">
        <v>85</v>
      </c>
      <c r="AV357" s="12" t="s">
        <v>85</v>
      </c>
      <c r="AW357" s="12" t="s">
        <v>32</v>
      </c>
      <c r="AX357" s="12" t="s">
        <v>76</v>
      </c>
      <c r="AY357" s="153" t="s">
        <v>207</v>
      </c>
    </row>
    <row r="358" spans="2:51" s="12" customFormat="1" ht="12">
      <c r="B358" s="151"/>
      <c r="D358" s="152" t="s">
        <v>223</v>
      </c>
      <c r="E358" s="153" t="s">
        <v>1</v>
      </c>
      <c r="F358" s="154" t="s">
        <v>712</v>
      </c>
      <c r="H358" s="155">
        <v>40</v>
      </c>
      <c r="I358" s="156"/>
      <c r="L358" s="151"/>
      <c r="M358" s="157"/>
      <c r="T358" s="158"/>
      <c r="AT358" s="153" t="s">
        <v>223</v>
      </c>
      <c r="AU358" s="153" t="s">
        <v>85</v>
      </c>
      <c r="AV358" s="12" t="s">
        <v>85</v>
      </c>
      <c r="AW358" s="12" t="s">
        <v>32</v>
      </c>
      <c r="AX358" s="12" t="s">
        <v>76</v>
      </c>
      <c r="AY358" s="153" t="s">
        <v>207</v>
      </c>
    </row>
    <row r="359" spans="2:51" s="14" customFormat="1" ht="12">
      <c r="B359" s="165"/>
      <c r="D359" s="152" t="s">
        <v>223</v>
      </c>
      <c r="E359" s="166" t="s">
        <v>1</v>
      </c>
      <c r="F359" s="167" t="s">
        <v>309</v>
      </c>
      <c r="H359" s="168">
        <v>826</v>
      </c>
      <c r="I359" s="169"/>
      <c r="L359" s="165"/>
      <c r="M359" s="170"/>
      <c r="T359" s="171"/>
      <c r="AT359" s="166" t="s">
        <v>223</v>
      </c>
      <c r="AU359" s="166" t="s">
        <v>85</v>
      </c>
      <c r="AV359" s="14" t="s">
        <v>214</v>
      </c>
      <c r="AW359" s="14" t="s">
        <v>32</v>
      </c>
      <c r="AX359" s="14" t="s">
        <v>83</v>
      </c>
      <c r="AY359" s="166" t="s">
        <v>207</v>
      </c>
    </row>
    <row r="360" spans="2:65" s="1" customFormat="1" ht="16.5" customHeight="1">
      <c r="B360" s="137"/>
      <c r="C360" s="172" t="s">
        <v>713</v>
      </c>
      <c r="D360" s="172" t="s">
        <v>426</v>
      </c>
      <c r="E360" s="173" t="s">
        <v>714</v>
      </c>
      <c r="F360" s="174" t="s">
        <v>715</v>
      </c>
      <c r="G360" s="175" t="s">
        <v>272</v>
      </c>
      <c r="H360" s="176">
        <v>655.86</v>
      </c>
      <c r="I360" s="177"/>
      <c r="J360" s="178">
        <f>ROUND(I360*H360,2)</f>
        <v>0</v>
      </c>
      <c r="K360" s="174" t="s">
        <v>213</v>
      </c>
      <c r="L360" s="179"/>
      <c r="M360" s="180" t="s">
        <v>1</v>
      </c>
      <c r="N360" s="181" t="s">
        <v>41</v>
      </c>
      <c r="P360" s="147">
        <f>O360*H360</f>
        <v>0</v>
      </c>
      <c r="Q360" s="147">
        <v>0.08</v>
      </c>
      <c r="R360" s="147">
        <f>Q360*H360</f>
        <v>52.4688</v>
      </c>
      <c r="S360" s="147">
        <v>0</v>
      </c>
      <c r="T360" s="148">
        <f>S360*H360</f>
        <v>0</v>
      </c>
      <c r="AR360" s="149" t="s">
        <v>242</v>
      </c>
      <c r="AT360" s="149" t="s">
        <v>426</v>
      </c>
      <c r="AU360" s="149" t="s">
        <v>85</v>
      </c>
      <c r="AY360" s="17" t="s">
        <v>207</v>
      </c>
      <c r="BE360" s="150">
        <f>IF(N360="základní",J360,0)</f>
        <v>0</v>
      </c>
      <c r="BF360" s="150">
        <f>IF(N360="snížená",J360,0)</f>
        <v>0</v>
      </c>
      <c r="BG360" s="150">
        <f>IF(N360="zákl. přenesená",J360,0)</f>
        <v>0</v>
      </c>
      <c r="BH360" s="150">
        <f>IF(N360="sníž. přenesená",J360,0)</f>
        <v>0</v>
      </c>
      <c r="BI360" s="150">
        <f>IF(N360="nulová",J360,0)</f>
        <v>0</v>
      </c>
      <c r="BJ360" s="17" t="s">
        <v>83</v>
      </c>
      <c r="BK360" s="150">
        <f>ROUND(I360*H360,2)</f>
        <v>0</v>
      </c>
      <c r="BL360" s="17" t="s">
        <v>214</v>
      </c>
      <c r="BM360" s="149" t="s">
        <v>716</v>
      </c>
    </row>
    <row r="361" spans="2:51" s="12" customFormat="1" ht="12">
      <c r="B361" s="151"/>
      <c r="D361" s="152" t="s">
        <v>223</v>
      </c>
      <c r="E361" s="153" t="s">
        <v>1</v>
      </c>
      <c r="F361" s="154" t="s">
        <v>717</v>
      </c>
      <c r="H361" s="155">
        <v>643</v>
      </c>
      <c r="I361" s="156"/>
      <c r="L361" s="151"/>
      <c r="M361" s="157"/>
      <c r="T361" s="158"/>
      <c r="AT361" s="153" t="s">
        <v>223</v>
      </c>
      <c r="AU361" s="153" t="s">
        <v>85</v>
      </c>
      <c r="AV361" s="12" t="s">
        <v>85</v>
      </c>
      <c r="AW361" s="12" t="s">
        <v>32</v>
      </c>
      <c r="AX361" s="12" t="s">
        <v>83</v>
      </c>
      <c r="AY361" s="153" t="s">
        <v>207</v>
      </c>
    </row>
    <row r="362" spans="2:51" s="12" customFormat="1" ht="12">
      <c r="B362" s="151"/>
      <c r="D362" s="152" t="s">
        <v>223</v>
      </c>
      <c r="F362" s="154" t="s">
        <v>718</v>
      </c>
      <c r="H362" s="155">
        <v>655.86</v>
      </c>
      <c r="I362" s="156"/>
      <c r="L362" s="151"/>
      <c r="M362" s="157"/>
      <c r="T362" s="158"/>
      <c r="AT362" s="153" t="s">
        <v>223</v>
      </c>
      <c r="AU362" s="153" t="s">
        <v>85</v>
      </c>
      <c r="AV362" s="12" t="s">
        <v>85</v>
      </c>
      <c r="AW362" s="12" t="s">
        <v>3</v>
      </c>
      <c r="AX362" s="12" t="s">
        <v>83</v>
      </c>
      <c r="AY362" s="153" t="s">
        <v>207</v>
      </c>
    </row>
    <row r="363" spans="2:65" s="1" customFormat="1" ht="24.2" customHeight="1">
      <c r="B363" s="137"/>
      <c r="C363" s="172" t="s">
        <v>719</v>
      </c>
      <c r="D363" s="172" t="s">
        <v>426</v>
      </c>
      <c r="E363" s="173" t="s">
        <v>720</v>
      </c>
      <c r="F363" s="174" t="s">
        <v>721</v>
      </c>
      <c r="G363" s="175" t="s">
        <v>272</v>
      </c>
      <c r="H363" s="176">
        <v>145.86</v>
      </c>
      <c r="I363" s="177"/>
      <c r="J363" s="178">
        <f>ROUND(I363*H363,2)</f>
        <v>0</v>
      </c>
      <c r="K363" s="174" t="s">
        <v>213</v>
      </c>
      <c r="L363" s="179"/>
      <c r="M363" s="180" t="s">
        <v>1</v>
      </c>
      <c r="N363" s="181" t="s">
        <v>41</v>
      </c>
      <c r="P363" s="147">
        <f>O363*H363</f>
        <v>0</v>
      </c>
      <c r="Q363" s="147">
        <v>0.0483</v>
      </c>
      <c r="R363" s="147">
        <f>Q363*H363</f>
        <v>7.045038000000001</v>
      </c>
      <c r="S363" s="147">
        <v>0</v>
      </c>
      <c r="T363" s="148">
        <f>S363*H363</f>
        <v>0</v>
      </c>
      <c r="AR363" s="149" t="s">
        <v>242</v>
      </c>
      <c r="AT363" s="149" t="s">
        <v>426</v>
      </c>
      <c r="AU363" s="149" t="s">
        <v>85</v>
      </c>
      <c r="AY363" s="17" t="s">
        <v>207</v>
      </c>
      <c r="BE363" s="150">
        <f>IF(N363="základní",J363,0)</f>
        <v>0</v>
      </c>
      <c r="BF363" s="150">
        <f>IF(N363="snížená",J363,0)</f>
        <v>0</v>
      </c>
      <c r="BG363" s="150">
        <f>IF(N363="zákl. přenesená",J363,0)</f>
        <v>0</v>
      </c>
      <c r="BH363" s="150">
        <f>IF(N363="sníž. přenesená",J363,0)</f>
        <v>0</v>
      </c>
      <c r="BI363" s="150">
        <f>IF(N363="nulová",J363,0)</f>
        <v>0</v>
      </c>
      <c r="BJ363" s="17" t="s">
        <v>83</v>
      </c>
      <c r="BK363" s="150">
        <f>ROUND(I363*H363,2)</f>
        <v>0</v>
      </c>
      <c r="BL363" s="17" t="s">
        <v>214</v>
      </c>
      <c r="BM363" s="149" t="s">
        <v>722</v>
      </c>
    </row>
    <row r="364" spans="2:51" s="12" customFormat="1" ht="12">
      <c r="B364" s="151"/>
      <c r="D364" s="152" t="s">
        <v>223</v>
      </c>
      <c r="E364" s="153" t="s">
        <v>1</v>
      </c>
      <c r="F364" s="154" t="s">
        <v>723</v>
      </c>
      <c r="H364" s="155">
        <v>143</v>
      </c>
      <c r="I364" s="156"/>
      <c r="L364" s="151"/>
      <c r="M364" s="157"/>
      <c r="T364" s="158"/>
      <c r="AT364" s="153" t="s">
        <v>223</v>
      </c>
      <c r="AU364" s="153" t="s">
        <v>85</v>
      </c>
      <c r="AV364" s="12" t="s">
        <v>85</v>
      </c>
      <c r="AW364" s="12" t="s">
        <v>32</v>
      </c>
      <c r="AX364" s="12" t="s">
        <v>83</v>
      </c>
      <c r="AY364" s="153" t="s">
        <v>207</v>
      </c>
    </row>
    <row r="365" spans="2:51" s="12" customFormat="1" ht="12">
      <c r="B365" s="151"/>
      <c r="D365" s="152" t="s">
        <v>223</v>
      </c>
      <c r="F365" s="154" t="s">
        <v>724</v>
      </c>
      <c r="H365" s="155">
        <v>145.86</v>
      </c>
      <c r="I365" s="156"/>
      <c r="L365" s="151"/>
      <c r="M365" s="157"/>
      <c r="T365" s="158"/>
      <c r="AT365" s="153" t="s">
        <v>223</v>
      </c>
      <c r="AU365" s="153" t="s">
        <v>85</v>
      </c>
      <c r="AV365" s="12" t="s">
        <v>85</v>
      </c>
      <c r="AW365" s="12" t="s">
        <v>3</v>
      </c>
      <c r="AX365" s="12" t="s">
        <v>83</v>
      </c>
      <c r="AY365" s="153" t="s">
        <v>207</v>
      </c>
    </row>
    <row r="366" spans="2:65" s="1" customFormat="1" ht="24.2" customHeight="1">
      <c r="B366" s="137"/>
      <c r="C366" s="172" t="s">
        <v>725</v>
      </c>
      <c r="D366" s="172" t="s">
        <v>426</v>
      </c>
      <c r="E366" s="173" t="s">
        <v>726</v>
      </c>
      <c r="F366" s="174" t="s">
        <v>727</v>
      </c>
      <c r="G366" s="175" t="s">
        <v>272</v>
      </c>
      <c r="H366" s="176">
        <v>40.8</v>
      </c>
      <c r="I366" s="177"/>
      <c r="J366" s="178">
        <f>ROUND(I366*H366,2)</f>
        <v>0</v>
      </c>
      <c r="K366" s="174" t="s">
        <v>213</v>
      </c>
      <c r="L366" s="179"/>
      <c r="M366" s="180" t="s">
        <v>1</v>
      </c>
      <c r="N366" s="181" t="s">
        <v>41</v>
      </c>
      <c r="P366" s="147">
        <f>O366*H366</f>
        <v>0</v>
      </c>
      <c r="Q366" s="147">
        <v>0.06567</v>
      </c>
      <c r="R366" s="147">
        <f>Q366*H366</f>
        <v>2.679336</v>
      </c>
      <c r="S366" s="147">
        <v>0</v>
      </c>
      <c r="T366" s="148">
        <f>S366*H366</f>
        <v>0</v>
      </c>
      <c r="AR366" s="149" t="s">
        <v>242</v>
      </c>
      <c r="AT366" s="149" t="s">
        <v>426</v>
      </c>
      <c r="AU366" s="149" t="s">
        <v>85</v>
      </c>
      <c r="AY366" s="17" t="s">
        <v>207</v>
      </c>
      <c r="BE366" s="150">
        <f>IF(N366="základní",J366,0)</f>
        <v>0</v>
      </c>
      <c r="BF366" s="150">
        <f>IF(N366="snížená",J366,0)</f>
        <v>0</v>
      </c>
      <c r="BG366" s="150">
        <f>IF(N366="zákl. přenesená",J366,0)</f>
        <v>0</v>
      </c>
      <c r="BH366" s="150">
        <f>IF(N366="sníž. přenesená",J366,0)</f>
        <v>0</v>
      </c>
      <c r="BI366" s="150">
        <f>IF(N366="nulová",J366,0)</f>
        <v>0</v>
      </c>
      <c r="BJ366" s="17" t="s">
        <v>83</v>
      </c>
      <c r="BK366" s="150">
        <f>ROUND(I366*H366,2)</f>
        <v>0</v>
      </c>
      <c r="BL366" s="17" t="s">
        <v>214</v>
      </c>
      <c r="BM366" s="149" t="s">
        <v>728</v>
      </c>
    </row>
    <row r="367" spans="2:51" s="12" customFormat="1" ht="12">
      <c r="B367" s="151"/>
      <c r="D367" s="152" t="s">
        <v>223</v>
      </c>
      <c r="E367" s="153" t="s">
        <v>1</v>
      </c>
      <c r="F367" s="154" t="s">
        <v>397</v>
      </c>
      <c r="H367" s="155">
        <v>40</v>
      </c>
      <c r="I367" s="156"/>
      <c r="L367" s="151"/>
      <c r="M367" s="157"/>
      <c r="T367" s="158"/>
      <c r="AT367" s="153" t="s">
        <v>223</v>
      </c>
      <c r="AU367" s="153" t="s">
        <v>85</v>
      </c>
      <c r="AV367" s="12" t="s">
        <v>85</v>
      </c>
      <c r="AW367" s="12" t="s">
        <v>32</v>
      </c>
      <c r="AX367" s="12" t="s">
        <v>83</v>
      </c>
      <c r="AY367" s="153" t="s">
        <v>207</v>
      </c>
    </row>
    <row r="368" spans="2:51" s="12" customFormat="1" ht="12">
      <c r="B368" s="151"/>
      <c r="D368" s="152" t="s">
        <v>223</v>
      </c>
      <c r="F368" s="154" t="s">
        <v>729</v>
      </c>
      <c r="H368" s="155">
        <v>40.8</v>
      </c>
      <c r="I368" s="156"/>
      <c r="L368" s="151"/>
      <c r="M368" s="157"/>
      <c r="T368" s="158"/>
      <c r="AT368" s="153" t="s">
        <v>223</v>
      </c>
      <c r="AU368" s="153" t="s">
        <v>85</v>
      </c>
      <c r="AV368" s="12" t="s">
        <v>85</v>
      </c>
      <c r="AW368" s="12" t="s">
        <v>3</v>
      </c>
      <c r="AX368" s="12" t="s">
        <v>83</v>
      </c>
      <c r="AY368" s="153" t="s">
        <v>207</v>
      </c>
    </row>
    <row r="369" spans="2:65" s="1" customFormat="1" ht="24.2" customHeight="1">
      <c r="B369" s="137"/>
      <c r="C369" s="138" t="s">
        <v>730</v>
      </c>
      <c r="D369" s="138" t="s">
        <v>209</v>
      </c>
      <c r="E369" s="139" t="s">
        <v>731</v>
      </c>
      <c r="F369" s="140" t="s">
        <v>732</v>
      </c>
      <c r="G369" s="141" t="s">
        <v>272</v>
      </c>
      <c r="H369" s="142">
        <v>861</v>
      </c>
      <c r="I369" s="143"/>
      <c r="J369" s="144">
        <f>ROUND(I369*H369,2)</f>
        <v>0</v>
      </c>
      <c r="K369" s="140" t="s">
        <v>213</v>
      </c>
      <c r="L369" s="32"/>
      <c r="M369" s="145" t="s">
        <v>1</v>
      </c>
      <c r="N369" s="146" t="s">
        <v>41</v>
      </c>
      <c r="P369" s="147">
        <f>O369*H369</f>
        <v>0</v>
      </c>
      <c r="Q369" s="147">
        <v>0.12095</v>
      </c>
      <c r="R369" s="147">
        <f>Q369*H369</f>
        <v>104.13795</v>
      </c>
      <c r="S369" s="147">
        <v>0</v>
      </c>
      <c r="T369" s="148">
        <f>S369*H369</f>
        <v>0</v>
      </c>
      <c r="AR369" s="149" t="s">
        <v>214</v>
      </c>
      <c r="AT369" s="149" t="s">
        <v>209</v>
      </c>
      <c r="AU369" s="149" t="s">
        <v>85</v>
      </c>
      <c r="AY369" s="17" t="s">
        <v>207</v>
      </c>
      <c r="BE369" s="150">
        <f>IF(N369="základní",J369,0)</f>
        <v>0</v>
      </c>
      <c r="BF369" s="150">
        <f>IF(N369="snížená",J369,0)</f>
        <v>0</v>
      </c>
      <c r="BG369" s="150">
        <f>IF(N369="zákl. přenesená",J369,0)</f>
        <v>0</v>
      </c>
      <c r="BH369" s="150">
        <f>IF(N369="sníž. přenesená",J369,0)</f>
        <v>0</v>
      </c>
      <c r="BI369" s="150">
        <f>IF(N369="nulová",J369,0)</f>
        <v>0</v>
      </c>
      <c r="BJ369" s="17" t="s">
        <v>83</v>
      </c>
      <c r="BK369" s="150">
        <f>ROUND(I369*H369,2)</f>
        <v>0</v>
      </c>
      <c r="BL369" s="17" t="s">
        <v>214</v>
      </c>
      <c r="BM369" s="149" t="s">
        <v>733</v>
      </c>
    </row>
    <row r="370" spans="2:51" s="12" customFormat="1" ht="12">
      <c r="B370" s="151"/>
      <c r="D370" s="152" t="s">
        <v>223</v>
      </c>
      <c r="E370" s="153" t="s">
        <v>1</v>
      </c>
      <c r="F370" s="154" t="s">
        <v>734</v>
      </c>
      <c r="H370" s="155">
        <v>861</v>
      </c>
      <c r="I370" s="156"/>
      <c r="L370" s="151"/>
      <c r="M370" s="157"/>
      <c r="T370" s="158"/>
      <c r="AT370" s="153" t="s">
        <v>223</v>
      </c>
      <c r="AU370" s="153" t="s">
        <v>85</v>
      </c>
      <c r="AV370" s="12" t="s">
        <v>85</v>
      </c>
      <c r="AW370" s="12" t="s">
        <v>32</v>
      </c>
      <c r="AX370" s="12" t="s">
        <v>83</v>
      </c>
      <c r="AY370" s="153" t="s">
        <v>207</v>
      </c>
    </row>
    <row r="371" spans="2:65" s="1" customFormat="1" ht="16.5" customHeight="1">
      <c r="B371" s="137"/>
      <c r="C371" s="172" t="s">
        <v>735</v>
      </c>
      <c r="D371" s="172" t="s">
        <v>426</v>
      </c>
      <c r="E371" s="173" t="s">
        <v>736</v>
      </c>
      <c r="F371" s="174" t="s">
        <v>737</v>
      </c>
      <c r="G371" s="175" t="s">
        <v>272</v>
      </c>
      <c r="H371" s="176">
        <v>878.22</v>
      </c>
      <c r="I371" s="177"/>
      <c r="J371" s="178">
        <f>ROUND(I371*H371,2)</f>
        <v>0</v>
      </c>
      <c r="K371" s="174" t="s">
        <v>213</v>
      </c>
      <c r="L371" s="179"/>
      <c r="M371" s="180" t="s">
        <v>1</v>
      </c>
      <c r="N371" s="181" t="s">
        <v>41</v>
      </c>
      <c r="P371" s="147">
        <f>O371*H371</f>
        <v>0</v>
      </c>
      <c r="Q371" s="147">
        <v>0.056</v>
      </c>
      <c r="R371" s="147">
        <f>Q371*H371</f>
        <v>49.18032</v>
      </c>
      <c r="S371" s="147">
        <v>0</v>
      </c>
      <c r="T371" s="148">
        <f>S371*H371</f>
        <v>0</v>
      </c>
      <c r="AR371" s="149" t="s">
        <v>242</v>
      </c>
      <c r="AT371" s="149" t="s">
        <v>426</v>
      </c>
      <c r="AU371" s="149" t="s">
        <v>85</v>
      </c>
      <c r="AY371" s="17" t="s">
        <v>207</v>
      </c>
      <c r="BE371" s="150">
        <f>IF(N371="základní",J371,0)</f>
        <v>0</v>
      </c>
      <c r="BF371" s="150">
        <f>IF(N371="snížená",J371,0)</f>
        <v>0</v>
      </c>
      <c r="BG371" s="150">
        <f>IF(N371="zákl. přenesená",J371,0)</f>
        <v>0</v>
      </c>
      <c r="BH371" s="150">
        <f>IF(N371="sníž. přenesená",J371,0)</f>
        <v>0</v>
      </c>
      <c r="BI371" s="150">
        <f>IF(N371="nulová",J371,0)</f>
        <v>0</v>
      </c>
      <c r="BJ371" s="17" t="s">
        <v>83</v>
      </c>
      <c r="BK371" s="150">
        <f>ROUND(I371*H371,2)</f>
        <v>0</v>
      </c>
      <c r="BL371" s="17" t="s">
        <v>214</v>
      </c>
      <c r="BM371" s="149" t="s">
        <v>738</v>
      </c>
    </row>
    <row r="372" spans="2:51" s="12" customFormat="1" ht="12">
      <c r="B372" s="151"/>
      <c r="D372" s="152" t="s">
        <v>223</v>
      </c>
      <c r="F372" s="154" t="s">
        <v>739</v>
      </c>
      <c r="H372" s="155">
        <v>878.22</v>
      </c>
      <c r="I372" s="156"/>
      <c r="L372" s="151"/>
      <c r="M372" s="157"/>
      <c r="T372" s="158"/>
      <c r="AT372" s="153" t="s">
        <v>223</v>
      </c>
      <c r="AU372" s="153" t="s">
        <v>85</v>
      </c>
      <c r="AV372" s="12" t="s">
        <v>85</v>
      </c>
      <c r="AW372" s="12" t="s">
        <v>3</v>
      </c>
      <c r="AX372" s="12" t="s">
        <v>83</v>
      </c>
      <c r="AY372" s="153" t="s">
        <v>207</v>
      </c>
    </row>
    <row r="373" spans="2:65" s="1" customFormat="1" ht="33" customHeight="1">
      <c r="B373" s="137"/>
      <c r="C373" s="138" t="s">
        <v>740</v>
      </c>
      <c r="D373" s="138" t="s">
        <v>209</v>
      </c>
      <c r="E373" s="139" t="s">
        <v>741</v>
      </c>
      <c r="F373" s="140" t="s">
        <v>742</v>
      </c>
      <c r="G373" s="141" t="s">
        <v>272</v>
      </c>
      <c r="H373" s="142">
        <v>600</v>
      </c>
      <c r="I373" s="143"/>
      <c r="J373" s="144">
        <f>ROUND(I373*H373,2)</f>
        <v>0</v>
      </c>
      <c r="K373" s="140" t="s">
        <v>213</v>
      </c>
      <c r="L373" s="32"/>
      <c r="M373" s="145" t="s">
        <v>1</v>
      </c>
      <c r="N373" s="146" t="s">
        <v>41</v>
      </c>
      <c r="P373" s="147">
        <f>O373*H373</f>
        <v>0</v>
      </c>
      <c r="Q373" s="147">
        <v>0.1295</v>
      </c>
      <c r="R373" s="147">
        <f>Q373*H373</f>
        <v>77.7</v>
      </c>
      <c r="S373" s="147">
        <v>0</v>
      </c>
      <c r="T373" s="148">
        <f>S373*H373</f>
        <v>0</v>
      </c>
      <c r="AR373" s="149" t="s">
        <v>214</v>
      </c>
      <c r="AT373" s="149" t="s">
        <v>209</v>
      </c>
      <c r="AU373" s="149" t="s">
        <v>85</v>
      </c>
      <c r="AY373" s="17" t="s">
        <v>207</v>
      </c>
      <c r="BE373" s="150">
        <f>IF(N373="základní",J373,0)</f>
        <v>0</v>
      </c>
      <c r="BF373" s="150">
        <f>IF(N373="snížená",J373,0)</f>
        <v>0</v>
      </c>
      <c r="BG373" s="150">
        <f>IF(N373="zákl. přenesená",J373,0)</f>
        <v>0</v>
      </c>
      <c r="BH373" s="150">
        <f>IF(N373="sníž. přenesená",J373,0)</f>
        <v>0</v>
      </c>
      <c r="BI373" s="150">
        <f>IF(N373="nulová",J373,0)</f>
        <v>0</v>
      </c>
      <c r="BJ373" s="17" t="s">
        <v>83</v>
      </c>
      <c r="BK373" s="150">
        <f>ROUND(I373*H373,2)</f>
        <v>0</v>
      </c>
      <c r="BL373" s="17" t="s">
        <v>214</v>
      </c>
      <c r="BM373" s="149" t="s">
        <v>743</v>
      </c>
    </row>
    <row r="374" spans="2:65" s="1" customFormat="1" ht="16.5" customHeight="1">
      <c r="B374" s="137"/>
      <c r="C374" s="172" t="s">
        <v>744</v>
      </c>
      <c r="D374" s="172" t="s">
        <v>426</v>
      </c>
      <c r="E374" s="173" t="s">
        <v>745</v>
      </c>
      <c r="F374" s="174" t="s">
        <v>746</v>
      </c>
      <c r="G374" s="175" t="s">
        <v>272</v>
      </c>
      <c r="H374" s="176">
        <v>612</v>
      </c>
      <c r="I374" s="177"/>
      <c r="J374" s="178">
        <f>ROUND(I374*H374,2)</f>
        <v>0</v>
      </c>
      <c r="K374" s="174" t="s">
        <v>213</v>
      </c>
      <c r="L374" s="179"/>
      <c r="M374" s="180" t="s">
        <v>1</v>
      </c>
      <c r="N374" s="181" t="s">
        <v>41</v>
      </c>
      <c r="P374" s="147">
        <f>O374*H374</f>
        <v>0</v>
      </c>
      <c r="Q374" s="147">
        <v>0.05612</v>
      </c>
      <c r="R374" s="147">
        <f>Q374*H374</f>
        <v>34.34544</v>
      </c>
      <c r="S374" s="147">
        <v>0</v>
      </c>
      <c r="T374" s="148">
        <f>S374*H374</f>
        <v>0</v>
      </c>
      <c r="AR374" s="149" t="s">
        <v>242</v>
      </c>
      <c r="AT374" s="149" t="s">
        <v>426</v>
      </c>
      <c r="AU374" s="149" t="s">
        <v>85</v>
      </c>
      <c r="AY374" s="17" t="s">
        <v>207</v>
      </c>
      <c r="BE374" s="150">
        <f>IF(N374="základní",J374,0)</f>
        <v>0</v>
      </c>
      <c r="BF374" s="150">
        <f>IF(N374="snížená",J374,0)</f>
        <v>0</v>
      </c>
      <c r="BG374" s="150">
        <f>IF(N374="zákl. přenesená",J374,0)</f>
        <v>0</v>
      </c>
      <c r="BH374" s="150">
        <f>IF(N374="sníž. přenesená",J374,0)</f>
        <v>0</v>
      </c>
      <c r="BI374" s="150">
        <f>IF(N374="nulová",J374,0)</f>
        <v>0</v>
      </c>
      <c r="BJ374" s="17" t="s">
        <v>83</v>
      </c>
      <c r="BK374" s="150">
        <f>ROUND(I374*H374,2)</f>
        <v>0</v>
      </c>
      <c r="BL374" s="17" t="s">
        <v>214</v>
      </c>
      <c r="BM374" s="149" t="s">
        <v>747</v>
      </c>
    </row>
    <row r="375" spans="2:51" s="12" customFormat="1" ht="12">
      <c r="B375" s="151"/>
      <c r="D375" s="152" t="s">
        <v>223</v>
      </c>
      <c r="F375" s="154" t="s">
        <v>748</v>
      </c>
      <c r="H375" s="155">
        <v>612</v>
      </c>
      <c r="I375" s="156"/>
      <c r="L375" s="151"/>
      <c r="M375" s="157"/>
      <c r="T375" s="158"/>
      <c r="AT375" s="153" t="s">
        <v>223</v>
      </c>
      <c r="AU375" s="153" t="s">
        <v>85</v>
      </c>
      <c r="AV375" s="12" t="s">
        <v>85</v>
      </c>
      <c r="AW375" s="12" t="s">
        <v>3</v>
      </c>
      <c r="AX375" s="12" t="s">
        <v>83</v>
      </c>
      <c r="AY375" s="153" t="s">
        <v>207</v>
      </c>
    </row>
    <row r="376" spans="2:65" s="1" customFormat="1" ht="24.2" customHeight="1">
      <c r="B376" s="137"/>
      <c r="C376" s="138" t="s">
        <v>749</v>
      </c>
      <c r="D376" s="138" t="s">
        <v>209</v>
      </c>
      <c r="E376" s="139" t="s">
        <v>750</v>
      </c>
      <c r="F376" s="140" t="s">
        <v>751</v>
      </c>
      <c r="G376" s="141" t="s">
        <v>272</v>
      </c>
      <c r="H376" s="142">
        <v>35</v>
      </c>
      <c r="I376" s="143"/>
      <c r="J376" s="144">
        <f>ROUND(I376*H376,2)</f>
        <v>0</v>
      </c>
      <c r="K376" s="140" t="s">
        <v>213</v>
      </c>
      <c r="L376" s="32"/>
      <c r="M376" s="145" t="s">
        <v>1</v>
      </c>
      <c r="N376" s="146" t="s">
        <v>41</v>
      </c>
      <c r="P376" s="147">
        <f>O376*H376</f>
        <v>0</v>
      </c>
      <c r="Q376" s="147">
        <v>0.34613</v>
      </c>
      <c r="R376" s="147">
        <f>Q376*H376</f>
        <v>12.11455</v>
      </c>
      <c r="S376" s="147">
        <v>0</v>
      </c>
      <c r="T376" s="148">
        <f>S376*H376</f>
        <v>0</v>
      </c>
      <c r="AR376" s="149" t="s">
        <v>214</v>
      </c>
      <c r="AT376" s="149" t="s">
        <v>209</v>
      </c>
      <c r="AU376" s="149" t="s">
        <v>85</v>
      </c>
      <c r="AY376" s="17" t="s">
        <v>207</v>
      </c>
      <c r="BE376" s="150">
        <f>IF(N376="základní",J376,0)</f>
        <v>0</v>
      </c>
      <c r="BF376" s="150">
        <f>IF(N376="snížená",J376,0)</f>
        <v>0</v>
      </c>
      <c r="BG376" s="150">
        <f>IF(N376="zákl. přenesená",J376,0)</f>
        <v>0</v>
      </c>
      <c r="BH376" s="150">
        <f>IF(N376="sníž. přenesená",J376,0)</f>
        <v>0</v>
      </c>
      <c r="BI376" s="150">
        <f>IF(N376="nulová",J376,0)</f>
        <v>0</v>
      </c>
      <c r="BJ376" s="17" t="s">
        <v>83</v>
      </c>
      <c r="BK376" s="150">
        <f>ROUND(I376*H376,2)</f>
        <v>0</v>
      </c>
      <c r="BL376" s="17" t="s">
        <v>214</v>
      </c>
      <c r="BM376" s="149" t="s">
        <v>752</v>
      </c>
    </row>
    <row r="377" spans="2:65" s="1" customFormat="1" ht="16.5" customHeight="1">
      <c r="B377" s="137"/>
      <c r="C377" s="172" t="s">
        <v>753</v>
      </c>
      <c r="D377" s="172" t="s">
        <v>426</v>
      </c>
      <c r="E377" s="173" t="s">
        <v>754</v>
      </c>
      <c r="F377" s="174" t="s">
        <v>755</v>
      </c>
      <c r="G377" s="175" t="s">
        <v>272</v>
      </c>
      <c r="H377" s="176">
        <v>31.143</v>
      </c>
      <c r="I377" s="177"/>
      <c r="J377" s="178">
        <f>ROUND(I377*H377,2)</f>
        <v>0</v>
      </c>
      <c r="K377" s="174" t="s">
        <v>213</v>
      </c>
      <c r="L377" s="179"/>
      <c r="M377" s="180" t="s">
        <v>1</v>
      </c>
      <c r="N377" s="181" t="s">
        <v>41</v>
      </c>
      <c r="P377" s="147">
        <f>O377*H377</f>
        <v>0</v>
      </c>
      <c r="Q377" s="147">
        <v>0.225</v>
      </c>
      <c r="R377" s="147">
        <f>Q377*H377</f>
        <v>7.007175</v>
      </c>
      <c r="S377" s="147">
        <v>0</v>
      </c>
      <c r="T377" s="148">
        <f>S377*H377</f>
        <v>0</v>
      </c>
      <c r="AR377" s="149" t="s">
        <v>242</v>
      </c>
      <c r="AT377" s="149" t="s">
        <v>426</v>
      </c>
      <c r="AU377" s="149" t="s">
        <v>85</v>
      </c>
      <c r="AY377" s="17" t="s">
        <v>207</v>
      </c>
      <c r="BE377" s="150">
        <f>IF(N377="základní",J377,0)</f>
        <v>0</v>
      </c>
      <c r="BF377" s="150">
        <f>IF(N377="snížená",J377,0)</f>
        <v>0</v>
      </c>
      <c r="BG377" s="150">
        <f>IF(N377="zákl. přenesená",J377,0)</f>
        <v>0</v>
      </c>
      <c r="BH377" s="150">
        <f>IF(N377="sníž. přenesená",J377,0)</f>
        <v>0</v>
      </c>
      <c r="BI377" s="150">
        <f>IF(N377="nulová",J377,0)</f>
        <v>0</v>
      </c>
      <c r="BJ377" s="17" t="s">
        <v>83</v>
      </c>
      <c r="BK377" s="150">
        <f>ROUND(I377*H377,2)</f>
        <v>0</v>
      </c>
      <c r="BL377" s="17" t="s">
        <v>214</v>
      </c>
      <c r="BM377" s="149" t="s">
        <v>756</v>
      </c>
    </row>
    <row r="378" spans="2:51" s="12" customFormat="1" ht="12">
      <c r="B378" s="151"/>
      <c r="D378" s="152" t="s">
        <v>223</v>
      </c>
      <c r="F378" s="154" t="s">
        <v>757</v>
      </c>
      <c r="H378" s="155">
        <v>31.143</v>
      </c>
      <c r="I378" s="156"/>
      <c r="L378" s="151"/>
      <c r="M378" s="157"/>
      <c r="T378" s="158"/>
      <c r="AT378" s="153" t="s">
        <v>223</v>
      </c>
      <c r="AU378" s="153" t="s">
        <v>85</v>
      </c>
      <c r="AV378" s="12" t="s">
        <v>85</v>
      </c>
      <c r="AW378" s="12" t="s">
        <v>3</v>
      </c>
      <c r="AX378" s="12" t="s">
        <v>83</v>
      </c>
      <c r="AY378" s="153" t="s">
        <v>207</v>
      </c>
    </row>
    <row r="379" spans="2:65" s="1" customFormat="1" ht="16.5" customHeight="1">
      <c r="B379" s="137"/>
      <c r="C379" s="172" t="s">
        <v>758</v>
      </c>
      <c r="D379" s="172" t="s">
        <v>426</v>
      </c>
      <c r="E379" s="173" t="s">
        <v>759</v>
      </c>
      <c r="F379" s="174" t="s">
        <v>760</v>
      </c>
      <c r="G379" s="175" t="s">
        <v>272</v>
      </c>
      <c r="H379" s="176">
        <v>4.557</v>
      </c>
      <c r="I379" s="177"/>
      <c r="J379" s="178">
        <f>ROUND(I379*H379,2)</f>
        <v>0</v>
      </c>
      <c r="K379" s="174" t="s">
        <v>213</v>
      </c>
      <c r="L379" s="179"/>
      <c r="M379" s="180" t="s">
        <v>1</v>
      </c>
      <c r="N379" s="181" t="s">
        <v>41</v>
      </c>
      <c r="P379" s="147">
        <f>O379*H379</f>
        <v>0</v>
      </c>
      <c r="Q379" s="147">
        <v>0.15</v>
      </c>
      <c r="R379" s="147">
        <f>Q379*H379</f>
        <v>0.68355</v>
      </c>
      <c r="S379" s="147">
        <v>0</v>
      </c>
      <c r="T379" s="148">
        <f>S379*H379</f>
        <v>0</v>
      </c>
      <c r="AR379" s="149" t="s">
        <v>242</v>
      </c>
      <c r="AT379" s="149" t="s">
        <v>426</v>
      </c>
      <c r="AU379" s="149" t="s">
        <v>85</v>
      </c>
      <c r="AY379" s="17" t="s">
        <v>207</v>
      </c>
      <c r="BE379" s="150">
        <f>IF(N379="základní",J379,0)</f>
        <v>0</v>
      </c>
      <c r="BF379" s="150">
        <f>IF(N379="snížená",J379,0)</f>
        <v>0</v>
      </c>
      <c r="BG379" s="150">
        <f>IF(N379="zákl. přenesená",J379,0)</f>
        <v>0</v>
      </c>
      <c r="BH379" s="150">
        <f>IF(N379="sníž. přenesená",J379,0)</f>
        <v>0</v>
      </c>
      <c r="BI379" s="150">
        <f>IF(N379="nulová",J379,0)</f>
        <v>0</v>
      </c>
      <c r="BJ379" s="17" t="s">
        <v>83</v>
      </c>
      <c r="BK379" s="150">
        <f>ROUND(I379*H379,2)</f>
        <v>0</v>
      </c>
      <c r="BL379" s="17" t="s">
        <v>214</v>
      </c>
      <c r="BM379" s="149" t="s">
        <v>761</v>
      </c>
    </row>
    <row r="380" spans="2:51" s="12" customFormat="1" ht="12">
      <c r="B380" s="151"/>
      <c r="D380" s="152" t="s">
        <v>223</v>
      </c>
      <c r="F380" s="154" t="s">
        <v>762</v>
      </c>
      <c r="H380" s="155">
        <v>4.557</v>
      </c>
      <c r="I380" s="156"/>
      <c r="L380" s="151"/>
      <c r="M380" s="157"/>
      <c r="T380" s="158"/>
      <c r="AT380" s="153" t="s">
        <v>223</v>
      </c>
      <c r="AU380" s="153" t="s">
        <v>85</v>
      </c>
      <c r="AV380" s="12" t="s">
        <v>85</v>
      </c>
      <c r="AW380" s="12" t="s">
        <v>3</v>
      </c>
      <c r="AX380" s="12" t="s">
        <v>83</v>
      </c>
      <c r="AY380" s="153" t="s">
        <v>207</v>
      </c>
    </row>
    <row r="381" spans="2:65" s="1" customFormat="1" ht="24.2" customHeight="1">
      <c r="B381" s="137"/>
      <c r="C381" s="138" t="s">
        <v>763</v>
      </c>
      <c r="D381" s="138" t="s">
        <v>209</v>
      </c>
      <c r="E381" s="139" t="s">
        <v>764</v>
      </c>
      <c r="F381" s="140" t="s">
        <v>765</v>
      </c>
      <c r="G381" s="141" t="s">
        <v>286</v>
      </c>
      <c r="H381" s="142">
        <v>68.06</v>
      </c>
      <c r="I381" s="143"/>
      <c r="J381" s="144">
        <f>ROUND(I381*H381,2)</f>
        <v>0</v>
      </c>
      <c r="K381" s="140" t="s">
        <v>213</v>
      </c>
      <c r="L381" s="32"/>
      <c r="M381" s="145" t="s">
        <v>1</v>
      </c>
      <c r="N381" s="146" t="s">
        <v>41</v>
      </c>
      <c r="P381" s="147">
        <f>O381*H381</f>
        <v>0</v>
      </c>
      <c r="Q381" s="147">
        <v>2.25634</v>
      </c>
      <c r="R381" s="147">
        <f>Q381*H381</f>
        <v>153.5665004</v>
      </c>
      <c r="S381" s="147">
        <v>0</v>
      </c>
      <c r="T381" s="148">
        <f>S381*H381</f>
        <v>0</v>
      </c>
      <c r="AR381" s="149" t="s">
        <v>214</v>
      </c>
      <c r="AT381" s="149" t="s">
        <v>209</v>
      </c>
      <c r="AU381" s="149" t="s">
        <v>85</v>
      </c>
      <c r="AY381" s="17" t="s">
        <v>207</v>
      </c>
      <c r="BE381" s="150">
        <f>IF(N381="základní",J381,0)</f>
        <v>0</v>
      </c>
      <c r="BF381" s="150">
        <f>IF(N381="snížená",J381,0)</f>
        <v>0</v>
      </c>
      <c r="BG381" s="150">
        <f>IF(N381="zákl. přenesená",J381,0)</f>
        <v>0</v>
      </c>
      <c r="BH381" s="150">
        <f>IF(N381="sníž. přenesená",J381,0)</f>
        <v>0</v>
      </c>
      <c r="BI381" s="150">
        <f>IF(N381="nulová",J381,0)</f>
        <v>0</v>
      </c>
      <c r="BJ381" s="17" t="s">
        <v>83</v>
      </c>
      <c r="BK381" s="150">
        <f>ROUND(I381*H381,2)</f>
        <v>0</v>
      </c>
      <c r="BL381" s="17" t="s">
        <v>214</v>
      </c>
      <c r="BM381" s="149" t="s">
        <v>766</v>
      </c>
    </row>
    <row r="382" spans="2:51" s="12" customFormat="1" ht="12">
      <c r="B382" s="151"/>
      <c r="D382" s="152" t="s">
        <v>223</v>
      </c>
      <c r="E382" s="153" t="s">
        <v>1</v>
      </c>
      <c r="F382" s="154" t="s">
        <v>767</v>
      </c>
      <c r="H382" s="155">
        <v>49.56</v>
      </c>
      <c r="I382" s="156"/>
      <c r="L382" s="151"/>
      <c r="M382" s="157"/>
      <c r="T382" s="158"/>
      <c r="AT382" s="153" t="s">
        <v>223</v>
      </c>
      <c r="AU382" s="153" t="s">
        <v>85</v>
      </c>
      <c r="AV382" s="12" t="s">
        <v>85</v>
      </c>
      <c r="AW382" s="12" t="s">
        <v>32</v>
      </c>
      <c r="AX382" s="12" t="s">
        <v>76</v>
      </c>
      <c r="AY382" s="153" t="s">
        <v>207</v>
      </c>
    </row>
    <row r="383" spans="2:51" s="12" customFormat="1" ht="12">
      <c r="B383" s="151"/>
      <c r="D383" s="152" t="s">
        <v>223</v>
      </c>
      <c r="E383" s="153" t="s">
        <v>1</v>
      </c>
      <c r="F383" s="154" t="s">
        <v>768</v>
      </c>
      <c r="H383" s="155">
        <v>15</v>
      </c>
      <c r="I383" s="156"/>
      <c r="L383" s="151"/>
      <c r="M383" s="157"/>
      <c r="T383" s="158"/>
      <c r="AT383" s="153" t="s">
        <v>223</v>
      </c>
      <c r="AU383" s="153" t="s">
        <v>85</v>
      </c>
      <c r="AV383" s="12" t="s">
        <v>85</v>
      </c>
      <c r="AW383" s="12" t="s">
        <v>32</v>
      </c>
      <c r="AX383" s="12" t="s">
        <v>76</v>
      </c>
      <c r="AY383" s="153" t="s">
        <v>207</v>
      </c>
    </row>
    <row r="384" spans="2:51" s="12" customFormat="1" ht="12">
      <c r="B384" s="151"/>
      <c r="D384" s="152" t="s">
        <v>223</v>
      </c>
      <c r="E384" s="153" t="s">
        <v>1</v>
      </c>
      <c r="F384" s="154" t="s">
        <v>769</v>
      </c>
      <c r="H384" s="155">
        <v>3.5</v>
      </c>
      <c r="I384" s="156"/>
      <c r="L384" s="151"/>
      <c r="M384" s="157"/>
      <c r="T384" s="158"/>
      <c r="AT384" s="153" t="s">
        <v>223</v>
      </c>
      <c r="AU384" s="153" t="s">
        <v>85</v>
      </c>
      <c r="AV384" s="12" t="s">
        <v>85</v>
      </c>
      <c r="AW384" s="12" t="s">
        <v>32</v>
      </c>
      <c r="AX384" s="12" t="s">
        <v>76</v>
      </c>
      <c r="AY384" s="153" t="s">
        <v>207</v>
      </c>
    </row>
    <row r="385" spans="2:51" s="14" customFormat="1" ht="12">
      <c r="B385" s="165"/>
      <c r="D385" s="152" t="s">
        <v>223</v>
      </c>
      <c r="E385" s="166" t="s">
        <v>1</v>
      </c>
      <c r="F385" s="167" t="s">
        <v>309</v>
      </c>
      <c r="H385" s="168">
        <v>68.06</v>
      </c>
      <c r="I385" s="169"/>
      <c r="L385" s="165"/>
      <c r="M385" s="170"/>
      <c r="T385" s="171"/>
      <c r="AT385" s="166" t="s">
        <v>223</v>
      </c>
      <c r="AU385" s="166" t="s">
        <v>85</v>
      </c>
      <c r="AV385" s="14" t="s">
        <v>214</v>
      </c>
      <c r="AW385" s="14" t="s">
        <v>32</v>
      </c>
      <c r="AX385" s="14" t="s">
        <v>83</v>
      </c>
      <c r="AY385" s="166" t="s">
        <v>207</v>
      </c>
    </row>
    <row r="386" spans="2:65" s="1" customFormat="1" ht="24.2" customHeight="1">
      <c r="B386" s="137"/>
      <c r="C386" s="138" t="s">
        <v>770</v>
      </c>
      <c r="D386" s="138" t="s">
        <v>209</v>
      </c>
      <c r="E386" s="139" t="s">
        <v>771</v>
      </c>
      <c r="F386" s="140" t="s">
        <v>772</v>
      </c>
      <c r="G386" s="141" t="s">
        <v>272</v>
      </c>
      <c r="H386" s="142">
        <v>884</v>
      </c>
      <c r="I386" s="143"/>
      <c r="J386" s="144">
        <f>ROUND(I386*H386,2)</f>
        <v>0</v>
      </c>
      <c r="K386" s="140" t="s">
        <v>213</v>
      </c>
      <c r="L386" s="32"/>
      <c r="M386" s="145" t="s">
        <v>1</v>
      </c>
      <c r="N386" s="146" t="s">
        <v>41</v>
      </c>
      <c r="P386" s="147">
        <f>O386*H386</f>
        <v>0</v>
      </c>
      <c r="Q386" s="147">
        <v>0</v>
      </c>
      <c r="R386" s="147">
        <f>Q386*H386</f>
        <v>0</v>
      </c>
      <c r="S386" s="147">
        <v>0</v>
      </c>
      <c r="T386" s="148">
        <f>S386*H386</f>
        <v>0</v>
      </c>
      <c r="AR386" s="149" t="s">
        <v>214</v>
      </c>
      <c r="AT386" s="149" t="s">
        <v>209</v>
      </c>
      <c r="AU386" s="149" t="s">
        <v>85</v>
      </c>
      <c r="AY386" s="17" t="s">
        <v>207</v>
      </c>
      <c r="BE386" s="150">
        <f>IF(N386="základní",J386,0)</f>
        <v>0</v>
      </c>
      <c r="BF386" s="150">
        <f>IF(N386="snížená",J386,0)</f>
        <v>0</v>
      </c>
      <c r="BG386" s="150">
        <f>IF(N386="zákl. přenesená",J386,0)</f>
        <v>0</v>
      </c>
      <c r="BH386" s="150">
        <f>IF(N386="sníž. přenesená",J386,0)</f>
        <v>0</v>
      </c>
      <c r="BI386" s="150">
        <f>IF(N386="nulová",J386,0)</f>
        <v>0</v>
      </c>
      <c r="BJ386" s="17" t="s">
        <v>83</v>
      </c>
      <c r="BK386" s="150">
        <f>ROUND(I386*H386,2)</f>
        <v>0</v>
      </c>
      <c r="BL386" s="17" t="s">
        <v>214</v>
      </c>
      <c r="BM386" s="149" t="s">
        <v>773</v>
      </c>
    </row>
    <row r="387" spans="2:65" s="1" customFormat="1" ht="33" customHeight="1">
      <c r="B387" s="137"/>
      <c r="C387" s="138" t="s">
        <v>774</v>
      </c>
      <c r="D387" s="138" t="s">
        <v>209</v>
      </c>
      <c r="E387" s="139" t="s">
        <v>775</v>
      </c>
      <c r="F387" s="140" t="s">
        <v>776</v>
      </c>
      <c r="G387" s="141" t="s">
        <v>212</v>
      </c>
      <c r="H387" s="142">
        <v>27</v>
      </c>
      <c r="I387" s="143"/>
      <c r="J387" s="144">
        <f>ROUND(I387*H387,2)</f>
        <v>0</v>
      </c>
      <c r="K387" s="140" t="s">
        <v>213</v>
      </c>
      <c r="L387" s="32"/>
      <c r="M387" s="145" t="s">
        <v>1</v>
      </c>
      <c r="N387" s="146" t="s">
        <v>41</v>
      </c>
      <c r="P387" s="147">
        <f>O387*H387</f>
        <v>0</v>
      </c>
      <c r="Q387" s="147">
        <v>1.61679</v>
      </c>
      <c r="R387" s="147">
        <f>Q387*H387</f>
        <v>43.65333</v>
      </c>
      <c r="S387" s="147">
        <v>0</v>
      </c>
      <c r="T387" s="148">
        <f>S387*H387</f>
        <v>0</v>
      </c>
      <c r="AR387" s="149" t="s">
        <v>214</v>
      </c>
      <c r="AT387" s="149" t="s">
        <v>209</v>
      </c>
      <c r="AU387" s="149" t="s">
        <v>85</v>
      </c>
      <c r="AY387" s="17" t="s">
        <v>207</v>
      </c>
      <c r="BE387" s="150">
        <f>IF(N387="základní",J387,0)</f>
        <v>0</v>
      </c>
      <c r="BF387" s="150">
        <f>IF(N387="snížená",J387,0)</f>
        <v>0</v>
      </c>
      <c r="BG387" s="150">
        <f>IF(N387="zákl. přenesená",J387,0)</f>
        <v>0</v>
      </c>
      <c r="BH387" s="150">
        <f>IF(N387="sníž. přenesená",J387,0)</f>
        <v>0</v>
      </c>
      <c r="BI387" s="150">
        <f>IF(N387="nulová",J387,0)</f>
        <v>0</v>
      </c>
      <c r="BJ387" s="17" t="s">
        <v>83</v>
      </c>
      <c r="BK387" s="150">
        <f>ROUND(I387*H387,2)</f>
        <v>0</v>
      </c>
      <c r="BL387" s="17" t="s">
        <v>214</v>
      </c>
      <c r="BM387" s="149" t="s">
        <v>777</v>
      </c>
    </row>
    <row r="388" spans="2:51" s="12" customFormat="1" ht="12">
      <c r="B388" s="151"/>
      <c r="D388" s="152" t="s">
        <v>223</v>
      </c>
      <c r="E388" s="153" t="s">
        <v>1</v>
      </c>
      <c r="F388" s="154" t="s">
        <v>778</v>
      </c>
      <c r="H388" s="155">
        <v>27</v>
      </c>
      <c r="I388" s="156"/>
      <c r="L388" s="151"/>
      <c r="M388" s="157"/>
      <c r="T388" s="158"/>
      <c r="AT388" s="153" t="s">
        <v>223</v>
      </c>
      <c r="AU388" s="153" t="s">
        <v>85</v>
      </c>
      <c r="AV388" s="12" t="s">
        <v>85</v>
      </c>
      <c r="AW388" s="12" t="s">
        <v>32</v>
      </c>
      <c r="AX388" s="12" t="s">
        <v>83</v>
      </c>
      <c r="AY388" s="153" t="s">
        <v>207</v>
      </c>
    </row>
    <row r="389" spans="2:63" s="11" customFormat="1" ht="22.9" customHeight="1">
      <c r="B389" s="125"/>
      <c r="D389" s="126" t="s">
        <v>75</v>
      </c>
      <c r="E389" s="135" t="s">
        <v>779</v>
      </c>
      <c r="F389" s="135" t="s">
        <v>780</v>
      </c>
      <c r="I389" s="128"/>
      <c r="J389" s="136">
        <f>BK389</f>
        <v>0</v>
      </c>
      <c r="L389" s="125"/>
      <c r="M389" s="130"/>
      <c r="P389" s="131">
        <f>SUM(P390:P406)</f>
        <v>0</v>
      </c>
      <c r="R389" s="131">
        <f>SUM(R390:R406)</f>
        <v>0</v>
      </c>
      <c r="T389" s="132">
        <f>SUM(T390:T406)</f>
        <v>0</v>
      </c>
      <c r="AR389" s="126" t="s">
        <v>83</v>
      </c>
      <c r="AT389" s="133" t="s">
        <v>75</v>
      </c>
      <c r="AU389" s="133" t="s">
        <v>83</v>
      </c>
      <c r="AY389" s="126" t="s">
        <v>207</v>
      </c>
      <c r="BK389" s="134">
        <f>SUM(BK390:BK406)</f>
        <v>0</v>
      </c>
    </row>
    <row r="390" spans="2:65" s="1" customFormat="1" ht="24.2" customHeight="1">
      <c r="B390" s="137"/>
      <c r="C390" s="138" t="s">
        <v>781</v>
      </c>
      <c r="D390" s="138" t="s">
        <v>209</v>
      </c>
      <c r="E390" s="139" t="s">
        <v>782</v>
      </c>
      <c r="F390" s="140" t="s">
        <v>783</v>
      </c>
      <c r="G390" s="141" t="s">
        <v>429</v>
      </c>
      <c r="H390" s="142">
        <v>16.64</v>
      </c>
      <c r="I390" s="143"/>
      <c r="J390" s="144">
        <f>ROUND(I390*H390,2)</f>
        <v>0</v>
      </c>
      <c r="K390" s="140" t="s">
        <v>213</v>
      </c>
      <c r="L390" s="32"/>
      <c r="M390" s="145" t="s">
        <v>1</v>
      </c>
      <c r="N390" s="146" t="s">
        <v>41</v>
      </c>
      <c r="P390" s="147">
        <f>O390*H390</f>
        <v>0</v>
      </c>
      <c r="Q390" s="147">
        <v>0</v>
      </c>
      <c r="R390" s="147">
        <f>Q390*H390</f>
        <v>0</v>
      </c>
      <c r="S390" s="147">
        <v>0</v>
      </c>
      <c r="T390" s="148">
        <f>S390*H390</f>
        <v>0</v>
      </c>
      <c r="AR390" s="149" t="s">
        <v>214</v>
      </c>
      <c r="AT390" s="149" t="s">
        <v>209</v>
      </c>
      <c r="AU390" s="149" t="s">
        <v>85</v>
      </c>
      <c r="AY390" s="17" t="s">
        <v>207</v>
      </c>
      <c r="BE390" s="150">
        <f>IF(N390="základní",J390,0)</f>
        <v>0</v>
      </c>
      <c r="BF390" s="150">
        <f>IF(N390="snížená",J390,0)</f>
        <v>0</v>
      </c>
      <c r="BG390" s="150">
        <f>IF(N390="zákl. přenesená",J390,0)</f>
        <v>0</v>
      </c>
      <c r="BH390" s="150">
        <f>IF(N390="sníž. přenesená",J390,0)</f>
        <v>0</v>
      </c>
      <c r="BI390" s="150">
        <f>IF(N390="nulová",J390,0)</f>
        <v>0</v>
      </c>
      <c r="BJ390" s="17" t="s">
        <v>83</v>
      </c>
      <c r="BK390" s="150">
        <f>ROUND(I390*H390,2)</f>
        <v>0</v>
      </c>
      <c r="BL390" s="17" t="s">
        <v>214</v>
      </c>
      <c r="BM390" s="149" t="s">
        <v>784</v>
      </c>
    </row>
    <row r="391" spans="2:51" s="13" customFormat="1" ht="12">
      <c r="B391" s="159"/>
      <c r="D391" s="152" t="s">
        <v>223</v>
      </c>
      <c r="E391" s="160" t="s">
        <v>1</v>
      </c>
      <c r="F391" s="161" t="s">
        <v>785</v>
      </c>
      <c r="H391" s="160" t="s">
        <v>1</v>
      </c>
      <c r="I391" s="162"/>
      <c r="L391" s="159"/>
      <c r="M391" s="163"/>
      <c r="T391" s="164"/>
      <c r="AT391" s="160" t="s">
        <v>223</v>
      </c>
      <c r="AU391" s="160" t="s">
        <v>85</v>
      </c>
      <c r="AV391" s="13" t="s">
        <v>83</v>
      </c>
      <c r="AW391" s="13" t="s">
        <v>32</v>
      </c>
      <c r="AX391" s="13" t="s">
        <v>76</v>
      </c>
      <c r="AY391" s="160" t="s">
        <v>207</v>
      </c>
    </row>
    <row r="392" spans="2:51" s="12" customFormat="1" ht="12">
      <c r="B392" s="151"/>
      <c r="D392" s="152" t="s">
        <v>223</v>
      </c>
      <c r="E392" s="153" t="s">
        <v>1</v>
      </c>
      <c r="F392" s="154" t="s">
        <v>786</v>
      </c>
      <c r="H392" s="155">
        <v>16.64</v>
      </c>
      <c r="I392" s="156"/>
      <c r="L392" s="151"/>
      <c r="M392" s="157"/>
      <c r="T392" s="158"/>
      <c r="AT392" s="153" t="s">
        <v>223</v>
      </c>
      <c r="AU392" s="153" t="s">
        <v>85</v>
      </c>
      <c r="AV392" s="12" t="s">
        <v>85</v>
      </c>
      <c r="AW392" s="12" t="s">
        <v>32</v>
      </c>
      <c r="AX392" s="12" t="s">
        <v>83</v>
      </c>
      <c r="AY392" s="153" t="s">
        <v>207</v>
      </c>
    </row>
    <row r="393" spans="2:65" s="1" customFormat="1" ht="21.75" customHeight="1">
      <c r="B393" s="137"/>
      <c r="C393" s="138" t="s">
        <v>787</v>
      </c>
      <c r="D393" s="138" t="s">
        <v>209</v>
      </c>
      <c r="E393" s="139" t="s">
        <v>788</v>
      </c>
      <c r="F393" s="140" t="s">
        <v>789</v>
      </c>
      <c r="G393" s="141" t="s">
        <v>429</v>
      </c>
      <c r="H393" s="142">
        <v>419.09</v>
      </c>
      <c r="I393" s="143"/>
      <c r="J393" s="144">
        <f>ROUND(I393*H393,2)</f>
        <v>0</v>
      </c>
      <c r="K393" s="140" t="s">
        <v>213</v>
      </c>
      <c r="L393" s="32"/>
      <c r="M393" s="145" t="s">
        <v>1</v>
      </c>
      <c r="N393" s="146" t="s">
        <v>41</v>
      </c>
      <c r="P393" s="147">
        <f>O393*H393</f>
        <v>0</v>
      </c>
      <c r="Q393" s="147">
        <v>0</v>
      </c>
      <c r="R393" s="147">
        <f>Q393*H393</f>
        <v>0</v>
      </c>
      <c r="S393" s="147">
        <v>0</v>
      </c>
      <c r="T393" s="148">
        <f>S393*H393</f>
        <v>0</v>
      </c>
      <c r="AR393" s="149" t="s">
        <v>214</v>
      </c>
      <c r="AT393" s="149" t="s">
        <v>209</v>
      </c>
      <c r="AU393" s="149" t="s">
        <v>85</v>
      </c>
      <c r="AY393" s="17" t="s">
        <v>207</v>
      </c>
      <c r="BE393" s="150">
        <f>IF(N393="základní",J393,0)</f>
        <v>0</v>
      </c>
      <c r="BF393" s="150">
        <f>IF(N393="snížená",J393,0)</f>
        <v>0</v>
      </c>
      <c r="BG393" s="150">
        <f>IF(N393="zákl. přenesená",J393,0)</f>
        <v>0</v>
      </c>
      <c r="BH393" s="150">
        <f>IF(N393="sníž. přenesená",J393,0)</f>
        <v>0</v>
      </c>
      <c r="BI393" s="150">
        <f>IF(N393="nulová",J393,0)</f>
        <v>0</v>
      </c>
      <c r="BJ393" s="17" t="s">
        <v>83</v>
      </c>
      <c r="BK393" s="150">
        <f>ROUND(I393*H393,2)</f>
        <v>0</v>
      </c>
      <c r="BL393" s="17" t="s">
        <v>214</v>
      </c>
      <c r="BM393" s="149" t="s">
        <v>790</v>
      </c>
    </row>
    <row r="394" spans="2:51" s="12" customFormat="1" ht="12">
      <c r="B394" s="151"/>
      <c r="D394" s="152" t="s">
        <v>223</v>
      </c>
      <c r="E394" s="153" t="s">
        <v>173</v>
      </c>
      <c r="F394" s="154" t="s">
        <v>791</v>
      </c>
      <c r="H394" s="155">
        <v>419.09</v>
      </c>
      <c r="I394" s="156"/>
      <c r="L394" s="151"/>
      <c r="M394" s="157"/>
      <c r="T394" s="158"/>
      <c r="AT394" s="153" t="s">
        <v>223</v>
      </c>
      <c r="AU394" s="153" t="s">
        <v>85</v>
      </c>
      <c r="AV394" s="12" t="s">
        <v>85</v>
      </c>
      <c r="AW394" s="12" t="s">
        <v>32</v>
      </c>
      <c r="AX394" s="12" t="s">
        <v>83</v>
      </c>
      <c r="AY394" s="153" t="s">
        <v>207</v>
      </c>
    </row>
    <row r="395" spans="2:65" s="1" customFormat="1" ht="24.2" customHeight="1">
      <c r="B395" s="137"/>
      <c r="C395" s="138" t="s">
        <v>792</v>
      </c>
      <c r="D395" s="138" t="s">
        <v>209</v>
      </c>
      <c r="E395" s="139" t="s">
        <v>793</v>
      </c>
      <c r="F395" s="140" t="s">
        <v>794</v>
      </c>
      <c r="G395" s="141" t="s">
        <v>429</v>
      </c>
      <c r="H395" s="142">
        <v>7962.71</v>
      </c>
      <c r="I395" s="143"/>
      <c r="J395" s="144">
        <f>ROUND(I395*H395,2)</f>
        <v>0</v>
      </c>
      <c r="K395" s="140" t="s">
        <v>213</v>
      </c>
      <c r="L395" s="32"/>
      <c r="M395" s="145" t="s">
        <v>1</v>
      </c>
      <c r="N395" s="146" t="s">
        <v>41</v>
      </c>
      <c r="P395" s="147">
        <f>O395*H395</f>
        <v>0</v>
      </c>
      <c r="Q395" s="147">
        <v>0</v>
      </c>
      <c r="R395" s="147">
        <f>Q395*H395</f>
        <v>0</v>
      </c>
      <c r="S395" s="147">
        <v>0</v>
      </c>
      <c r="T395" s="148">
        <f>S395*H395</f>
        <v>0</v>
      </c>
      <c r="AR395" s="149" t="s">
        <v>214</v>
      </c>
      <c r="AT395" s="149" t="s">
        <v>209</v>
      </c>
      <c r="AU395" s="149" t="s">
        <v>85</v>
      </c>
      <c r="AY395" s="17" t="s">
        <v>207</v>
      </c>
      <c r="BE395" s="150">
        <f>IF(N395="základní",J395,0)</f>
        <v>0</v>
      </c>
      <c r="BF395" s="150">
        <f>IF(N395="snížená",J395,0)</f>
        <v>0</v>
      </c>
      <c r="BG395" s="150">
        <f>IF(N395="zákl. přenesená",J395,0)</f>
        <v>0</v>
      </c>
      <c r="BH395" s="150">
        <f>IF(N395="sníž. přenesená",J395,0)</f>
        <v>0</v>
      </c>
      <c r="BI395" s="150">
        <f>IF(N395="nulová",J395,0)</f>
        <v>0</v>
      </c>
      <c r="BJ395" s="17" t="s">
        <v>83</v>
      </c>
      <c r="BK395" s="150">
        <f>ROUND(I395*H395,2)</f>
        <v>0</v>
      </c>
      <c r="BL395" s="17" t="s">
        <v>214</v>
      </c>
      <c r="BM395" s="149" t="s">
        <v>795</v>
      </c>
    </row>
    <row r="396" spans="2:51" s="12" customFormat="1" ht="12">
      <c r="B396" s="151"/>
      <c r="D396" s="152" t="s">
        <v>223</v>
      </c>
      <c r="E396" s="153" t="s">
        <v>1</v>
      </c>
      <c r="F396" s="154" t="s">
        <v>796</v>
      </c>
      <c r="H396" s="155">
        <v>7962.71</v>
      </c>
      <c r="I396" s="156"/>
      <c r="L396" s="151"/>
      <c r="M396" s="157"/>
      <c r="T396" s="158"/>
      <c r="AT396" s="153" t="s">
        <v>223</v>
      </c>
      <c r="AU396" s="153" t="s">
        <v>85</v>
      </c>
      <c r="AV396" s="12" t="s">
        <v>85</v>
      </c>
      <c r="AW396" s="12" t="s">
        <v>32</v>
      </c>
      <c r="AX396" s="12" t="s">
        <v>83</v>
      </c>
      <c r="AY396" s="153" t="s">
        <v>207</v>
      </c>
    </row>
    <row r="397" spans="2:65" s="1" customFormat="1" ht="21.75" customHeight="1">
      <c r="B397" s="137"/>
      <c r="C397" s="138" t="s">
        <v>797</v>
      </c>
      <c r="D397" s="138" t="s">
        <v>209</v>
      </c>
      <c r="E397" s="139" t="s">
        <v>798</v>
      </c>
      <c r="F397" s="140" t="s">
        <v>799</v>
      </c>
      <c r="G397" s="141" t="s">
        <v>429</v>
      </c>
      <c r="H397" s="142">
        <v>7.92</v>
      </c>
      <c r="I397" s="143"/>
      <c r="J397" s="144">
        <f>ROUND(I397*H397,2)</f>
        <v>0</v>
      </c>
      <c r="K397" s="140" t="s">
        <v>213</v>
      </c>
      <c r="L397" s="32"/>
      <c r="M397" s="145" t="s">
        <v>1</v>
      </c>
      <c r="N397" s="146" t="s">
        <v>41</v>
      </c>
      <c r="P397" s="147">
        <f>O397*H397</f>
        <v>0</v>
      </c>
      <c r="Q397" s="147">
        <v>0</v>
      </c>
      <c r="R397" s="147">
        <f>Q397*H397</f>
        <v>0</v>
      </c>
      <c r="S397" s="147">
        <v>0</v>
      </c>
      <c r="T397" s="148">
        <f>S397*H397</f>
        <v>0</v>
      </c>
      <c r="AR397" s="149" t="s">
        <v>214</v>
      </c>
      <c r="AT397" s="149" t="s">
        <v>209</v>
      </c>
      <c r="AU397" s="149" t="s">
        <v>85</v>
      </c>
      <c r="AY397" s="17" t="s">
        <v>207</v>
      </c>
      <c r="BE397" s="150">
        <f>IF(N397="základní",J397,0)</f>
        <v>0</v>
      </c>
      <c r="BF397" s="150">
        <f>IF(N397="snížená",J397,0)</f>
        <v>0</v>
      </c>
      <c r="BG397" s="150">
        <f>IF(N397="zákl. přenesená",J397,0)</f>
        <v>0</v>
      </c>
      <c r="BH397" s="150">
        <f>IF(N397="sníž. přenesená",J397,0)</f>
        <v>0</v>
      </c>
      <c r="BI397" s="150">
        <f>IF(N397="nulová",J397,0)</f>
        <v>0</v>
      </c>
      <c r="BJ397" s="17" t="s">
        <v>83</v>
      </c>
      <c r="BK397" s="150">
        <f>ROUND(I397*H397,2)</f>
        <v>0</v>
      </c>
      <c r="BL397" s="17" t="s">
        <v>214</v>
      </c>
      <c r="BM397" s="149" t="s">
        <v>800</v>
      </c>
    </row>
    <row r="398" spans="2:51" s="12" customFormat="1" ht="12">
      <c r="B398" s="151"/>
      <c r="D398" s="152" t="s">
        <v>223</v>
      </c>
      <c r="E398" s="153" t="s">
        <v>175</v>
      </c>
      <c r="F398" s="154" t="s">
        <v>176</v>
      </c>
      <c r="H398" s="155">
        <v>7.92</v>
      </c>
      <c r="I398" s="156"/>
      <c r="L398" s="151"/>
      <c r="M398" s="157"/>
      <c r="T398" s="158"/>
      <c r="AT398" s="153" t="s">
        <v>223</v>
      </c>
      <c r="AU398" s="153" t="s">
        <v>85</v>
      </c>
      <c r="AV398" s="12" t="s">
        <v>85</v>
      </c>
      <c r="AW398" s="12" t="s">
        <v>32</v>
      </c>
      <c r="AX398" s="12" t="s">
        <v>83</v>
      </c>
      <c r="AY398" s="153" t="s">
        <v>207</v>
      </c>
    </row>
    <row r="399" spans="2:65" s="1" customFormat="1" ht="24.2" customHeight="1">
      <c r="B399" s="137"/>
      <c r="C399" s="138" t="s">
        <v>801</v>
      </c>
      <c r="D399" s="138" t="s">
        <v>209</v>
      </c>
      <c r="E399" s="139" t="s">
        <v>802</v>
      </c>
      <c r="F399" s="140" t="s">
        <v>803</v>
      </c>
      <c r="G399" s="141" t="s">
        <v>429</v>
      </c>
      <c r="H399" s="142">
        <v>150.48</v>
      </c>
      <c r="I399" s="143"/>
      <c r="J399" s="144">
        <f>ROUND(I399*H399,2)</f>
        <v>0</v>
      </c>
      <c r="K399" s="140" t="s">
        <v>213</v>
      </c>
      <c r="L399" s="32"/>
      <c r="M399" s="145" t="s">
        <v>1</v>
      </c>
      <c r="N399" s="146" t="s">
        <v>41</v>
      </c>
      <c r="P399" s="147">
        <f>O399*H399</f>
        <v>0</v>
      </c>
      <c r="Q399" s="147">
        <v>0</v>
      </c>
      <c r="R399" s="147">
        <f>Q399*H399</f>
        <v>0</v>
      </c>
      <c r="S399" s="147">
        <v>0</v>
      </c>
      <c r="T399" s="148">
        <f>S399*H399</f>
        <v>0</v>
      </c>
      <c r="AR399" s="149" t="s">
        <v>214</v>
      </c>
      <c r="AT399" s="149" t="s">
        <v>209</v>
      </c>
      <c r="AU399" s="149" t="s">
        <v>85</v>
      </c>
      <c r="AY399" s="17" t="s">
        <v>207</v>
      </c>
      <c r="BE399" s="150">
        <f>IF(N399="základní",J399,0)</f>
        <v>0</v>
      </c>
      <c r="BF399" s="150">
        <f>IF(N399="snížená",J399,0)</f>
        <v>0</v>
      </c>
      <c r="BG399" s="150">
        <f>IF(N399="zákl. přenesená",J399,0)</f>
        <v>0</v>
      </c>
      <c r="BH399" s="150">
        <f>IF(N399="sníž. přenesená",J399,0)</f>
        <v>0</v>
      </c>
      <c r="BI399" s="150">
        <f>IF(N399="nulová",J399,0)</f>
        <v>0</v>
      </c>
      <c r="BJ399" s="17" t="s">
        <v>83</v>
      </c>
      <c r="BK399" s="150">
        <f>ROUND(I399*H399,2)</f>
        <v>0</v>
      </c>
      <c r="BL399" s="17" t="s">
        <v>214</v>
      </c>
      <c r="BM399" s="149" t="s">
        <v>804</v>
      </c>
    </row>
    <row r="400" spans="2:51" s="12" customFormat="1" ht="12">
      <c r="B400" s="151"/>
      <c r="D400" s="152" t="s">
        <v>223</v>
      </c>
      <c r="E400" s="153" t="s">
        <v>1</v>
      </c>
      <c r="F400" s="154" t="s">
        <v>805</v>
      </c>
      <c r="H400" s="155">
        <v>150.48</v>
      </c>
      <c r="I400" s="156"/>
      <c r="L400" s="151"/>
      <c r="M400" s="157"/>
      <c r="T400" s="158"/>
      <c r="AT400" s="153" t="s">
        <v>223</v>
      </c>
      <c r="AU400" s="153" t="s">
        <v>85</v>
      </c>
      <c r="AV400" s="12" t="s">
        <v>85</v>
      </c>
      <c r="AW400" s="12" t="s">
        <v>32</v>
      </c>
      <c r="AX400" s="12" t="s">
        <v>83</v>
      </c>
      <c r="AY400" s="153" t="s">
        <v>207</v>
      </c>
    </row>
    <row r="401" spans="2:65" s="1" customFormat="1" ht="24.2" customHeight="1">
      <c r="B401" s="137"/>
      <c r="C401" s="138" t="s">
        <v>806</v>
      </c>
      <c r="D401" s="138" t="s">
        <v>209</v>
      </c>
      <c r="E401" s="139" t="s">
        <v>807</v>
      </c>
      <c r="F401" s="140" t="s">
        <v>808</v>
      </c>
      <c r="G401" s="141" t="s">
        <v>429</v>
      </c>
      <c r="H401" s="142">
        <v>435.33</v>
      </c>
      <c r="I401" s="143"/>
      <c r="J401" s="144">
        <f>ROUND(I401*H401,2)</f>
        <v>0</v>
      </c>
      <c r="K401" s="140" t="s">
        <v>213</v>
      </c>
      <c r="L401" s="32"/>
      <c r="M401" s="145" t="s">
        <v>1</v>
      </c>
      <c r="N401" s="146" t="s">
        <v>41</v>
      </c>
      <c r="P401" s="147">
        <f>O401*H401</f>
        <v>0</v>
      </c>
      <c r="Q401" s="147">
        <v>0</v>
      </c>
      <c r="R401" s="147">
        <f>Q401*H401</f>
        <v>0</v>
      </c>
      <c r="S401" s="147">
        <v>0</v>
      </c>
      <c r="T401" s="148">
        <f>S401*H401</f>
        <v>0</v>
      </c>
      <c r="AR401" s="149" t="s">
        <v>214</v>
      </c>
      <c r="AT401" s="149" t="s">
        <v>209</v>
      </c>
      <c r="AU401" s="149" t="s">
        <v>85</v>
      </c>
      <c r="AY401" s="17" t="s">
        <v>207</v>
      </c>
      <c r="BE401" s="150">
        <f>IF(N401="základní",J401,0)</f>
        <v>0</v>
      </c>
      <c r="BF401" s="150">
        <f>IF(N401="snížená",J401,0)</f>
        <v>0</v>
      </c>
      <c r="BG401" s="150">
        <f>IF(N401="zákl. přenesená",J401,0)</f>
        <v>0</v>
      </c>
      <c r="BH401" s="150">
        <f>IF(N401="sníž. přenesená",J401,0)</f>
        <v>0</v>
      </c>
      <c r="BI401" s="150">
        <f>IF(N401="nulová",J401,0)</f>
        <v>0</v>
      </c>
      <c r="BJ401" s="17" t="s">
        <v>83</v>
      </c>
      <c r="BK401" s="150">
        <f>ROUND(I401*H401,2)</f>
        <v>0</v>
      </c>
      <c r="BL401" s="17" t="s">
        <v>214</v>
      </c>
      <c r="BM401" s="149" t="s">
        <v>809</v>
      </c>
    </row>
    <row r="402" spans="2:65" s="1" customFormat="1" ht="37.9" customHeight="1">
      <c r="B402" s="137"/>
      <c r="C402" s="138" t="s">
        <v>810</v>
      </c>
      <c r="D402" s="138" t="s">
        <v>209</v>
      </c>
      <c r="E402" s="139" t="s">
        <v>811</v>
      </c>
      <c r="F402" s="140" t="s">
        <v>812</v>
      </c>
      <c r="G402" s="141" t="s">
        <v>429</v>
      </c>
      <c r="H402" s="142">
        <v>7.92</v>
      </c>
      <c r="I402" s="143"/>
      <c r="J402" s="144">
        <f>ROUND(I402*H402,2)</f>
        <v>0</v>
      </c>
      <c r="K402" s="140" t="s">
        <v>213</v>
      </c>
      <c r="L402" s="32"/>
      <c r="M402" s="145" t="s">
        <v>1</v>
      </c>
      <c r="N402" s="146" t="s">
        <v>41</v>
      </c>
      <c r="P402" s="147">
        <f>O402*H402</f>
        <v>0</v>
      </c>
      <c r="Q402" s="147">
        <v>0</v>
      </c>
      <c r="R402" s="147">
        <f>Q402*H402</f>
        <v>0</v>
      </c>
      <c r="S402" s="147">
        <v>0</v>
      </c>
      <c r="T402" s="148">
        <f>S402*H402</f>
        <v>0</v>
      </c>
      <c r="AR402" s="149" t="s">
        <v>214</v>
      </c>
      <c r="AT402" s="149" t="s">
        <v>209</v>
      </c>
      <c r="AU402" s="149" t="s">
        <v>85</v>
      </c>
      <c r="AY402" s="17" t="s">
        <v>207</v>
      </c>
      <c r="BE402" s="150">
        <f>IF(N402="základní",J402,0)</f>
        <v>0</v>
      </c>
      <c r="BF402" s="150">
        <f>IF(N402="snížená",J402,0)</f>
        <v>0</v>
      </c>
      <c r="BG402" s="150">
        <f>IF(N402="zákl. přenesená",J402,0)</f>
        <v>0</v>
      </c>
      <c r="BH402" s="150">
        <f>IF(N402="sníž. přenesená",J402,0)</f>
        <v>0</v>
      </c>
      <c r="BI402" s="150">
        <f>IF(N402="nulová",J402,0)</f>
        <v>0</v>
      </c>
      <c r="BJ402" s="17" t="s">
        <v>83</v>
      </c>
      <c r="BK402" s="150">
        <f>ROUND(I402*H402,2)</f>
        <v>0</v>
      </c>
      <c r="BL402" s="17" t="s">
        <v>214</v>
      </c>
      <c r="BM402" s="149" t="s">
        <v>813</v>
      </c>
    </row>
    <row r="403" spans="2:51" s="12" customFormat="1" ht="12">
      <c r="B403" s="151"/>
      <c r="D403" s="152" t="s">
        <v>223</v>
      </c>
      <c r="E403" s="153" t="s">
        <v>1</v>
      </c>
      <c r="F403" s="154" t="s">
        <v>175</v>
      </c>
      <c r="H403" s="155">
        <v>7.92</v>
      </c>
      <c r="I403" s="156"/>
      <c r="L403" s="151"/>
      <c r="M403" s="157"/>
      <c r="T403" s="158"/>
      <c r="AT403" s="153" t="s">
        <v>223</v>
      </c>
      <c r="AU403" s="153" t="s">
        <v>85</v>
      </c>
      <c r="AV403" s="12" t="s">
        <v>85</v>
      </c>
      <c r="AW403" s="12" t="s">
        <v>32</v>
      </c>
      <c r="AX403" s="12" t="s">
        <v>83</v>
      </c>
      <c r="AY403" s="153" t="s">
        <v>207</v>
      </c>
    </row>
    <row r="404" spans="2:65" s="1" customFormat="1" ht="33" customHeight="1">
      <c r="B404" s="137"/>
      <c r="C404" s="138" t="s">
        <v>814</v>
      </c>
      <c r="D404" s="138" t="s">
        <v>209</v>
      </c>
      <c r="E404" s="139" t="s">
        <v>815</v>
      </c>
      <c r="F404" s="140" t="s">
        <v>816</v>
      </c>
      <c r="G404" s="141" t="s">
        <v>429</v>
      </c>
      <c r="H404" s="142">
        <v>296.61</v>
      </c>
      <c r="I404" s="143"/>
      <c r="J404" s="144">
        <f>ROUND(I404*H404,2)</f>
        <v>0</v>
      </c>
      <c r="K404" s="140" t="s">
        <v>213</v>
      </c>
      <c r="L404" s="32"/>
      <c r="M404" s="145" t="s">
        <v>1</v>
      </c>
      <c r="N404" s="146" t="s">
        <v>41</v>
      </c>
      <c r="P404" s="147">
        <f>O404*H404</f>
        <v>0</v>
      </c>
      <c r="Q404" s="147">
        <v>0</v>
      </c>
      <c r="R404" s="147">
        <f>Q404*H404</f>
        <v>0</v>
      </c>
      <c r="S404" s="147">
        <v>0</v>
      </c>
      <c r="T404" s="148">
        <f>S404*H404</f>
        <v>0</v>
      </c>
      <c r="AR404" s="149" t="s">
        <v>214</v>
      </c>
      <c r="AT404" s="149" t="s">
        <v>209</v>
      </c>
      <c r="AU404" s="149" t="s">
        <v>85</v>
      </c>
      <c r="AY404" s="17" t="s">
        <v>207</v>
      </c>
      <c r="BE404" s="150">
        <f>IF(N404="základní",J404,0)</f>
        <v>0</v>
      </c>
      <c r="BF404" s="150">
        <f>IF(N404="snížená",J404,0)</f>
        <v>0</v>
      </c>
      <c r="BG404" s="150">
        <f>IF(N404="zákl. přenesená",J404,0)</f>
        <v>0</v>
      </c>
      <c r="BH404" s="150">
        <f>IF(N404="sníž. přenesená",J404,0)</f>
        <v>0</v>
      </c>
      <c r="BI404" s="150">
        <f>IF(N404="nulová",J404,0)</f>
        <v>0</v>
      </c>
      <c r="BJ404" s="17" t="s">
        <v>83</v>
      </c>
      <c r="BK404" s="150">
        <f>ROUND(I404*H404,2)</f>
        <v>0</v>
      </c>
      <c r="BL404" s="17" t="s">
        <v>214</v>
      </c>
      <c r="BM404" s="149" t="s">
        <v>817</v>
      </c>
    </row>
    <row r="405" spans="2:65" s="1" customFormat="1" ht="44.25" customHeight="1">
      <c r="B405" s="137"/>
      <c r="C405" s="138" t="s">
        <v>818</v>
      </c>
      <c r="D405" s="138" t="s">
        <v>209</v>
      </c>
      <c r="E405" s="139" t="s">
        <v>819</v>
      </c>
      <c r="F405" s="140" t="s">
        <v>820</v>
      </c>
      <c r="G405" s="141" t="s">
        <v>429</v>
      </c>
      <c r="H405" s="142">
        <v>122.48</v>
      </c>
      <c r="I405" s="143"/>
      <c r="J405" s="144">
        <f>ROUND(I405*H405,2)</f>
        <v>0</v>
      </c>
      <c r="K405" s="140" t="s">
        <v>213</v>
      </c>
      <c r="L405" s="32"/>
      <c r="M405" s="145" t="s">
        <v>1</v>
      </c>
      <c r="N405" s="146" t="s">
        <v>41</v>
      </c>
      <c r="P405" s="147">
        <f>O405*H405</f>
        <v>0</v>
      </c>
      <c r="Q405" s="147">
        <v>0</v>
      </c>
      <c r="R405" s="147">
        <f>Q405*H405</f>
        <v>0</v>
      </c>
      <c r="S405" s="147">
        <v>0</v>
      </c>
      <c r="T405" s="148">
        <f>S405*H405</f>
        <v>0</v>
      </c>
      <c r="AR405" s="149" t="s">
        <v>214</v>
      </c>
      <c r="AT405" s="149" t="s">
        <v>209</v>
      </c>
      <c r="AU405" s="149" t="s">
        <v>85</v>
      </c>
      <c r="AY405" s="17" t="s">
        <v>207</v>
      </c>
      <c r="BE405" s="150">
        <f>IF(N405="základní",J405,0)</f>
        <v>0</v>
      </c>
      <c r="BF405" s="150">
        <f>IF(N405="snížená",J405,0)</f>
        <v>0</v>
      </c>
      <c r="BG405" s="150">
        <f>IF(N405="zákl. přenesená",J405,0)</f>
        <v>0</v>
      </c>
      <c r="BH405" s="150">
        <f>IF(N405="sníž. přenesená",J405,0)</f>
        <v>0</v>
      </c>
      <c r="BI405" s="150">
        <f>IF(N405="nulová",J405,0)</f>
        <v>0</v>
      </c>
      <c r="BJ405" s="17" t="s">
        <v>83</v>
      </c>
      <c r="BK405" s="150">
        <f>ROUND(I405*H405,2)</f>
        <v>0</v>
      </c>
      <c r="BL405" s="17" t="s">
        <v>214</v>
      </c>
      <c r="BM405" s="149" t="s">
        <v>821</v>
      </c>
    </row>
    <row r="406" spans="2:51" s="12" customFormat="1" ht="12">
      <c r="B406" s="151"/>
      <c r="D406" s="152" t="s">
        <v>223</v>
      </c>
      <c r="E406" s="153" t="s">
        <v>1</v>
      </c>
      <c r="F406" s="154" t="s">
        <v>822</v>
      </c>
      <c r="H406" s="155">
        <v>122.48</v>
      </c>
      <c r="I406" s="156"/>
      <c r="L406" s="151"/>
      <c r="M406" s="157"/>
      <c r="T406" s="158"/>
      <c r="AT406" s="153" t="s">
        <v>223</v>
      </c>
      <c r="AU406" s="153" t="s">
        <v>85</v>
      </c>
      <c r="AV406" s="12" t="s">
        <v>85</v>
      </c>
      <c r="AW406" s="12" t="s">
        <v>32</v>
      </c>
      <c r="AX406" s="12" t="s">
        <v>83</v>
      </c>
      <c r="AY406" s="153" t="s">
        <v>207</v>
      </c>
    </row>
    <row r="407" spans="2:63" s="11" customFormat="1" ht="22.9" customHeight="1">
      <c r="B407" s="125"/>
      <c r="D407" s="126" t="s">
        <v>75</v>
      </c>
      <c r="E407" s="135" t="s">
        <v>823</v>
      </c>
      <c r="F407" s="135" t="s">
        <v>824</v>
      </c>
      <c r="I407" s="128"/>
      <c r="J407" s="136">
        <f>BK407</f>
        <v>0</v>
      </c>
      <c r="L407" s="125"/>
      <c r="M407" s="130"/>
      <c r="P407" s="131">
        <f>P408</f>
        <v>0</v>
      </c>
      <c r="R407" s="131">
        <f>R408</f>
        <v>0</v>
      </c>
      <c r="T407" s="132">
        <f>T408</f>
        <v>0</v>
      </c>
      <c r="AR407" s="126" t="s">
        <v>83</v>
      </c>
      <c r="AT407" s="133" t="s">
        <v>75</v>
      </c>
      <c r="AU407" s="133" t="s">
        <v>83</v>
      </c>
      <c r="AY407" s="126" t="s">
        <v>207</v>
      </c>
      <c r="BK407" s="134">
        <f>BK408</f>
        <v>0</v>
      </c>
    </row>
    <row r="408" spans="2:65" s="1" customFormat="1" ht="24.2" customHeight="1">
      <c r="B408" s="137"/>
      <c r="C408" s="138" t="s">
        <v>825</v>
      </c>
      <c r="D408" s="138" t="s">
        <v>209</v>
      </c>
      <c r="E408" s="139" t="s">
        <v>826</v>
      </c>
      <c r="F408" s="140" t="s">
        <v>827</v>
      </c>
      <c r="G408" s="141" t="s">
        <v>429</v>
      </c>
      <c r="H408" s="142">
        <v>2819.079</v>
      </c>
      <c r="I408" s="143"/>
      <c r="J408" s="144">
        <f>ROUND(I408*H408,2)</f>
        <v>0</v>
      </c>
      <c r="K408" s="140" t="s">
        <v>213</v>
      </c>
      <c r="L408" s="32"/>
      <c r="M408" s="182" t="s">
        <v>1</v>
      </c>
      <c r="N408" s="183" t="s">
        <v>41</v>
      </c>
      <c r="O408" s="184"/>
      <c r="P408" s="185">
        <f>O408*H408</f>
        <v>0</v>
      </c>
      <c r="Q408" s="185">
        <v>0</v>
      </c>
      <c r="R408" s="185">
        <f>Q408*H408</f>
        <v>0</v>
      </c>
      <c r="S408" s="185">
        <v>0</v>
      </c>
      <c r="T408" s="186">
        <f>S408*H408</f>
        <v>0</v>
      </c>
      <c r="AR408" s="149" t="s">
        <v>214</v>
      </c>
      <c r="AT408" s="149" t="s">
        <v>209</v>
      </c>
      <c r="AU408" s="149" t="s">
        <v>85</v>
      </c>
      <c r="AY408" s="17" t="s">
        <v>207</v>
      </c>
      <c r="BE408" s="150">
        <f>IF(N408="základní",J408,0)</f>
        <v>0</v>
      </c>
      <c r="BF408" s="150">
        <f>IF(N408="snížená",J408,0)</f>
        <v>0</v>
      </c>
      <c r="BG408" s="150">
        <f>IF(N408="zákl. přenesená",J408,0)</f>
        <v>0</v>
      </c>
      <c r="BH408" s="150">
        <f>IF(N408="sníž. přenesená",J408,0)</f>
        <v>0</v>
      </c>
      <c r="BI408" s="150">
        <f>IF(N408="nulová",J408,0)</f>
        <v>0</v>
      </c>
      <c r="BJ408" s="17" t="s">
        <v>83</v>
      </c>
      <c r="BK408" s="150">
        <f>ROUND(I408*H408,2)</f>
        <v>0</v>
      </c>
      <c r="BL408" s="17" t="s">
        <v>214</v>
      </c>
      <c r="BM408" s="149" t="s">
        <v>828</v>
      </c>
    </row>
    <row r="409" spans="2:12" s="1" customFormat="1" ht="6.95" customHeight="1">
      <c r="B409" s="44"/>
      <c r="C409" s="45"/>
      <c r="D409" s="45"/>
      <c r="E409" s="45"/>
      <c r="F409" s="45"/>
      <c r="G409" s="45"/>
      <c r="H409" s="45"/>
      <c r="I409" s="45"/>
      <c r="J409" s="45"/>
      <c r="K409" s="45"/>
      <c r="L409" s="32"/>
    </row>
  </sheetData>
  <autoFilter ref="C129:K408"/>
  <mergeCells count="12">
    <mergeCell ref="E122:H122"/>
    <mergeCell ref="L2:V2"/>
    <mergeCell ref="E85:H85"/>
    <mergeCell ref="E87:H87"/>
    <mergeCell ref="E89:H89"/>
    <mergeCell ref="E118:H118"/>
    <mergeCell ref="E120:H120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34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56" ht="36.95" customHeight="1">
      <c r="L2" s="243" t="s">
        <v>5</v>
      </c>
      <c r="M2" s="219"/>
      <c r="N2" s="219"/>
      <c r="O2" s="219"/>
      <c r="P2" s="219"/>
      <c r="Q2" s="219"/>
      <c r="R2" s="219"/>
      <c r="S2" s="219"/>
      <c r="T2" s="219"/>
      <c r="U2" s="219"/>
      <c r="V2" s="219"/>
      <c r="AT2" s="17" t="s">
        <v>93</v>
      </c>
      <c r="AZ2" s="93" t="s">
        <v>147</v>
      </c>
      <c r="BA2" s="93" t="s">
        <v>1</v>
      </c>
      <c r="BB2" s="93" t="s">
        <v>1</v>
      </c>
      <c r="BC2" s="93" t="s">
        <v>829</v>
      </c>
      <c r="BD2" s="93" t="s">
        <v>85</v>
      </c>
    </row>
    <row r="3" spans="2:5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85</v>
      </c>
      <c r="AZ3" s="93" t="s">
        <v>151</v>
      </c>
      <c r="BA3" s="93" t="s">
        <v>1</v>
      </c>
      <c r="BB3" s="93" t="s">
        <v>1</v>
      </c>
      <c r="BC3" s="93" t="s">
        <v>830</v>
      </c>
      <c r="BD3" s="93" t="s">
        <v>85</v>
      </c>
    </row>
    <row r="4" spans="2:56" ht="24.95" customHeight="1">
      <c r="B4" s="20"/>
      <c r="D4" s="21" t="s">
        <v>144</v>
      </c>
      <c r="L4" s="20"/>
      <c r="M4" s="94" t="s">
        <v>10</v>
      </c>
      <c r="AT4" s="17" t="s">
        <v>3</v>
      </c>
      <c r="AZ4" s="93" t="s">
        <v>831</v>
      </c>
      <c r="BA4" s="93" t="s">
        <v>1</v>
      </c>
      <c r="BB4" s="93" t="s">
        <v>1</v>
      </c>
      <c r="BC4" s="93" t="s">
        <v>832</v>
      </c>
      <c r="BD4" s="93" t="s">
        <v>85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251" t="str">
        <f>'Rekapitulace stavby'!K6</f>
        <v>Chodník Hrachovec - horní část - 1.etapa  km 0,000 – km 0,763</v>
      </c>
      <c r="F7" s="252"/>
      <c r="G7" s="252"/>
      <c r="H7" s="252"/>
      <c r="L7" s="20"/>
    </row>
    <row r="8" spans="2:12" ht="12" customHeight="1">
      <c r="B8" s="20"/>
      <c r="D8" s="27" t="s">
        <v>153</v>
      </c>
      <c r="L8" s="20"/>
    </row>
    <row r="9" spans="2:12" s="1" customFormat="1" ht="16.5" customHeight="1">
      <c r="B9" s="32"/>
      <c r="E9" s="251" t="s">
        <v>156</v>
      </c>
      <c r="F9" s="250"/>
      <c r="G9" s="250"/>
      <c r="H9" s="250"/>
      <c r="L9" s="32"/>
    </row>
    <row r="10" spans="2:12" s="1" customFormat="1" ht="12" customHeight="1">
      <c r="B10" s="32"/>
      <c r="D10" s="27" t="s">
        <v>159</v>
      </c>
      <c r="L10" s="32"/>
    </row>
    <row r="11" spans="2:12" s="1" customFormat="1" ht="16.5" customHeight="1">
      <c r="B11" s="32"/>
      <c r="E11" s="208" t="s">
        <v>833</v>
      </c>
      <c r="F11" s="250"/>
      <c r="G11" s="250"/>
      <c r="H11" s="250"/>
      <c r="L11" s="32"/>
    </row>
    <row r="12" spans="2:12" s="1" customFormat="1" ht="12">
      <c r="B12" s="32"/>
      <c r="L12" s="32"/>
    </row>
    <row r="13" spans="2:12" s="1" customFormat="1" ht="12" customHeight="1">
      <c r="B13" s="32"/>
      <c r="D13" s="27" t="s">
        <v>18</v>
      </c>
      <c r="F13" s="25" t="s">
        <v>1</v>
      </c>
      <c r="I13" s="27" t="s">
        <v>19</v>
      </c>
      <c r="J13" s="25" t="s">
        <v>1</v>
      </c>
      <c r="L13" s="32"/>
    </row>
    <row r="14" spans="2:12" s="1" customFormat="1" ht="12" customHeight="1">
      <c r="B14" s="32"/>
      <c r="D14" s="27" t="s">
        <v>20</v>
      </c>
      <c r="F14" s="25" t="s">
        <v>21</v>
      </c>
      <c r="I14" s="27" t="s">
        <v>22</v>
      </c>
      <c r="J14" s="52" t="str">
        <f>'Rekapitulace stavby'!AN8</f>
        <v>2. 12. 2022</v>
      </c>
      <c r="L14" s="32"/>
    </row>
    <row r="15" spans="2:12" s="1" customFormat="1" ht="10.9" customHeight="1">
      <c r="B15" s="32"/>
      <c r="L15" s="32"/>
    </row>
    <row r="16" spans="2:12" s="1" customFormat="1" ht="12" customHeight="1">
      <c r="B16" s="32"/>
      <c r="D16" s="27" t="s">
        <v>24</v>
      </c>
      <c r="I16" s="27" t="s">
        <v>25</v>
      </c>
      <c r="J16" s="25" t="s">
        <v>1</v>
      </c>
      <c r="L16" s="32"/>
    </row>
    <row r="17" spans="2:12" s="1" customFormat="1" ht="18" customHeight="1">
      <c r="B17" s="32"/>
      <c r="E17" s="25" t="s">
        <v>26</v>
      </c>
      <c r="I17" s="27" t="s">
        <v>27</v>
      </c>
      <c r="J17" s="25" t="s">
        <v>1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28</v>
      </c>
      <c r="I19" s="27" t="s">
        <v>25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253" t="str">
        <f>'Rekapitulace stavby'!E14</f>
        <v>Vyplň údaj</v>
      </c>
      <c r="F20" s="218"/>
      <c r="G20" s="218"/>
      <c r="H20" s="218"/>
      <c r="I20" s="27" t="s">
        <v>27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30</v>
      </c>
      <c r="I22" s="27" t="s">
        <v>25</v>
      </c>
      <c r="J22" s="25" t="s">
        <v>1</v>
      </c>
      <c r="L22" s="32"/>
    </row>
    <row r="23" spans="2:12" s="1" customFormat="1" ht="18" customHeight="1">
      <c r="B23" s="32"/>
      <c r="E23" s="25" t="s">
        <v>31</v>
      </c>
      <c r="I23" s="27" t="s">
        <v>27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33</v>
      </c>
      <c r="I25" s="27" t="s">
        <v>25</v>
      </c>
      <c r="J25" s="25" t="s">
        <v>1</v>
      </c>
      <c r="L25" s="32"/>
    </row>
    <row r="26" spans="2:12" s="1" customFormat="1" ht="18" customHeight="1">
      <c r="B26" s="32"/>
      <c r="E26" s="25" t="s">
        <v>34</v>
      </c>
      <c r="I26" s="27" t="s">
        <v>27</v>
      </c>
      <c r="J26" s="25" t="s">
        <v>1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35</v>
      </c>
      <c r="L28" s="32"/>
    </row>
    <row r="29" spans="2:12" s="7" customFormat="1" ht="16.5" customHeight="1">
      <c r="B29" s="95"/>
      <c r="E29" s="223" t="s">
        <v>1</v>
      </c>
      <c r="F29" s="223"/>
      <c r="G29" s="223"/>
      <c r="H29" s="223"/>
      <c r="L29" s="95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25.35" customHeight="1">
      <c r="B32" s="32"/>
      <c r="D32" s="96" t="s">
        <v>36</v>
      </c>
      <c r="J32" s="66">
        <f>ROUND(J131,2)</f>
        <v>0</v>
      </c>
      <c r="L32" s="32"/>
    </row>
    <row r="33" spans="2:12" s="1" customFormat="1" ht="6.95" customHeight="1">
      <c r="B33" s="32"/>
      <c r="D33" s="53"/>
      <c r="E33" s="53"/>
      <c r="F33" s="53"/>
      <c r="G33" s="53"/>
      <c r="H33" s="53"/>
      <c r="I33" s="53"/>
      <c r="J33" s="53"/>
      <c r="K33" s="53"/>
      <c r="L33" s="32"/>
    </row>
    <row r="34" spans="2:12" s="1" customFormat="1" ht="14.45" customHeight="1">
      <c r="B34" s="32"/>
      <c r="F34" s="35" t="s">
        <v>38</v>
      </c>
      <c r="I34" s="35" t="s">
        <v>37</v>
      </c>
      <c r="J34" s="35" t="s">
        <v>39</v>
      </c>
      <c r="L34" s="32"/>
    </row>
    <row r="35" spans="2:12" s="1" customFormat="1" ht="14.45" customHeight="1">
      <c r="B35" s="32"/>
      <c r="D35" s="55" t="s">
        <v>40</v>
      </c>
      <c r="E35" s="27" t="s">
        <v>41</v>
      </c>
      <c r="F35" s="86">
        <f>ROUND((SUM(BE131:BE346)),2)</f>
        <v>0</v>
      </c>
      <c r="I35" s="97">
        <v>0.21</v>
      </c>
      <c r="J35" s="86">
        <f>ROUND(((SUM(BE131:BE346))*I35),2)</f>
        <v>0</v>
      </c>
      <c r="L35" s="32"/>
    </row>
    <row r="36" spans="2:12" s="1" customFormat="1" ht="14.45" customHeight="1">
      <c r="B36" s="32"/>
      <c r="E36" s="27" t="s">
        <v>42</v>
      </c>
      <c r="F36" s="86">
        <f>ROUND((SUM(BF131:BF346)),2)</f>
        <v>0</v>
      </c>
      <c r="I36" s="97">
        <v>0.15</v>
      </c>
      <c r="J36" s="86">
        <f>ROUND(((SUM(BF131:BF346))*I36),2)</f>
        <v>0</v>
      </c>
      <c r="L36" s="32"/>
    </row>
    <row r="37" spans="2:12" s="1" customFormat="1" ht="14.45" customHeight="1" hidden="1">
      <c r="B37" s="32"/>
      <c r="E37" s="27" t="s">
        <v>43</v>
      </c>
      <c r="F37" s="86">
        <f>ROUND((SUM(BG131:BG346)),2)</f>
        <v>0</v>
      </c>
      <c r="I37" s="97">
        <v>0.21</v>
      </c>
      <c r="J37" s="86">
        <f>0</f>
        <v>0</v>
      </c>
      <c r="L37" s="32"/>
    </row>
    <row r="38" spans="2:12" s="1" customFormat="1" ht="14.45" customHeight="1" hidden="1">
      <c r="B38" s="32"/>
      <c r="E38" s="27" t="s">
        <v>44</v>
      </c>
      <c r="F38" s="86">
        <f>ROUND((SUM(BH131:BH346)),2)</f>
        <v>0</v>
      </c>
      <c r="I38" s="97">
        <v>0.15</v>
      </c>
      <c r="J38" s="86">
        <f>0</f>
        <v>0</v>
      </c>
      <c r="L38" s="32"/>
    </row>
    <row r="39" spans="2:12" s="1" customFormat="1" ht="14.45" customHeight="1" hidden="1">
      <c r="B39" s="32"/>
      <c r="E39" s="27" t="s">
        <v>45</v>
      </c>
      <c r="F39" s="86">
        <f>ROUND((SUM(BI131:BI346)),2)</f>
        <v>0</v>
      </c>
      <c r="I39" s="97">
        <v>0</v>
      </c>
      <c r="J39" s="86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8"/>
      <c r="D41" s="99" t="s">
        <v>46</v>
      </c>
      <c r="E41" s="57"/>
      <c r="F41" s="57"/>
      <c r="G41" s="100" t="s">
        <v>47</v>
      </c>
      <c r="H41" s="101" t="s">
        <v>48</v>
      </c>
      <c r="I41" s="57"/>
      <c r="J41" s="102">
        <f>SUM(J32:J39)</f>
        <v>0</v>
      </c>
      <c r="K41" s="103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49</v>
      </c>
      <c r="E50" s="42"/>
      <c r="F50" s="42"/>
      <c r="G50" s="41" t="s">
        <v>50</v>
      </c>
      <c r="H50" s="42"/>
      <c r="I50" s="42"/>
      <c r="J50" s="42"/>
      <c r="K50" s="42"/>
      <c r="L50" s="3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.75">
      <c r="B61" s="32"/>
      <c r="D61" s="43" t="s">
        <v>51</v>
      </c>
      <c r="E61" s="34"/>
      <c r="F61" s="104" t="s">
        <v>52</v>
      </c>
      <c r="G61" s="43" t="s">
        <v>51</v>
      </c>
      <c r="H61" s="34"/>
      <c r="I61" s="34"/>
      <c r="J61" s="105" t="s">
        <v>52</v>
      </c>
      <c r="K61" s="34"/>
      <c r="L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.75">
      <c r="B65" s="32"/>
      <c r="D65" s="41" t="s">
        <v>53</v>
      </c>
      <c r="E65" s="42"/>
      <c r="F65" s="42"/>
      <c r="G65" s="41" t="s">
        <v>54</v>
      </c>
      <c r="H65" s="42"/>
      <c r="I65" s="42"/>
      <c r="J65" s="42"/>
      <c r="K65" s="42"/>
      <c r="L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.75">
      <c r="B76" s="32"/>
      <c r="D76" s="43" t="s">
        <v>51</v>
      </c>
      <c r="E76" s="34"/>
      <c r="F76" s="104" t="s">
        <v>52</v>
      </c>
      <c r="G76" s="43" t="s">
        <v>51</v>
      </c>
      <c r="H76" s="34"/>
      <c r="I76" s="34"/>
      <c r="J76" s="105" t="s">
        <v>52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4.95" customHeight="1">
      <c r="B82" s="32"/>
      <c r="C82" s="21" t="s">
        <v>177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16.5" customHeight="1">
      <c r="B85" s="32"/>
      <c r="E85" s="251" t="str">
        <f>E7</f>
        <v>Chodník Hrachovec - horní část - 1.etapa  km 0,000 – km 0,763</v>
      </c>
      <c r="F85" s="252"/>
      <c r="G85" s="252"/>
      <c r="H85" s="252"/>
      <c r="L85" s="32"/>
    </row>
    <row r="86" spans="2:12" ht="12" customHeight="1">
      <c r="B86" s="20"/>
      <c r="C86" s="27" t="s">
        <v>153</v>
      </c>
      <c r="L86" s="20"/>
    </row>
    <row r="87" spans="2:12" s="1" customFormat="1" ht="16.5" customHeight="1">
      <c r="B87" s="32"/>
      <c r="E87" s="251" t="s">
        <v>156</v>
      </c>
      <c r="F87" s="250"/>
      <c r="G87" s="250"/>
      <c r="H87" s="250"/>
      <c r="L87" s="32"/>
    </row>
    <row r="88" spans="2:12" s="1" customFormat="1" ht="12" customHeight="1">
      <c r="B88" s="32"/>
      <c r="C88" s="27" t="s">
        <v>159</v>
      </c>
      <c r="L88" s="32"/>
    </row>
    <row r="89" spans="2:12" s="1" customFormat="1" ht="16.5" customHeight="1">
      <c r="B89" s="32"/>
      <c r="E89" s="208" t="str">
        <f>E11</f>
        <v>201 - SO 201 Rozšíření mostu</v>
      </c>
      <c r="F89" s="250"/>
      <c r="G89" s="250"/>
      <c r="H89" s="250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20</v>
      </c>
      <c r="F91" s="25" t="str">
        <f>F14</f>
        <v>Hrachovec</v>
      </c>
      <c r="I91" s="27" t="s">
        <v>22</v>
      </c>
      <c r="J91" s="52" t="str">
        <f>IF(J14="","",J14)</f>
        <v>2. 12. 2022</v>
      </c>
      <c r="L91" s="32"/>
    </row>
    <row r="92" spans="2:12" s="1" customFormat="1" ht="6.95" customHeight="1">
      <c r="B92" s="32"/>
      <c r="L92" s="32"/>
    </row>
    <row r="93" spans="2:12" s="1" customFormat="1" ht="15.2" customHeight="1">
      <c r="B93" s="32"/>
      <c r="C93" s="27" t="s">
        <v>24</v>
      </c>
      <c r="F93" s="25" t="str">
        <f>E17</f>
        <v>Město Valašské Meziříčí</v>
      </c>
      <c r="I93" s="27" t="s">
        <v>30</v>
      </c>
      <c r="J93" s="30" t="str">
        <f>E23</f>
        <v>Ing.Leoš Zádrapa</v>
      </c>
      <c r="L93" s="32"/>
    </row>
    <row r="94" spans="2:12" s="1" customFormat="1" ht="15.2" customHeight="1">
      <c r="B94" s="32"/>
      <c r="C94" s="27" t="s">
        <v>28</v>
      </c>
      <c r="F94" s="25" t="str">
        <f>IF(E20="","",E20)</f>
        <v>Vyplň údaj</v>
      </c>
      <c r="I94" s="27" t="s">
        <v>33</v>
      </c>
      <c r="J94" s="30" t="str">
        <f>E26</f>
        <v>Fajfrová Irena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6" t="s">
        <v>178</v>
      </c>
      <c r="D96" s="98"/>
      <c r="E96" s="98"/>
      <c r="F96" s="98"/>
      <c r="G96" s="98"/>
      <c r="H96" s="98"/>
      <c r="I96" s="98"/>
      <c r="J96" s="107" t="s">
        <v>179</v>
      </c>
      <c r="K96" s="98"/>
      <c r="L96" s="32"/>
    </row>
    <row r="97" spans="2:12" s="1" customFormat="1" ht="10.35" customHeight="1">
      <c r="B97" s="32"/>
      <c r="L97" s="32"/>
    </row>
    <row r="98" spans="2:47" s="1" customFormat="1" ht="22.9" customHeight="1">
      <c r="B98" s="32"/>
      <c r="C98" s="108" t="s">
        <v>180</v>
      </c>
      <c r="J98" s="66">
        <f>J131</f>
        <v>0</v>
      </c>
      <c r="L98" s="32"/>
      <c r="AU98" s="17" t="s">
        <v>181</v>
      </c>
    </row>
    <row r="99" spans="2:12" s="8" customFormat="1" ht="24.95" customHeight="1">
      <c r="B99" s="109"/>
      <c r="D99" s="110" t="s">
        <v>182</v>
      </c>
      <c r="E99" s="111"/>
      <c r="F99" s="111"/>
      <c r="G99" s="111"/>
      <c r="H99" s="111"/>
      <c r="I99" s="111"/>
      <c r="J99" s="112">
        <f>J132</f>
        <v>0</v>
      </c>
      <c r="L99" s="109"/>
    </row>
    <row r="100" spans="2:12" s="9" customFormat="1" ht="19.9" customHeight="1">
      <c r="B100" s="113"/>
      <c r="D100" s="114" t="s">
        <v>183</v>
      </c>
      <c r="E100" s="115"/>
      <c r="F100" s="115"/>
      <c r="G100" s="115"/>
      <c r="H100" s="115"/>
      <c r="I100" s="115"/>
      <c r="J100" s="116">
        <f>J133</f>
        <v>0</v>
      </c>
      <c r="L100" s="113"/>
    </row>
    <row r="101" spans="2:12" s="9" customFormat="1" ht="19.9" customHeight="1">
      <c r="B101" s="113"/>
      <c r="D101" s="114" t="s">
        <v>184</v>
      </c>
      <c r="E101" s="115"/>
      <c r="F101" s="115"/>
      <c r="G101" s="115"/>
      <c r="H101" s="115"/>
      <c r="I101" s="115"/>
      <c r="J101" s="116">
        <f>J167</f>
        <v>0</v>
      </c>
      <c r="L101" s="113"/>
    </row>
    <row r="102" spans="2:12" s="9" customFormat="1" ht="19.9" customHeight="1">
      <c r="B102" s="113"/>
      <c r="D102" s="114" t="s">
        <v>185</v>
      </c>
      <c r="E102" s="115"/>
      <c r="F102" s="115"/>
      <c r="G102" s="115"/>
      <c r="H102" s="115"/>
      <c r="I102" s="115"/>
      <c r="J102" s="116">
        <f>J186</f>
        <v>0</v>
      </c>
      <c r="L102" s="113"/>
    </row>
    <row r="103" spans="2:12" s="9" customFormat="1" ht="19.9" customHeight="1">
      <c r="B103" s="113"/>
      <c r="D103" s="114" t="s">
        <v>186</v>
      </c>
      <c r="E103" s="115"/>
      <c r="F103" s="115"/>
      <c r="G103" s="115"/>
      <c r="H103" s="115"/>
      <c r="I103" s="115"/>
      <c r="J103" s="116">
        <f>J244</f>
        <v>0</v>
      </c>
      <c r="L103" s="113"/>
    </row>
    <row r="104" spans="2:12" s="9" customFormat="1" ht="19.9" customHeight="1">
      <c r="B104" s="113"/>
      <c r="D104" s="114" t="s">
        <v>834</v>
      </c>
      <c r="E104" s="115"/>
      <c r="F104" s="115"/>
      <c r="G104" s="115"/>
      <c r="H104" s="115"/>
      <c r="I104" s="115"/>
      <c r="J104" s="116">
        <f>J274</f>
        <v>0</v>
      </c>
      <c r="L104" s="113"/>
    </row>
    <row r="105" spans="2:12" s="9" customFormat="1" ht="19.9" customHeight="1">
      <c r="B105" s="113"/>
      <c r="D105" s="114" t="s">
        <v>189</v>
      </c>
      <c r="E105" s="115"/>
      <c r="F105" s="115"/>
      <c r="G105" s="115"/>
      <c r="H105" s="115"/>
      <c r="I105" s="115"/>
      <c r="J105" s="116">
        <f>J300</f>
        <v>0</v>
      </c>
      <c r="L105" s="113"/>
    </row>
    <row r="106" spans="2:12" s="9" customFormat="1" ht="19.9" customHeight="1">
      <c r="B106" s="113"/>
      <c r="D106" s="114" t="s">
        <v>190</v>
      </c>
      <c r="E106" s="115"/>
      <c r="F106" s="115"/>
      <c r="G106" s="115"/>
      <c r="H106" s="115"/>
      <c r="I106" s="115"/>
      <c r="J106" s="116">
        <f>J309</f>
        <v>0</v>
      </c>
      <c r="L106" s="113"/>
    </row>
    <row r="107" spans="2:12" s="9" customFormat="1" ht="19.9" customHeight="1">
      <c r="B107" s="113"/>
      <c r="D107" s="114" t="s">
        <v>191</v>
      </c>
      <c r="E107" s="115"/>
      <c r="F107" s="115"/>
      <c r="G107" s="115"/>
      <c r="H107" s="115"/>
      <c r="I107" s="115"/>
      <c r="J107" s="116">
        <f>J320</f>
        <v>0</v>
      </c>
      <c r="L107" s="113"/>
    </row>
    <row r="108" spans="2:12" s="8" customFormat="1" ht="24.95" customHeight="1">
      <c r="B108" s="109"/>
      <c r="D108" s="110" t="s">
        <v>835</v>
      </c>
      <c r="E108" s="111"/>
      <c r="F108" s="111"/>
      <c r="G108" s="111"/>
      <c r="H108" s="111"/>
      <c r="I108" s="111"/>
      <c r="J108" s="112">
        <f>J322</f>
        <v>0</v>
      </c>
      <c r="L108" s="109"/>
    </row>
    <row r="109" spans="2:12" s="9" customFormat="1" ht="19.9" customHeight="1">
      <c r="B109" s="113"/>
      <c r="D109" s="114" t="s">
        <v>836</v>
      </c>
      <c r="E109" s="115"/>
      <c r="F109" s="115"/>
      <c r="G109" s="115"/>
      <c r="H109" s="115"/>
      <c r="I109" s="115"/>
      <c r="J109" s="116">
        <f>J323</f>
        <v>0</v>
      </c>
      <c r="L109" s="113"/>
    </row>
    <row r="110" spans="2:12" s="1" customFormat="1" ht="21.75" customHeight="1">
      <c r="B110" s="32"/>
      <c r="L110" s="32"/>
    </row>
    <row r="111" spans="2:12" s="1" customFormat="1" ht="6.95" customHeight="1">
      <c r="B111" s="44"/>
      <c r="C111" s="45"/>
      <c r="D111" s="45"/>
      <c r="E111" s="45"/>
      <c r="F111" s="45"/>
      <c r="G111" s="45"/>
      <c r="H111" s="45"/>
      <c r="I111" s="45"/>
      <c r="J111" s="45"/>
      <c r="K111" s="45"/>
      <c r="L111" s="32"/>
    </row>
    <row r="115" spans="2:12" s="1" customFormat="1" ht="6.95" customHeight="1">
      <c r="B115" s="46"/>
      <c r="C115" s="47"/>
      <c r="D115" s="47"/>
      <c r="E115" s="47"/>
      <c r="F115" s="47"/>
      <c r="G115" s="47"/>
      <c r="H115" s="47"/>
      <c r="I115" s="47"/>
      <c r="J115" s="47"/>
      <c r="K115" s="47"/>
      <c r="L115" s="32"/>
    </row>
    <row r="116" spans="2:12" s="1" customFormat="1" ht="24.95" customHeight="1">
      <c r="B116" s="32"/>
      <c r="C116" s="21" t="s">
        <v>192</v>
      </c>
      <c r="L116" s="32"/>
    </row>
    <row r="117" spans="2:12" s="1" customFormat="1" ht="6.95" customHeight="1">
      <c r="B117" s="32"/>
      <c r="L117" s="32"/>
    </row>
    <row r="118" spans="2:12" s="1" customFormat="1" ht="12" customHeight="1">
      <c r="B118" s="32"/>
      <c r="C118" s="27" t="s">
        <v>16</v>
      </c>
      <c r="L118" s="32"/>
    </row>
    <row r="119" spans="2:12" s="1" customFormat="1" ht="16.5" customHeight="1">
      <c r="B119" s="32"/>
      <c r="E119" s="251" t="str">
        <f>E7</f>
        <v>Chodník Hrachovec - horní část - 1.etapa  km 0,000 – km 0,763</v>
      </c>
      <c r="F119" s="252"/>
      <c r="G119" s="252"/>
      <c r="H119" s="252"/>
      <c r="L119" s="32"/>
    </row>
    <row r="120" spans="2:12" ht="12" customHeight="1">
      <c r="B120" s="20"/>
      <c r="C120" s="27" t="s">
        <v>153</v>
      </c>
      <c r="L120" s="20"/>
    </row>
    <row r="121" spans="2:12" s="1" customFormat="1" ht="16.5" customHeight="1">
      <c r="B121" s="32"/>
      <c r="E121" s="251" t="s">
        <v>156</v>
      </c>
      <c r="F121" s="250"/>
      <c r="G121" s="250"/>
      <c r="H121" s="250"/>
      <c r="L121" s="32"/>
    </row>
    <row r="122" spans="2:12" s="1" customFormat="1" ht="12" customHeight="1">
      <c r="B122" s="32"/>
      <c r="C122" s="27" t="s">
        <v>159</v>
      </c>
      <c r="L122" s="32"/>
    </row>
    <row r="123" spans="2:12" s="1" customFormat="1" ht="16.5" customHeight="1">
      <c r="B123" s="32"/>
      <c r="E123" s="208" t="str">
        <f>E11</f>
        <v>201 - SO 201 Rozšíření mostu</v>
      </c>
      <c r="F123" s="250"/>
      <c r="G123" s="250"/>
      <c r="H123" s="250"/>
      <c r="L123" s="32"/>
    </row>
    <row r="124" spans="2:12" s="1" customFormat="1" ht="6.95" customHeight="1">
      <c r="B124" s="32"/>
      <c r="L124" s="32"/>
    </row>
    <row r="125" spans="2:12" s="1" customFormat="1" ht="12" customHeight="1">
      <c r="B125" s="32"/>
      <c r="C125" s="27" t="s">
        <v>20</v>
      </c>
      <c r="F125" s="25" t="str">
        <f>F14</f>
        <v>Hrachovec</v>
      </c>
      <c r="I125" s="27" t="s">
        <v>22</v>
      </c>
      <c r="J125" s="52" t="str">
        <f>IF(J14="","",J14)</f>
        <v>2. 12. 2022</v>
      </c>
      <c r="L125" s="32"/>
    </row>
    <row r="126" spans="2:12" s="1" customFormat="1" ht="6.95" customHeight="1">
      <c r="B126" s="32"/>
      <c r="L126" s="32"/>
    </row>
    <row r="127" spans="2:12" s="1" customFormat="1" ht="15.2" customHeight="1">
      <c r="B127" s="32"/>
      <c r="C127" s="27" t="s">
        <v>24</v>
      </c>
      <c r="F127" s="25" t="str">
        <f>E17</f>
        <v>Město Valašské Meziříčí</v>
      </c>
      <c r="I127" s="27" t="s">
        <v>30</v>
      </c>
      <c r="J127" s="30" t="str">
        <f>E23</f>
        <v>Ing.Leoš Zádrapa</v>
      </c>
      <c r="L127" s="32"/>
    </row>
    <row r="128" spans="2:12" s="1" customFormat="1" ht="15.2" customHeight="1">
      <c r="B128" s="32"/>
      <c r="C128" s="27" t="s">
        <v>28</v>
      </c>
      <c r="F128" s="25" t="str">
        <f>IF(E20="","",E20)</f>
        <v>Vyplň údaj</v>
      </c>
      <c r="I128" s="27" t="s">
        <v>33</v>
      </c>
      <c r="J128" s="30" t="str">
        <f>E26</f>
        <v>Fajfrová Irena</v>
      </c>
      <c r="L128" s="32"/>
    </row>
    <row r="129" spans="2:12" s="1" customFormat="1" ht="10.35" customHeight="1">
      <c r="B129" s="32"/>
      <c r="L129" s="32"/>
    </row>
    <row r="130" spans="2:20" s="10" customFormat="1" ht="29.25" customHeight="1">
      <c r="B130" s="117"/>
      <c r="C130" s="118" t="s">
        <v>193</v>
      </c>
      <c r="D130" s="119" t="s">
        <v>61</v>
      </c>
      <c r="E130" s="119" t="s">
        <v>57</v>
      </c>
      <c r="F130" s="119" t="s">
        <v>58</v>
      </c>
      <c r="G130" s="119" t="s">
        <v>194</v>
      </c>
      <c r="H130" s="119" t="s">
        <v>195</v>
      </c>
      <c r="I130" s="119" t="s">
        <v>196</v>
      </c>
      <c r="J130" s="119" t="s">
        <v>179</v>
      </c>
      <c r="K130" s="120" t="s">
        <v>197</v>
      </c>
      <c r="L130" s="117"/>
      <c r="M130" s="59" t="s">
        <v>1</v>
      </c>
      <c r="N130" s="60" t="s">
        <v>40</v>
      </c>
      <c r="O130" s="60" t="s">
        <v>198</v>
      </c>
      <c r="P130" s="60" t="s">
        <v>199</v>
      </c>
      <c r="Q130" s="60" t="s">
        <v>200</v>
      </c>
      <c r="R130" s="60" t="s">
        <v>201</v>
      </c>
      <c r="S130" s="60" t="s">
        <v>202</v>
      </c>
      <c r="T130" s="61" t="s">
        <v>203</v>
      </c>
    </row>
    <row r="131" spans="2:63" s="1" customFormat="1" ht="22.9" customHeight="1">
      <c r="B131" s="32"/>
      <c r="C131" s="64" t="s">
        <v>204</v>
      </c>
      <c r="J131" s="121">
        <f>BK131</f>
        <v>0</v>
      </c>
      <c r="L131" s="32"/>
      <c r="M131" s="62"/>
      <c r="N131" s="53"/>
      <c r="O131" s="53"/>
      <c r="P131" s="122">
        <f>P132+P322</f>
        <v>0</v>
      </c>
      <c r="Q131" s="53"/>
      <c r="R131" s="122">
        <f>R132+R322</f>
        <v>123.94808123000001</v>
      </c>
      <c r="S131" s="53"/>
      <c r="T131" s="123">
        <f>T132+T322</f>
        <v>6.689400000000001</v>
      </c>
      <c r="AT131" s="17" t="s">
        <v>75</v>
      </c>
      <c r="AU131" s="17" t="s">
        <v>181</v>
      </c>
      <c r="BK131" s="124">
        <f>BK132+BK322</f>
        <v>0</v>
      </c>
    </row>
    <row r="132" spans="2:63" s="11" customFormat="1" ht="25.9" customHeight="1">
      <c r="B132" s="125"/>
      <c r="D132" s="126" t="s">
        <v>75</v>
      </c>
      <c r="E132" s="127" t="s">
        <v>205</v>
      </c>
      <c r="F132" s="127" t="s">
        <v>206</v>
      </c>
      <c r="I132" s="128"/>
      <c r="J132" s="129">
        <f>BK132</f>
        <v>0</v>
      </c>
      <c r="L132" s="125"/>
      <c r="M132" s="130"/>
      <c r="P132" s="131">
        <f>P133+P167+P186+P244+P274+P300+P309+P320</f>
        <v>0</v>
      </c>
      <c r="R132" s="131">
        <f>R133+R167+R186+R244+R274+R300+R309+R320</f>
        <v>123.77438123000002</v>
      </c>
      <c r="T132" s="132">
        <f>T133+T167+T186+T244+T274+T300+T309+T320</f>
        <v>6.689400000000001</v>
      </c>
      <c r="AR132" s="126" t="s">
        <v>83</v>
      </c>
      <c r="AT132" s="133" t="s">
        <v>75</v>
      </c>
      <c r="AU132" s="133" t="s">
        <v>76</v>
      </c>
      <c r="AY132" s="126" t="s">
        <v>207</v>
      </c>
      <c r="BK132" s="134">
        <f>BK133+BK167+BK186+BK244+BK274+BK300+BK309+BK320</f>
        <v>0</v>
      </c>
    </row>
    <row r="133" spans="2:63" s="11" customFormat="1" ht="22.9" customHeight="1">
      <c r="B133" s="125"/>
      <c r="D133" s="126" t="s">
        <v>75</v>
      </c>
      <c r="E133" s="135" t="s">
        <v>83</v>
      </c>
      <c r="F133" s="135" t="s">
        <v>208</v>
      </c>
      <c r="I133" s="128"/>
      <c r="J133" s="136">
        <f>BK133</f>
        <v>0</v>
      </c>
      <c r="L133" s="125"/>
      <c r="M133" s="130"/>
      <c r="P133" s="131">
        <f>SUM(P134:P166)</f>
        <v>0</v>
      </c>
      <c r="R133" s="131">
        <f>SUM(R134:R166)</f>
        <v>0.0027999999999999995</v>
      </c>
      <c r="T133" s="132">
        <f>SUM(T134:T166)</f>
        <v>0</v>
      </c>
      <c r="AR133" s="126" t="s">
        <v>83</v>
      </c>
      <c r="AT133" s="133" t="s">
        <v>75</v>
      </c>
      <c r="AU133" s="133" t="s">
        <v>83</v>
      </c>
      <c r="AY133" s="126" t="s">
        <v>207</v>
      </c>
      <c r="BK133" s="134">
        <f>SUM(BK134:BK166)</f>
        <v>0</v>
      </c>
    </row>
    <row r="134" spans="2:65" s="1" customFormat="1" ht="24.2" customHeight="1">
      <c r="B134" s="137"/>
      <c r="C134" s="138" t="s">
        <v>83</v>
      </c>
      <c r="D134" s="138" t="s">
        <v>209</v>
      </c>
      <c r="E134" s="139" t="s">
        <v>270</v>
      </c>
      <c r="F134" s="140" t="s">
        <v>271</v>
      </c>
      <c r="G134" s="141" t="s">
        <v>272</v>
      </c>
      <c r="H134" s="142">
        <v>20</v>
      </c>
      <c r="I134" s="143"/>
      <c r="J134" s="144">
        <f>ROUND(I134*H134,2)</f>
        <v>0</v>
      </c>
      <c r="K134" s="140" t="s">
        <v>213</v>
      </c>
      <c r="L134" s="32"/>
      <c r="M134" s="145" t="s">
        <v>1</v>
      </c>
      <c r="N134" s="146" t="s">
        <v>41</v>
      </c>
      <c r="P134" s="147">
        <f>O134*H134</f>
        <v>0</v>
      </c>
      <c r="Q134" s="147">
        <v>0.00014</v>
      </c>
      <c r="R134" s="147">
        <f>Q134*H134</f>
        <v>0.0027999999999999995</v>
      </c>
      <c r="S134" s="147">
        <v>0</v>
      </c>
      <c r="T134" s="148">
        <f>S134*H134</f>
        <v>0</v>
      </c>
      <c r="AR134" s="149" t="s">
        <v>214</v>
      </c>
      <c r="AT134" s="149" t="s">
        <v>209</v>
      </c>
      <c r="AU134" s="149" t="s">
        <v>85</v>
      </c>
      <c r="AY134" s="17" t="s">
        <v>207</v>
      </c>
      <c r="BE134" s="150">
        <f>IF(N134="základní",J134,0)</f>
        <v>0</v>
      </c>
      <c r="BF134" s="150">
        <f>IF(N134="snížená",J134,0)</f>
        <v>0</v>
      </c>
      <c r="BG134" s="150">
        <f>IF(N134="zákl. přenesená",J134,0)</f>
        <v>0</v>
      </c>
      <c r="BH134" s="150">
        <f>IF(N134="sníž. přenesená",J134,0)</f>
        <v>0</v>
      </c>
      <c r="BI134" s="150">
        <f>IF(N134="nulová",J134,0)</f>
        <v>0</v>
      </c>
      <c r="BJ134" s="17" t="s">
        <v>83</v>
      </c>
      <c r="BK134" s="150">
        <f>ROUND(I134*H134,2)</f>
        <v>0</v>
      </c>
      <c r="BL134" s="17" t="s">
        <v>214</v>
      </c>
      <c r="BM134" s="149" t="s">
        <v>837</v>
      </c>
    </row>
    <row r="135" spans="2:65" s="1" customFormat="1" ht="24.2" customHeight="1">
      <c r="B135" s="137"/>
      <c r="C135" s="138" t="s">
        <v>85</v>
      </c>
      <c r="D135" s="138" t="s">
        <v>209</v>
      </c>
      <c r="E135" s="139" t="s">
        <v>275</v>
      </c>
      <c r="F135" s="140" t="s">
        <v>276</v>
      </c>
      <c r="G135" s="141" t="s">
        <v>272</v>
      </c>
      <c r="H135" s="142">
        <v>20</v>
      </c>
      <c r="I135" s="143"/>
      <c r="J135" s="144">
        <f>ROUND(I135*H135,2)</f>
        <v>0</v>
      </c>
      <c r="K135" s="140" t="s">
        <v>213</v>
      </c>
      <c r="L135" s="32"/>
      <c r="M135" s="145" t="s">
        <v>1</v>
      </c>
      <c r="N135" s="146" t="s">
        <v>41</v>
      </c>
      <c r="P135" s="147">
        <f>O135*H135</f>
        <v>0</v>
      </c>
      <c r="Q135" s="147">
        <v>0</v>
      </c>
      <c r="R135" s="147">
        <f>Q135*H135</f>
        <v>0</v>
      </c>
      <c r="S135" s="147">
        <v>0</v>
      </c>
      <c r="T135" s="148">
        <f>S135*H135</f>
        <v>0</v>
      </c>
      <c r="AR135" s="149" t="s">
        <v>214</v>
      </c>
      <c r="AT135" s="149" t="s">
        <v>209</v>
      </c>
      <c r="AU135" s="149" t="s">
        <v>85</v>
      </c>
      <c r="AY135" s="17" t="s">
        <v>207</v>
      </c>
      <c r="BE135" s="150">
        <f>IF(N135="základní",J135,0)</f>
        <v>0</v>
      </c>
      <c r="BF135" s="150">
        <f>IF(N135="snížená",J135,0)</f>
        <v>0</v>
      </c>
      <c r="BG135" s="150">
        <f>IF(N135="zákl. přenesená",J135,0)</f>
        <v>0</v>
      </c>
      <c r="BH135" s="150">
        <f>IF(N135="sníž. přenesená",J135,0)</f>
        <v>0</v>
      </c>
      <c r="BI135" s="150">
        <f>IF(N135="nulová",J135,0)</f>
        <v>0</v>
      </c>
      <c r="BJ135" s="17" t="s">
        <v>83</v>
      </c>
      <c r="BK135" s="150">
        <f>ROUND(I135*H135,2)</f>
        <v>0</v>
      </c>
      <c r="BL135" s="17" t="s">
        <v>214</v>
      </c>
      <c r="BM135" s="149" t="s">
        <v>838</v>
      </c>
    </row>
    <row r="136" spans="2:65" s="1" customFormat="1" ht="24.2" customHeight="1">
      <c r="B136" s="137"/>
      <c r="C136" s="138" t="s">
        <v>99</v>
      </c>
      <c r="D136" s="138" t="s">
        <v>209</v>
      </c>
      <c r="E136" s="139" t="s">
        <v>839</v>
      </c>
      <c r="F136" s="140" t="s">
        <v>840</v>
      </c>
      <c r="G136" s="141" t="s">
        <v>286</v>
      </c>
      <c r="H136" s="142">
        <v>13.1</v>
      </c>
      <c r="I136" s="143"/>
      <c r="J136" s="144">
        <f>ROUND(I136*H136,2)</f>
        <v>0</v>
      </c>
      <c r="K136" s="140" t="s">
        <v>213</v>
      </c>
      <c r="L136" s="32"/>
      <c r="M136" s="145" t="s">
        <v>1</v>
      </c>
      <c r="N136" s="146" t="s">
        <v>41</v>
      </c>
      <c r="P136" s="147">
        <f>O136*H136</f>
        <v>0</v>
      </c>
      <c r="Q136" s="147">
        <v>0</v>
      </c>
      <c r="R136" s="147">
        <f>Q136*H136</f>
        <v>0</v>
      </c>
      <c r="S136" s="147">
        <v>0</v>
      </c>
      <c r="T136" s="148">
        <f>S136*H136</f>
        <v>0</v>
      </c>
      <c r="AR136" s="149" t="s">
        <v>214</v>
      </c>
      <c r="AT136" s="149" t="s">
        <v>209</v>
      </c>
      <c r="AU136" s="149" t="s">
        <v>85</v>
      </c>
      <c r="AY136" s="17" t="s">
        <v>207</v>
      </c>
      <c r="BE136" s="150">
        <f>IF(N136="základní",J136,0)</f>
        <v>0</v>
      </c>
      <c r="BF136" s="150">
        <f>IF(N136="snížená",J136,0)</f>
        <v>0</v>
      </c>
      <c r="BG136" s="150">
        <f>IF(N136="zákl. přenesená",J136,0)</f>
        <v>0</v>
      </c>
      <c r="BH136" s="150">
        <f>IF(N136="sníž. přenesená",J136,0)</f>
        <v>0</v>
      </c>
      <c r="BI136" s="150">
        <f>IF(N136="nulová",J136,0)</f>
        <v>0</v>
      </c>
      <c r="BJ136" s="17" t="s">
        <v>83</v>
      </c>
      <c r="BK136" s="150">
        <f>ROUND(I136*H136,2)</f>
        <v>0</v>
      </c>
      <c r="BL136" s="17" t="s">
        <v>214</v>
      </c>
      <c r="BM136" s="149" t="s">
        <v>841</v>
      </c>
    </row>
    <row r="137" spans="2:51" s="12" customFormat="1" ht="12">
      <c r="B137" s="151"/>
      <c r="D137" s="152" t="s">
        <v>223</v>
      </c>
      <c r="E137" s="153" t="s">
        <v>147</v>
      </c>
      <c r="F137" s="154" t="s">
        <v>829</v>
      </c>
      <c r="H137" s="155">
        <v>26.2</v>
      </c>
      <c r="I137" s="156"/>
      <c r="L137" s="151"/>
      <c r="M137" s="157"/>
      <c r="T137" s="158"/>
      <c r="AT137" s="153" t="s">
        <v>223</v>
      </c>
      <c r="AU137" s="153" t="s">
        <v>85</v>
      </c>
      <c r="AV137" s="12" t="s">
        <v>85</v>
      </c>
      <c r="AW137" s="12" t="s">
        <v>32</v>
      </c>
      <c r="AX137" s="12" t="s">
        <v>76</v>
      </c>
      <c r="AY137" s="153" t="s">
        <v>207</v>
      </c>
    </row>
    <row r="138" spans="2:51" s="12" customFormat="1" ht="12">
      <c r="B138" s="151"/>
      <c r="D138" s="152" t="s">
        <v>223</v>
      </c>
      <c r="E138" s="153" t="s">
        <v>1</v>
      </c>
      <c r="F138" s="154" t="s">
        <v>289</v>
      </c>
      <c r="H138" s="155">
        <v>13.1</v>
      </c>
      <c r="I138" s="156"/>
      <c r="L138" s="151"/>
      <c r="M138" s="157"/>
      <c r="T138" s="158"/>
      <c r="AT138" s="153" t="s">
        <v>223</v>
      </c>
      <c r="AU138" s="153" t="s">
        <v>85</v>
      </c>
      <c r="AV138" s="12" t="s">
        <v>85</v>
      </c>
      <c r="AW138" s="12" t="s">
        <v>32</v>
      </c>
      <c r="AX138" s="12" t="s">
        <v>83</v>
      </c>
      <c r="AY138" s="153" t="s">
        <v>207</v>
      </c>
    </row>
    <row r="139" spans="2:65" s="1" customFormat="1" ht="33" customHeight="1">
      <c r="B139" s="137"/>
      <c r="C139" s="138" t="s">
        <v>214</v>
      </c>
      <c r="D139" s="138" t="s">
        <v>209</v>
      </c>
      <c r="E139" s="139" t="s">
        <v>842</v>
      </c>
      <c r="F139" s="140" t="s">
        <v>843</v>
      </c>
      <c r="G139" s="141" t="s">
        <v>286</v>
      </c>
      <c r="H139" s="142">
        <v>13.1</v>
      </c>
      <c r="I139" s="143"/>
      <c r="J139" s="144">
        <f>ROUND(I139*H139,2)</f>
        <v>0</v>
      </c>
      <c r="K139" s="140" t="s">
        <v>213</v>
      </c>
      <c r="L139" s="32"/>
      <c r="M139" s="145" t="s">
        <v>1</v>
      </c>
      <c r="N139" s="146" t="s">
        <v>41</v>
      </c>
      <c r="P139" s="147">
        <f>O139*H139</f>
        <v>0</v>
      </c>
      <c r="Q139" s="147">
        <v>0</v>
      </c>
      <c r="R139" s="147">
        <f>Q139*H139</f>
        <v>0</v>
      </c>
      <c r="S139" s="147">
        <v>0</v>
      </c>
      <c r="T139" s="148">
        <f>S139*H139</f>
        <v>0</v>
      </c>
      <c r="AR139" s="149" t="s">
        <v>214</v>
      </c>
      <c r="AT139" s="149" t="s">
        <v>209</v>
      </c>
      <c r="AU139" s="149" t="s">
        <v>85</v>
      </c>
      <c r="AY139" s="17" t="s">
        <v>207</v>
      </c>
      <c r="BE139" s="150">
        <f>IF(N139="základní",J139,0)</f>
        <v>0</v>
      </c>
      <c r="BF139" s="150">
        <f>IF(N139="snížená",J139,0)</f>
        <v>0</v>
      </c>
      <c r="BG139" s="150">
        <f>IF(N139="zákl. přenesená",J139,0)</f>
        <v>0</v>
      </c>
      <c r="BH139" s="150">
        <f>IF(N139="sníž. přenesená",J139,0)</f>
        <v>0</v>
      </c>
      <c r="BI139" s="150">
        <f>IF(N139="nulová",J139,0)</f>
        <v>0</v>
      </c>
      <c r="BJ139" s="17" t="s">
        <v>83</v>
      </c>
      <c r="BK139" s="150">
        <f>ROUND(I139*H139,2)</f>
        <v>0</v>
      </c>
      <c r="BL139" s="17" t="s">
        <v>214</v>
      </c>
      <c r="BM139" s="149" t="s">
        <v>844</v>
      </c>
    </row>
    <row r="140" spans="2:51" s="12" customFormat="1" ht="12">
      <c r="B140" s="151"/>
      <c r="D140" s="152" t="s">
        <v>223</v>
      </c>
      <c r="E140" s="153" t="s">
        <v>1</v>
      </c>
      <c r="F140" s="154" t="s">
        <v>289</v>
      </c>
      <c r="H140" s="155">
        <v>13.1</v>
      </c>
      <c r="I140" s="156"/>
      <c r="L140" s="151"/>
      <c r="M140" s="157"/>
      <c r="T140" s="158"/>
      <c r="AT140" s="153" t="s">
        <v>223</v>
      </c>
      <c r="AU140" s="153" t="s">
        <v>85</v>
      </c>
      <c r="AV140" s="12" t="s">
        <v>85</v>
      </c>
      <c r="AW140" s="12" t="s">
        <v>32</v>
      </c>
      <c r="AX140" s="12" t="s">
        <v>83</v>
      </c>
      <c r="AY140" s="153" t="s">
        <v>207</v>
      </c>
    </row>
    <row r="141" spans="2:65" s="1" customFormat="1" ht="37.9" customHeight="1">
      <c r="B141" s="137"/>
      <c r="C141" s="138" t="s">
        <v>228</v>
      </c>
      <c r="D141" s="138" t="s">
        <v>209</v>
      </c>
      <c r="E141" s="139" t="s">
        <v>845</v>
      </c>
      <c r="F141" s="140" t="s">
        <v>846</v>
      </c>
      <c r="G141" s="141" t="s">
        <v>286</v>
      </c>
      <c r="H141" s="142">
        <v>4.3</v>
      </c>
      <c r="I141" s="143"/>
      <c r="J141" s="144">
        <f>ROUND(I141*H141,2)</f>
        <v>0</v>
      </c>
      <c r="K141" s="140" t="s">
        <v>213</v>
      </c>
      <c r="L141" s="32"/>
      <c r="M141" s="145" t="s">
        <v>1</v>
      </c>
      <c r="N141" s="146" t="s">
        <v>41</v>
      </c>
      <c r="P141" s="147">
        <f>O141*H141</f>
        <v>0</v>
      </c>
      <c r="Q141" s="147">
        <v>0</v>
      </c>
      <c r="R141" s="147">
        <f>Q141*H141</f>
        <v>0</v>
      </c>
      <c r="S141" s="147">
        <v>0</v>
      </c>
      <c r="T141" s="148">
        <f>S141*H141</f>
        <v>0</v>
      </c>
      <c r="AR141" s="149" t="s">
        <v>214</v>
      </c>
      <c r="AT141" s="149" t="s">
        <v>209</v>
      </c>
      <c r="AU141" s="149" t="s">
        <v>85</v>
      </c>
      <c r="AY141" s="17" t="s">
        <v>207</v>
      </c>
      <c r="BE141" s="150">
        <f>IF(N141="základní",J141,0)</f>
        <v>0</v>
      </c>
      <c r="BF141" s="150">
        <f>IF(N141="snížená",J141,0)</f>
        <v>0</v>
      </c>
      <c r="BG141" s="150">
        <f>IF(N141="zákl. přenesená",J141,0)</f>
        <v>0</v>
      </c>
      <c r="BH141" s="150">
        <f>IF(N141="sníž. přenesená",J141,0)</f>
        <v>0</v>
      </c>
      <c r="BI141" s="150">
        <f>IF(N141="nulová",J141,0)</f>
        <v>0</v>
      </c>
      <c r="BJ141" s="17" t="s">
        <v>83</v>
      </c>
      <c r="BK141" s="150">
        <f>ROUND(I141*H141,2)</f>
        <v>0</v>
      </c>
      <c r="BL141" s="17" t="s">
        <v>214</v>
      </c>
      <c r="BM141" s="149" t="s">
        <v>847</v>
      </c>
    </row>
    <row r="142" spans="2:51" s="13" customFormat="1" ht="12">
      <c r="B142" s="159"/>
      <c r="D142" s="152" t="s">
        <v>223</v>
      </c>
      <c r="E142" s="160" t="s">
        <v>1</v>
      </c>
      <c r="F142" s="161" t="s">
        <v>848</v>
      </c>
      <c r="H142" s="160" t="s">
        <v>1</v>
      </c>
      <c r="I142" s="162"/>
      <c r="L142" s="159"/>
      <c r="M142" s="163"/>
      <c r="T142" s="164"/>
      <c r="AT142" s="160" t="s">
        <v>223</v>
      </c>
      <c r="AU142" s="160" t="s">
        <v>85</v>
      </c>
      <c r="AV142" s="13" t="s">
        <v>83</v>
      </c>
      <c r="AW142" s="13" t="s">
        <v>32</v>
      </c>
      <c r="AX142" s="13" t="s">
        <v>76</v>
      </c>
      <c r="AY142" s="160" t="s">
        <v>207</v>
      </c>
    </row>
    <row r="143" spans="2:51" s="12" customFormat="1" ht="12">
      <c r="B143" s="151"/>
      <c r="D143" s="152" t="s">
        <v>223</v>
      </c>
      <c r="E143" s="153" t="s">
        <v>1</v>
      </c>
      <c r="F143" s="154" t="s">
        <v>849</v>
      </c>
      <c r="H143" s="155">
        <v>4.3</v>
      </c>
      <c r="I143" s="156"/>
      <c r="L143" s="151"/>
      <c r="M143" s="157"/>
      <c r="T143" s="158"/>
      <c r="AT143" s="153" t="s">
        <v>223</v>
      </c>
      <c r="AU143" s="153" t="s">
        <v>85</v>
      </c>
      <c r="AV143" s="12" t="s">
        <v>85</v>
      </c>
      <c r="AW143" s="12" t="s">
        <v>32</v>
      </c>
      <c r="AX143" s="12" t="s">
        <v>83</v>
      </c>
      <c r="AY143" s="153" t="s">
        <v>207</v>
      </c>
    </row>
    <row r="144" spans="2:65" s="1" customFormat="1" ht="37.9" customHeight="1">
      <c r="B144" s="137"/>
      <c r="C144" s="138" t="s">
        <v>234</v>
      </c>
      <c r="D144" s="138" t="s">
        <v>209</v>
      </c>
      <c r="E144" s="139" t="s">
        <v>850</v>
      </c>
      <c r="F144" s="140" t="s">
        <v>851</v>
      </c>
      <c r="G144" s="141" t="s">
        <v>286</v>
      </c>
      <c r="H144" s="142">
        <v>4.3</v>
      </c>
      <c r="I144" s="143"/>
      <c r="J144" s="144">
        <f>ROUND(I144*H144,2)</f>
        <v>0</v>
      </c>
      <c r="K144" s="140" t="s">
        <v>213</v>
      </c>
      <c r="L144" s="32"/>
      <c r="M144" s="145" t="s">
        <v>1</v>
      </c>
      <c r="N144" s="146" t="s">
        <v>41</v>
      </c>
      <c r="P144" s="147">
        <f>O144*H144</f>
        <v>0</v>
      </c>
      <c r="Q144" s="147">
        <v>0</v>
      </c>
      <c r="R144" s="147">
        <f>Q144*H144</f>
        <v>0</v>
      </c>
      <c r="S144" s="147">
        <v>0</v>
      </c>
      <c r="T144" s="148">
        <f>S144*H144</f>
        <v>0</v>
      </c>
      <c r="AR144" s="149" t="s">
        <v>214</v>
      </c>
      <c r="AT144" s="149" t="s">
        <v>209</v>
      </c>
      <c r="AU144" s="149" t="s">
        <v>85</v>
      </c>
      <c r="AY144" s="17" t="s">
        <v>207</v>
      </c>
      <c r="BE144" s="150">
        <f>IF(N144="základní",J144,0)</f>
        <v>0</v>
      </c>
      <c r="BF144" s="150">
        <f>IF(N144="snížená",J144,0)</f>
        <v>0</v>
      </c>
      <c r="BG144" s="150">
        <f>IF(N144="zákl. přenesená",J144,0)</f>
        <v>0</v>
      </c>
      <c r="BH144" s="150">
        <f>IF(N144="sníž. přenesená",J144,0)</f>
        <v>0</v>
      </c>
      <c r="BI144" s="150">
        <f>IF(N144="nulová",J144,0)</f>
        <v>0</v>
      </c>
      <c r="BJ144" s="17" t="s">
        <v>83</v>
      </c>
      <c r="BK144" s="150">
        <f>ROUND(I144*H144,2)</f>
        <v>0</v>
      </c>
      <c r="BL144" s="17" t="s">
        <v>214</v>
      </c>
      <c r="BM144" s="149" t="s">
        <v>852</v>
      </c>
    </row>
    <row r="145" spans="2:51" s="13" customFormat="1" ht="12">
      <c r="B145" s="159"/>
      <c r="D145" s="152" t="s">
        <v>223</v>
      </c>
      <c r="E145" s="160" t="s">
        <v>1</v>
      </c>
      <c r="F145" s="161" t="s">
        <v>848</v>
      </c>
      <c r="H145" s="160" t="s">
        <v>1</v>
      </c>
      <c r="I145" s="162"/>
      <c r="L145" s="159"/>
      <c r="M145" s="163"/>
      <c r="T145" s="164"/>
      <c r="AT145" s="160" t="s">
        <v>223</v>
      </c>
      <c r="AU145" s="160" t="s">
        <v>85</v>
      </c>
      <c r="AV145" s="13" t="s">
        <v>83</v>
      </c>
      <c r="AW145" s="13" t="s">
        <v>32</v>
      </c>
      <c r="AX145" s="13" t="s">
        <v>76</v>
      </c>
      <c r="AY145" s="160" t="s">
        <v>207</v>
      </c>
    </row>
    <row r="146" spans="2:51" s="12" customFormat="1" ht="12">
      <c r="B146" s="151"/>
      <c r="D146" s="152" t="s">
        <v>223</v>
      </c>
      <c r="E146" s="153" t="s">
        <v>1</v>
      </c>
      <c r="F146" s="154" t="s">
        <v>849</v>
      </c>
      <c r="H146" s="155">
        <v>4.3</v>
      </c>
      <c r="I146" s="156"/>
      <c r="L146" s="151"/>
      <c r="M146" s="157"/>
      <c r="T146" s="158"/>
      <c r="AT146" s="153" t="s">
        <v>223</v>
      </c>
      <c r="AU146" s="153" t="s">
        <v>85</v>
      </c>
      <c r="AV146" s="12" t="s">
        <v>85</v>
      </c>
      <c r="AW146" s="12" t="s">
        <v>32</v>
      </c>
      <c r="AX146" s="12" t="s">
        <v>83</v>
      </c>
      <c r="AY146" s="153" t="s">
        <v>207</v>
      </c>
    </row>
    <row r="147" spans="2:65" s="1" customFormat="1" ht="37.9" customHeight="1">
      <c r="B147" s="137"/>
      <c r="C147" s="138" t="s">
        <v>238</v>
      </c>
      <c r="D147" s="138" t="s">
        <v>209</v>
      </c>
      <c r="E147" s="139" t="s">
        <v>386</v>
      </c>
      <c r="F147" s="140" t="s">
        <v>387</v>
      </c>
      <c r="G147" s="141" t="s">
        <v>286</v>
      </c>
      <c r="H147" s="142">
        <v>10.95</v>
      </c>
      <c r="I147" s="143"/>
      <c r="J147" s="144">
        <f>ROUND(I147*H147,2)</f>
        <v>0</v>
      </c>
      <c r="K147" s="140" t="s">
        <v>213</v>
      </c>
      <c r="L147" s="32"/>
      <c r="M147" s="145" t="s">
        <v>1</v>
      </c>
      <c r="N147" s="146" t="s">
        <v>41</v>
      </c>
      <c r="P147" s="147">
        <f>O147*H147</f>
        <v>0</v>
      </c>
      <c r="Q147" s="147">
        <v>0</v>
      </c>
      <c r="R147" s="147">
        <f>Q147*H147</f>
        <v>0</v>
      </c>
      <c r="S147" s="147">
        <v>0</v>
      </c>
      <c r="T147" s="148">
        <f>S147*H147</f>
        <v>0</v>
      </c>
      <c r="AR147" s="149" t="s">
        <v>214</v>
      </c>
      <c r="AT147" s="149" t="s">
        <v>209</v>
      </c>
      <c r="AU147" s="149" t="s">
        <v>85</v>
      </c>
      <c r="AY147" s="17" t="s">
        <v>207</v>
      </c>
      <c r="BE147" s="150">
        <f>IF(N147="základní",J147,0)</f>
        <v>0</v>
      </c>
      <c r="BF147" s="150">
        <f>IF(N147="snížená",J147,0)</f>
        <v>0</v>
      </c>
      <c r="BG147" s="150">
        <f>IF(N147="zákl. přenesená",J147,0)</f>
        <v>0</v>
      </c>
      <c r="BH147" s="150">
        <f>IF(N147="sníž. přenesená",J147,0)</f>
        <v>0</v>
      </c>
      <c r="BI147" s="150">
        <f>IF(N147="nulová",J147,0)</f>
        <v>0</v>
      </c>
      <c r="BJ147" s="17" t="s">
        <v>83</v>
      </c>
      <c r="BK147" s="150">
        <f>ROUND(I147*H147,2)</f>
        <v>0</v>
      </c>
      <c r="BL147" s="17" t="s">
        <v>214</v>
      </c>
      <c r="BM147" s="149" t="s">
        <v>853</v>
      </c>
    </row>
    <row r="148" spans="2:51" s="13" customFormat="1" ht="12">
      <c r="B148" s="159"/>
      <c r="D148" s="152" t="s">
        <v>223</v>
      </c>
      <c r="E148" s="160" t="s">
        <v>1</v>
      </c>
      <c r="F148" s="161" t="s">
        <v>394</v>
      </c>
      <c r="H148" s="160" t="s">
        <v>1</v>
      </c>
      <c r="I148" s="162"/>
      <c r="L148" s="159"/>
      <c r="M148" s="163"/>
      <c r="T148" s="164"/>
      <c r="AT148" s="160" t="s">
        <v>223</v>
      </c>
      <c r="AU148" s="160" t="s">
        <v>85</v>
      </c>
      <c r="AV148" s="13" t="s">
        <v>83</v>
      </c>
      <c r="AW148" s="13" t="s">
        <v>32</v>
      </c>
      <c r="AX148" s="13" t="s">
        <v>76</v>
      </c>
      <c r="AY148" s="160" t="s">
        <v>207</v>
      </c>
    </row>
    <row r="149" spans="2:51" s="12" customFormat="1" ht="12">
      <c r="B149" s="151"/>
      <c r="D149" s="152" t="s">
        <v>223</v>
      </c>
      <c r="E149" s="153" t="s">
        <v>151</v>
      </c>
      <c r="F149" s="154" t="s">
        <v>854</v>
      </c>
      <c r="H149" s="155">
        <v>21.9</v>
      </c>
      <c r="I149" s="156"/>
      <c r="L149" s="151"/>
      <c r="M149" s="157"/>
      <c r="T149" s="158"/>
      <c r="AT149" s="153" t="s">
        <v>223</v>
      </c>
      <c r="AU149" s="153" t="s">
        <v>85</v>
      </c>
      <c r="AV149" s="12" t="s">
        <v>85</v>
      </c>
      <c r="AW149" s="12" t="s">
        <v>32</v>
      </c>
      <c r="AX149" s="12" t="s">
        <v>76</v>
      </c>
      <c r="AY149" s="153" t="s">
        <v>207</v>
      </c>
    </row>
    <row r="150" spans="2:51" s="12" customFormat="1" ht="12">
      <c r="B150" s="151"/>
      <c r="D150" s="152" t="s">
        <v>223</v>
      </c>
      <c r="E150" s="153" t="s">
        <v>1</v>
      </c>
      <c r="F150" s="154" t="s">
        <v>396</v>
      </c>
      <c r="H150" s="155">
        <v>10.95</v>
      </c>
      <c r="I150" s="156"/>
      <c r="L150" s="151"/>
      <c r="M150" s="157"/>
      <c r="T150" s="158"/>
      <c r="AT150" s="153" t="s">
        <v>223</v>
      </c>
      <c r="AU150" s="153" t="s">
        <v>85</v>
      </c>
      <c r="AV150" s="12" t="s">
        <v>85</v>
      </c>
      <c r="AW150" s="12" t="s">
        <v>32</v>
      </c>
      <c r="AX150" s="12" t="s">
        <v>83</v>
      </c>
      <c r="AY150" s="153" t="s">
        <v>207</v>
      </c>
    </row>
    <row r="151" spans="2:65" s="1" customFormat="1" ht="37.9" customHeight="1">
      <c r="B151" s="137"/>
      <c r="C151" s="138" t="s">
        <v>242</v>
      </c>
      <c r="D151" s="138" t="s">
        <v>209</v>
      </c>
      <c r="E151" s="139" t="s">
        <v>398</v>
      </c>
      <c r="F151" s="140" t="s">
        <v>399</v>
      </c>
      <c r="G151" s="141" t="s">
        <v>286</v>
      </c>
      <c r="H151" s="142">
        <v>109.5</v>
      </c>
      <c r="I151" s="143"/>
      <c r="J151" s="144">
        <f>ROUND(I151*H151,2)</f>
        <v>0</v>
      </c>
      <c r="K151" s="140" t="s">
        <v>213</v>
      </c>
      <c r="L151" s="32"/>
      <c r="M151" s="145" t="s">
        <v>1</v>
      </c>
      <c r="N151" s="146" t="s">
        <v>41</v>
      </c>
      <c r="P151" s="147">
        <f>O151*H151</f>
        <v>0</v>
      </c>
      <c r="Q151" s="147">
        <v>0</v>
      </c>
      <c r="R151" s="147">
        <f>Q151*H151</f>
        <v>0</v>
      </c>
      <c r="S151" s="147">
        <v>0</v>
      </c>
      <c r="T151" s="148">
        <f>S151*H151</f>
        <v>0</v>
      </c>
      <c r="AR151" s="149" t="s">
        <v>214</v>
      </c>
      <c r="AT151" s="149" t="s">
        <v>209</v>
      </c>
      <c r="AU151" s="149" t="s">
        <v>85</v>
      </c>
      <c r="AY151" s="17" t="s">
        <v>207</v>
      </c>
      <c r="BE151" s="150">
        <f>IF(N151="základní",J151,0)</f>
        <v>0</v>
      </c>
      <c r="BF151" s="150">
        <f>IF(N151="snížená",J151,0)</f>
        <v>0</v>
      </c>
      <c r="BG151" s="150">
        <f>IF(N151="zákl. přenesená",J151,0)</f>
        <v>0</v>
      </c>
      <c r="BH151" s="150">
        <f>IF(N151="sníž. přenesená",J151,0)</f>
        <v>0</v>
      </c>
      <c r="BI151" s="150">
        <f>IF(N151="nulová",J151,0)</f>
        <v>0</v>
      </c>
      <c r="BJ151" s="17" t="s">
        <v>83</v>
      </c>
      <c r="BK151" s="150">
        <f>ROUND(I151*H151,2)</f>
        <v>0</v>
      </c>
      <c r="BL151" s="17" t="s">
        <v>214</v>
      </c>
      <c r="BM151" s="149" t="s">
        <v>855</v>
      </c>
    </row>
    <row r="152" spans="2:51" s="12" customFormat="1" ht="12">
      <c r="B152" s="151"/>
      <c r="D152" s="152" t="s">
        <v>223</v>
      </c>
      <c r="E152" s="153" t="s">
        <v>1</v>
      </c>
      <c r="F152" s="154" t="s">
        <v>404</v>
      </c>
      <c r="H152" s="155">
        <v>109.5</v>
      </c>
      <c r="I152" s="156"/>
      <c r="L152" s="151"/>
      <c r="M152" s="157"/>
      <c r="T152" s="158"/>
      <c r="AT152" s="153" t="s">
        <v>223</v>
      </c>
      <c r="AU152" s="153" t="s">
        <v>85</v>
      </c>
      <c r="AV152" s="12" t="s">
        <v>85</v>
      </c>
      <c r="AW152" s="12" t="s">
        <v>32</v>
      </c>
      <c r="AX152" s="12" t="s">
        <v>83</v>
      </c>
      <c r="AY152" s="153" t="s">
        <v>207</v>
      </c>
    </row>
    <row r="153" spans="2:65" s="1" customFormat="1" ht="37.9" customHeight="1">
      <c r="B153" s="137"/>
      <c r="C153" s="138" t="s">
        <v>146</v>
      </c>
      <c r="D153" s="138" t="s">
        <v>209</v>
      </c>
      <c r="E153" s="139" t="s">
        <v>406</v>
      </c>
      <c r="F153" s="140" t="s">
        <v>407</v>
      </c>
      <c r="G153" s="141" t="s">
        <v>286</v>
      </c>
      <c r="H153" s="142">
        <v>10.95</v>
      </c>
      <c r="I153" s="143"/>
      <c r="J153" s="144">
        <f>ROUND(I153*H153,2)</f>
        <v>0</v>
      </c>
      <c r="K153" s="140" t="s">
        <v>213</v>
      </c>
      <c r="L153" s="32"/>
      <c r="M153" s="145" t="s">
        <v>1</v>
      </c>
      <c r="N153" s="146" t="s">
        <v>41</v>
      </c>
      <c r="P153" s="147">
        <f>O153*H153</f>
        <v>0</v>
      </c>
      <c r="Q153" s="147">
        <v>0</v>
      </c>
      <c r="R153" s="147">
        <f>Q153*H153</f>
        <v>0</v>
      </c>
      <c r="S153" s="147">
        <v>0</v>
      </c>
      <c r="T153" s="148">
        <f>S153*H153</f>
        <v>0</v>
      </c>
      <c r="AR153" s="149" t="s">
        <v>214</v>
      </c>
      <c r="AT153" s="149" t="s">
        <v>209</v>
      </c>
      <c r="AU153" s="149" t="s">
        <v>85</v>
      </c>
      <c r="AY153" s="17" t="s">
        <v>207</v>
      </c>
      <c r="BE153" s="150">
        <f>IF(N153="základní",J153,0)</f>
        <v>0</v>
      </c>
      <c r="BF153" s="150">
        <f>IF(N153="snížená",J153,0)</f>
        <v>0</v>
      </c>
      <c r="BG153" s="150">
        <f>IF(N153="zákl. přenesená",J153,0)</f>
        <v>0</v>
      </c>
      <c r="BH153" s="150">
        <f>IF(N153="sníž. přenesená",J153,0)</f>
        <v>0</v>
      </c>
      <c r="BI153" s="150">
        <f>IF(N153="nulová",J153,0)</f>
        <v>0</v>
      </c>
      <c r="BJ153" s="17" t="s">
        <v>83</v>
      </c>
      <c r="BK153" s="150">
        <f>ROUND(I153*H153,2)</f>
        <v>0</v>
      </c>
      <c r="BL153" s="17" t="s">
        <v>214</v>
      </c>
      <c r="BM153" s="149" t="s">
        <v>856</v>
      </c>
    </row>
    <row r="154" spans="2:51" s="12" customFormat="1" ht="12">
      <c r="B154" s="151"/>
      <c r="D154" s="152" t="s">
        <v>223</v>
      </c>
      <c r="E154" s="153" t="s">
        <v>1</v>
      </c>
      <c r="F154" s="154" t="s">
        <v>396</v>
      </c>
      <c r="H154" s="155">
        <v>10.95</v>
      </c>
      <c r="I154" s="156"/>
      <c r="L154" s="151"/>
      <c r="M154" s="157"/>
      <c r="T154" s="158"/>
      <c r="AT154" s="153" t="s">
        <v>223</v>
      </c>
      <c r="AU154" s="153" t="s">
        <v>85</v>
      </c>
      <c r="AV154" s="12" t="s">
        <v>85</v>
      </c>
      <c r="AW154" s="12" t="s">
        <v>32</v>
      </c>
      <c r="AX154" s="12" t="s">
        <v>83</v>
      </c>
      <c r="AY154" s="153" t="s">
        <v>207</v>
      </c>
    </row>
    <row r="155" spans="2:65" s="1" customFormat="1" ht="37.9" customHeight="1">
      <c r="B155" s="137"/>
      <c r="C155" s="138" t="s">
        <v>249</v>
      </c>
      <c r="D155" s="138" t="s">
        <v>209</v>
      </c>
      <c r="E155" s="139" t="s">
        <v>410</v>
      </c>
      <c r="F155" s="140" t="s">
        <v>411</v>
      </c>
      <c r="G155" s="141" t="s">
        <v>286</v>
      </c>
      <c r="H155" s="142">
        <v>109.5</v>
      </c>
      <c r="I155" s="143"/>
      <c r="J155" s="144">
        <f>ROUND(I155*H155,2)</f>
        <v>0</v>
      </c>
      <c r="K155" s="140" t="s">
        <v>213</v>
      </c>
      <c r="L155" s="32"/>
      <c r="M155" s="145" t="s">
        <v>1</v>
      </c>
      <c r="N155" s="146" t="s">
        <v>41</v>
      </c>
      <c r="P155" s="147">
        <f>O155*H155</f>
        <v>0</v>
      </c>
      <c r="Q155" s="147">
        <v>0</v>
      </c>
      <c r="R155" s="147">
        <f>Q155*H155</f>
        <v>0</v>
      </c>
      <c r="S155" s="147">
        <v>0</v>
      </c>
      <c r="T155" s="148">
        <f>S155*H155</f>
        <v>0</v>
      </c>
      <c r="AR155" s="149" t="s">
        <v>214</v>
      </c>
      <c r="AT155" s="149" t="s">
        <v>209</v>
      </c>
      <c r="AU155" s="149" t="s">
        <v>85</v>
      </c>
      <c r="AY155" s="17" t="s">
        <v>207</v>
      </c>
      <c r="BE155" s="150">
        <f>IF(N155="základní",J155,0)</f>
        <v>0</v>
      </c>
      <c r="BF155" s="150">
        <f>IF(N155="snížená",J155,0)</f>
        <v>0</v>
      </c>
      <c r="BG155" s="150">
        <f>IF(N155="zákl. přenesená",J155,0)</f>
        <v>0</v>
      </c>
      <c r="BH155" s="150">
        <f>IF(N155="sníž. přenesená",J155,0)</f>
        <v>0</v>
      </c>
      <c r="BI155" s="150">
        <f>IF(N155="nulová",J155,0)</f>
        <v>0</v>
      </c>
      <c r="BJ155" s="17" t="s">
        <v>83</v>
      </c>
      <c r="BK155" s="150">
        <f>ROUND(I155*H155,2)</f>
        <v>0</v>
      </c>
      <c r="BL155" s="17" t="s">
        <v>214</v>
      </c>
      <c r="BM155" s="149" t="s">
        <v>857</v>
      </c>
    </row>
    <row r="156" spans="2:51" s="12" customFormat="1" ht="12">
      <c r="B156" s="151"/>
      <c r="D156" s="152" t="s">
        <v>223</v>
      </c>
      <c r="E156" s="153" t="s">
        <v>1</v>
      </c>
      <c r="F156" s="154" t="s">
        <v>404</v>
      </c>
      <c r="H156" s="155">
        <v>109.5</v>
      </c>
      <c r="I156" s="156"/>
      <c r="L156" s="151"/>
      <c r="M156" s="157"/>
      <c r="T156" s="158"/>
      <c r="AT156" s="153" t="s">
        <v>223</v>
      </c>
      <c r="AU156" s="153" t="s">
        <v>85</v>
      </c>
      <c r="AV156" s="12" t="s">
        <v>85</v>
      </c>
      <c r="AW156" s="12" t="s">
        <v>32</v>
      </c>
      <c r="AX156" s="12" t="s">
        <v>83</v>
      </c>
      <c r="AY156" s="153" t="s">
        <v>207</v>
      </c>
    </row>
    <row r="157" spans="2:65" s="1" customFormat="1" ht="24.2" customHeight="1">
      <c r="B157" s="137"/>
      <c r="C157" s="138" t="s">
        <v>253</v>
      </c>
      <c r="D157" s="138" t="s">
        <v>209</v>
      </c>
      <c r="E157" s="139" t="s">
        <v>414</v>
      </c>
      <c r="F157" s="140" t="s">
        <v>415</v>
      </c>
      <c r="G157" s="141" t="s">
        <v>286</v>
      </c>
      <c r="H157" s="142">
        <v>2.15</v>
      </c>
      <c r="I157" s="143"/>
      <c r="J157" s="144">
        <f>ROUND(I157*H157,2)</f>
        <v>0</v>
      </c>
      <c r="K157" s="140" t="s">
        <v>213</v>
      </c>
      <c r="L157" s="32"/>
      <c r="M157" s="145" t="s">
        <v>1</v>
      </c>
      <c r="N157" s="146" t="s">
        <v>41</v>
      </c>
      <c r="P157" s="147">
        <f>O157*H157</f>
        <v>0</v>
      </c>
      <c r="Q157" s="147">
        <v>0</v>
      </c>
      <c r="R157" s="147">
        <f>Q157*H157</f>
        <v>0</v>
      </c>
      <c r="S157" s="147">
        <v>0</v>
      </c>
      <c r="T157" s="148">
        <f>S157*H157</f>
        <v>0</v>
      </c>
      <c r="AR157" s="149" t="s">
        <v>214</v>
      </c>
      <c r="AT157" s="149" t="s">
        <v>209</v>
      </c>
      <c r="AU157" s="149" t="s">
        <v>85</v>
      </c>
      <c r="AY157" s="17" t="s">
        <v>207</v>
      </c>
      <c r="BE157" s="150">
        <f>IF(N157="základní",J157,0)</f>
        <v>0</v>
      </c>
      <c r="BF157" s="150">
        <f>IF(N157="snížená",J157,0)</f>
        <v>0</v>
      </c>
      <c r="BG157" s="150">
        <f>IF(N157="zákl. přenesená",J157,0)</f>
        <v>0</v>
      </c>
      <c r="BH157" s="150">
        <f>IF(N157="sníž. přenesená",J157,0)</f>
        <v>0</v>
      </c>
      <c r="BI157" s="150">
        <f>IF(N157="nulová",J157,0)</f>
        <v>0</v>
      </c>
      <c r="BJ157" s="17" t="s">
        <v>83</v>
      </c>
      <c r="BK157" s="150">
        <f>ROUND(I157*H157,2)</f>
        <v>0</v>
      </c>
      <c r="BL157" s="17" t="s">
        <v>214</v>
      </c>
      <c r="BM157" s="149" t="s">
        <v>858</v>
      </c>
    </row>
    <row r="158" spans="2:51" s="12" customFormat="1" ht="12">
      <c r="B158" s="151"/>
      <c r="D158" s="152" t="s">
        <v>223</v>
      </c>
      <c r="E158" s="153" t="s">
        <v>1</v>
      </c>
      <c r="F158" s="154" t="s">
        <v>859</v>
      </c>
      <c r="H158" s="155">
        <v>2.15</v>
      </c>
      <c r="I158" s="156"/>
      <c r="L158" s="151"/>
      <c r="M158" s="157"/>
      <c r="T158" s="158"/>
      <c r="AT158" s="153" t="s">
        <v>223</v>
      </c>
      <c r="AU158" s="153" t="s">
        <v>85</v>
      </c>
      <c r="AV158" s="12" t="s">
        <v>85</v>
      </c>
      <c r="AW158" s="12" t="s">
        <v>32</v>
      </c>
      <c r="AX158" s="12" t="s">
        <v>83</v>
      </c>
      <c r="AY158" s="153" t="s">
        <v>207</v>
      </c>
    </row>
    <row r="159" spans="2:65" s="1" customFormat="1" ht="24.2" customHeight="1">
      <c r="B159" s="137"/>
      <c r="C159" s="138" t="s">
        <v>255</v>
      </c>
      <c r="D159" s="138" t="s">
        <v>209</v>
      </c>
      <c r="E159" s="139" t="s">
        <v>860</v>
      </c>
      <c r="F159" s="140" t="s">
        <v>861</v>
      </c>
      <c r="G159" s="141" t="s">
        <v>286</v>
      </c>
      <c r="H159" s="142">
        <v>2.15</v>
      </c>
      <c r="I159" s="143"/>
      <c r="J159" s="144">
        <f>ROUND(I159*H159,2)</f>
        <v>0</v>
      </c>
      <c r="K159" s="140" t="s">
        <v>213</v>
      </c>
      <c r="L159" s="32"/>
      <c r="M159" s="145" t="s">
        <v>1</v>
      </c>
      <c r="N159" s="146" t="s">
        <v>41</v>
      </c>
      <c r="P159" s="147">
        <f>O159*H159</f>
        <v>0</v>
      </c>
      <c r="Q159" s="147">
        <v>0</v>
      </c>
      <c r="R159" s="147">
        <f>Q159*H159</f>
        <v>0</v>
      </c>
      <c r="S159" s="147">
        <v>0</v>
      </c>
      <c r="T159" s="148">
        <f>S159*H159</f>
        <v>0</v>
      </c>
      <c r="AR159" s="149" t="s">
        <v>214</v>
      </c>
      <c r="AT159" s="149" t="s">
        <v>209</v>
      </c>
      <c r="AU159" s="149" t="s">
        <v>85</v>
      </c>
      <c r="AY159" s="17" t="s">
        <v>207</v>
      </c>
      <c r="BE159" s="150">
        <f>IF(N159="základní",J159,0)</f>
        <v>0</v>
      </c>
      <c r="BF159" s="150">
        <f>IF(N159="snížená",J159,0)</f>
        <v>0</v>
      </c>
      <c r="BG159" s="150">
        <f>IF(N159="zákl. přenesená",J159,0)</f>
        <v>0</v>
      </c>
      <c r="BH159" s="150">
        <f>IF(N159="sníž. přenesená",J159,0)</f>
        <v>0</v>
      </c>
      <c r="BI159" s="150">
        <f>IF(N159="nulová",J159,0)</f>
        <v>0</v>
      </c>
      <c r="BJ159" s="17" t="s">
        <v>83</v>
      </c>
      <c r="BK159" s="150">
        <f>ROUND(I159*H159,2)</f>
        <v>0</v>
      </c>
      <c r="BL159" s="17" t="s">
        <v>214</v>
      </c>
      <c r="BM159" s="149" t="s">
        <v>862</v>
      </c>
    </row>
    <row r="160" spans="2:51" s="12" customFormat="1" ht="12">
      <c r="B160" s="151"/>
      <c r="D160" s="152" t="s">
        <v>223</v>
      </c>
      <c r="E160" s="153" t="s">
        <v>1</v>
      </c>
      <c r="F160" s="154" t="s">
        <v>859</v>
      </c>
      <c r="H160" s="155">
        <v>2.15</v>
      </c>
      <c r="I160" s="156"/>
      <c r="L160" s="151"/>
      <c r="M160" s="157"/>
      <c r="T160" s="158"/>
      <c r="AT160" s="153" t="s">
        <v>223</v>
      </c>
      <c r="AU160" s="153" t="s">
        <v>85</v>
      </c>
      <c r="AV160" s="12" t="s">
        <v>85</v>
      </c>
      <c r="AW160" s="12" t="s">
        <v>32</v>
      </c>
      <c r="AX160" s="12" t="s">
        <v>83</v>
      </c>
      <c r="AY160" s="153" t="s">
        <v>207</v>
      </c>
    </row>
    <row r="161" spans="2:65" s="1" customFormat="1" ht="33" customHeight="1">
      <c r="B161" s="137"/>
      <c r="C161" s="138" t="s">
        <v>261</v>
      </c>
      <c r="D161" s="138" t="s">
        <v>209</v>
      </c>
      <c r="E161" s="139" t="s">
        <v>433</v>
      </c>
      <c r="F161" s="140" t="s">
        <v>434</v>
      </c>
      <c r="G161" s="141" t="s">
        <v>429</v>
      </c>
      <c r="H161" s="142">
        <v>43.8</v>
      </c>
      <c r="I161" s="143"/>
      <c r="J161" s="144">
        <f>ROUND(I161*H161,2)</f>
        <v>0</v>
      </c>
      <c r="K161" s="140" t="s">
        <v>213</v>
      </c>
      <c r="L161" s="32"/>
      <c r="M161" s="145" t="s">
        <v>1</v>
      </c>
      <c r="N161" s="146" t="s">
        <v>41</v>
      </c>
      <c r="P161" s="147">
        <f>O161*H161</f>
        <v>0</v>
      </c>
      <c r="Q161" s="147">
        <v>0</v>
      </c>
      <c r="R161" s="147">
        <f>Q161*H161</f>
        <v>0</v>
      </c>
      <c r="S161" s="147">
        <v>0</v>
      </c>
      <c r="T161" s="148">
        <f>S161*H161</f>
        <v>0</v>
      </c>
      <c r="AR161" s="149" t="s">
        <v>214</v>
      </c>
      <c r="AT161" s="149" t="s">
        <v>209</v>
      </c>
      <c r="AU161" s="149" t="s">
        <v>85</v>
      </c>
      <c r="AY161" s="17" t="s">
        <v>207</v>
      </c>
      <c r="BE161" s="150">
        <f>IF(N161="základní",J161,0)</f>
        <v>0</v>
      </c>
      <c r="BF161" s="150">
        <f>IF(N161="snížená",J161,0)</f>
        <v>0</v>
      </c>
      <c r="BG161" s="150">
        <f>IF(N161="zákl. přenesená",J161,0)</f>
        <v>0</v>
      </c>
      <c r="BH161" s="150">
        <f>IF(N161="sníž. přenesená",J161,0)</f>
        <v>0</v>
      </c>
      <c r="BI161" s="150">
        <f>IF(N161="nulová",J161,0)</f>
        <v>0</v>
      </c>
      <c r="BJ161" s="17" t="s">
        <v>83</v>
      </c>
      <c r="BK161" s="150">
        <f>ROUND(I161*H161,2)</f>
        <v>0</v>
      </c>
      <c r="BL161" s="17" t="s">
        <v>214</v>
      </c>
      <c r="BM161" s="149" t="s">
        <v>863</v>
      </c>
    </row>
    <row r="162" spans="2:51" s="12" customFormat="1" ht="12">
      <c r="B162" s="151"/>
      <c r="D162" s="152" t="s">
        <v>223</v>
      </c>
      <c r="E162" s="153" t="s">
        <v>1</v>
      </c>
      <c r="F162" s="154" t="s">
        <v>436</v>
      </c>
      <c r="H162" s="155">
        <v>43.8</v>
      </c>
      <c r="I162" s="156"/>
      <c r="L162" s="151"/>
      <c r="M162" s="157"/>
      <c r="T162" s="158"/>
      <c r="AT162" s="153" t="s">
        <v>223</v>
      </c>
      <c r="AU162" s="153" t="s">
        <v>85</v>
      </c>
      <c r="AV162" s="12" t="s">
        <v>85</v>
      </c>
      <c r="AW162" s="12" t="s">
        <v>32</v>
      </c>
      <c r="AX162" s="12" t="s">
        <v>83</v>
      </c>
      <c r="AY162" s="153" t="s">
        <v>207</v>
      </c>
    </row>
    <row r="163" spans="2:65" s="1" customFormat="1" ht="16.5" customHeight="1">
      <c r="B163" s="137"/>
      <c r="C163" s="138" t="s">
        <v>266</v>
      </c>
      <c r="D163" s="138" t="s">
        <v>209</v>
      </c>
      <c r="E163" s="139" t="s">
        <v>438</v>
      </c>
      <c r="F163" s="140" t="s">
        <v>439</v>
      </c>
      <c r="G163" s="141" t="s">
        <v>286</v>
      </c>
      <c r="H163" s="142">
        <v>21.9</v>
      </c>
      <c r="I163" s="143"/>
      <c r="J163" s="144">
        <f>ROUND(I163*H163,2)</f>
        <v>0</v>
      </c>
      <c r="K163" s="140" t="s">
        <v>213</v>
      </c>
      <c r="L163" s="32"/>
      <c r="M163" s="145" t="s">
        <v>1</v>
      </c>
      <c r="N163" s="146" t="s">
        <v>41</v>
      </c>
      <c r="P163" s="147">
        <f>O163*H163</f>
        <v>0</v>
      </c>
      <c r="Q163" s="147">
        <v>0</v>
      </c>
      <c r="R163" s="147">
        <f>Q163*H163</f>
        <v>0</v>
      </c>
      <c r="S163" s="147">
        <v>0</v>
      </c>
      <c r="T163" s="148">
        <f>S163*H163</f>
        <v>0</v>
      </c>
      <c r="AR163" s="149" t="s">
        <v>214</v>
      </c>
      <c r="AT163" s="149" t="s">
        <v>209</v>
      </c>
      <c r="AU163" s="149" t="s">
        <v>85</v>
      </c>
      <c r="AY163" s="17" t="s">
        <v>207</v>
      </c>
      <c r="BE163" s="150">
        <f>IF(N163="základní",J163,0)</f>
        <v>0</v>
      </c>
      <c r="BF163" s="150">
        <f>IF(N163="snížená",J163,0)</f>
        <v>0</v>
      </c>
      <c r="BG163" s="150">
        <f>IF(N163="zákl. přenesená",J163,0)</f>
        <v>0</v>
      </c>
      <c r="BH163" s="150">
        <f>IF(N163="sníž. přenesená",J163,0)</f>
        <v>0</v>
      </c>
      <c r="BI163" s="150">
        <f>IF(N163="nulová",J163,0)</f>
        <v>0</v>
      </c>
      <c r="BJ163" s="17" t="s">
        <v>83</v>
      </c>
      <c r="BK163" s="150">
        <f>ROUND(I163*H163,2)</f>
        <v>0</v>
      </c>
      <c r="BL163" s="17" t="s">
        <v>214</v>
      </c>
      <c r="BM163" s="149" t="s">
        <v>864</v>
      </c>
    </row>
    <row r="164" spans="2:51" s="12" customFormat="1" ht="12">
      <c r="B164" s="151"/>
      <c r="D164" s="152" t="s">
        <v>223</v>
      </c>
      <c r="E164" s="153" t="s">
        <v>1</v>
      </c>
      <c r="F164" s="154" t="s">
        <v>151</v>
      </c>
      <c r="H164" s="155">
        <v>21.9</v>
      </c>
      <c r="I164" s="156"/>
      <c r="L164" s="151"/>
      <c r="M164" s="157"/>
      <c r="T164" s="158"/>
      <c r="AT164" s="153" t="s">
        <v>223</v>
      </c>
      <c r="AU164" s="153" t="s">
        <v>85</v>
      </c>
      <c r="AV164" s="12" t="s">
        <v>85</v>
      </c>
      <c r="AW164" s="12" t="s">
        <v>32</v>
      </c>
      <c r="AX164" s="12" t="s">
        <v>83</v>
      </c>
      <c r="AY164" s="153" t="s">
        <v>207</v>
      </c>
    </row>
    <row r="165" spans="2:65" s="1" customFormat="1" ht="24.2" customHeight="1">
      <c r="B165" s="137"/>
      <c r="C165" s="138" t="s">
        <v>8</v>
      </c>
      <c r="D165" s="138" t="s">
        <v>209</v>
      </c>
      <c r="E165" s="139" t="s">
        <v>453</v>
      </c>
      <c r="F165" s="140" t="s">
        <v>454</v>
      </c>
      <c r="G165" s="141" t="s">
        <v>286</v>
      </c>
      <c r="H165" s="142">
        <v>4.3</v>
      </c>
      <c r="I165" s="143"/>
      <c r="J165" s="144">
        <f>ROUND(I165*H165,2)</f>
        <v>0</v>
      </c>
      <c r="K165" s="140" t="s">
        <v>213</v>
      </c>
      <c r="L165" s="32"/>
      <c r="M165" s="145" t="s">
        <v>1</v>
      </c>
      <c r="N165" s="146" t="s">
        <v>41</v>
      </c>
      <c r="P165" s="147">
        <f>O165*H165</f>
        <v>0</v>
      </c>
      <c r="Q165" s="147">
        <v>0</v>
      </c>
      <c r="R165" s="147">
        <f>Q165*H165</f>
        <v>0</v>
      </c>
      <c r="S165" s="147">
        <v>0</v>
      </c>
      <c r="T165" s="148">
        <f>S165*H165</f>
        <v>0</v>
      </c>
      <c r="AR165" s="149" t="s">
        <v>214</v>
      </c>
      <c r="AT165" s="149" t="s">
        <v>209</v>
      </c>
      <c r="AU165" s="149" t="s">
        <v>85</v>
      </c>
      <c r="AY165" s="17" t="s">
        <v>207</v>
      </c>
      <c r="BE165" s="150">
        <f>IF(N165="základní",J165,0)</f>
        <v>0</v>
      </c>
      <c r="BF165" s="150">
        <f>IF(N165="snížená",J165,0)</f>
        <v>0</v>
      </c>
      <c r="BG165" s="150">
        <f>IF(N165="zákl. přenesená",J165,0)</f>
        <v>0</v>
      </c>
      <c r="BH165" s="150">
        <f>IF(N165="sníž. přenesená",J165,0)</f>
        <v>0</v>
      </c>
      <c r="BI165" s="150">
        <f>IF(N165="nulová",J165,0)</f>
        <v>0</v>
      </c>
      <c r="BJ165" s="17" t="s">
        <v>83</v>
      </c>
      <c r="BK165" s="150">
        <f>ROUND(I165*H165,2)</f>
        <v>0</v>
      </c>
      <c r="BL165" s="17" t="s">
        <v>214</v>
      </c>
      <c r="BM165" s="149" t="s">
        <v>865</v>
      </c>
    </row>
    <row r="166" spans="2:51" s="12" customFormat="1" ht="12">
      <c r="B166" s="151"/>
      <c r="D166" s="152" t="s">
        <v>223</v>
      </c>
      <c r="E166" s="153" t="s">
        <v>831</v>
      </c>
      <c r="F166" s="154" t="s">
        <v>832</v>
      </c>
      <c r="H166" s="155">
        <v>4.3</v>
      </c>
      <c r="I166" s="156"/>
      <c r="L166" s="151"/>
      <c r="M166" s="157"/>
      <c r="T166" s="158"/>
      <c r="AT166" s="153" t="s">
        <v>223</v>
      </c>
      <c r="AU166" s="153" t="s">
        <v>85</v>
      </c>
      <c r="AV166" s="12" t="s">
        <v>85</v>
      </c>
      <c r="AW166" s="12" t="s">
        <v>32</v>
      </c>
      <c r="AX166" s="12" t="s">
        <v>83</v>
      </c>
      <c r="AY166" s="153" t="s">
        <v>207</v>
      </c>
    </row>
    <row r="167" spans="2:63" s="11" customFormat="1" ht="22.9" customHeight="1">
      <c r="B167" s="125"/>
      <c r="D167" s="126" t="s">
        <v>75</v>
      </c>
      <c r="E167" s="135" t="s">
        <v>85</v>
      </c>
      <c r="F167" s="135" t="s">
        <v>538</v>
      </c>
      <c r="I167" s="128"/>
      <c r="J167" s="136">
        <f>BK167</f>
        <v>0</v>
      </c>
      <c r="L167" s="125"/>
      <c r="M167" s="130"/>
      <c r="P167" s="131">
        <f>SUM(P168:P185)</f>
        <v>0</v>
      </c>
      <c r="R167" s="131">
        <f>SUM(R168:R185)</f>
        <v>7.8155470000000005</v>
      </c>
      <c r="T167" s="132">
        <f>SUM(T168:T185)</f>
        <v>0</v>
      </c>
      <c r="AR167" s="126" t="s">
        <v>83</v>
      </c>
      <c r="AT167" s="133" t="s">
        <v>75</v>
      </c>
      <c r="AU167" s="133" t="s">
        <v>83</v>
      </c>
      <c r="AY167" s="126" t="s">
        <v>207</v>
      </c>
      <c r="BK167" s="134">
        <f>SUM(BK168:BK185)</f>
        <v>0</v>
      </c>
    </row>
    <row r="168" spans="2:65" s="1" customFormat="1" ht="21.75" customHeight="1">
      <c r="B168" s="137"/>
      <c r="C168" s="138" t="s">
        <v>274</v>
      </c>
      <c r="D168" s="138" t="s">
        <v>209</v>
      </c>
      <c r="E168" s="139" t="s">
        <v>866</v>
      </c>
      <c r="F168" s="140" t="s">
        <v>867</v>
      </c>
      <c r="G168" s="141" t="s">
        <v>286</v>
      </c>
      <c r="H168" s="142">
        <v>0.5</v>
      </c>
      <c r="I168" s="143"/>
      <c r="J168" s="144">
        <f>ROUND(I168*H168,2)</f>
        <v>0</v>
      </c>
      <c r="K168" s="140" t="s">
        <v>213</v>
      </c>
      <c r="L168" s="32"/>
      <c r="M168" s="145" t="s">
        <v>1</v>
      </c>
      <c r="N168" s="146" t="s">
        <v>41</v>
      </c>
      <c r="P168" s="147">
        <f>O168*H168</f>
        <v>0</v>
      </c>
      <c r="Q168" s="147">
        <v>2.34579</v>
      </c>
      <c r="R168" s="147">
        <f>Q168*H168</f>
        <v>1.172895</v>
      </c>
      <c r="S168" s="147">
        <v>0</v>
      </c>
      <c r="T168" s="148">
        <f>S168*H168</f>
        <v>0</v>
      </c>
      <c r="AR168" s="149" t="s">
        <v>214</v>
      </c>
      <c r="AT168" s="149" t="s">
        <v>209</v>
      </c>
      <c r="AU168" s="149" t="s">
        <v>85</v>
      </c>
      <c r="AY168" s="17" t="s">
        <v>207</v>
      </c>
      <c r="BE168" s="150">
        <f>IF(N168="základní",J168,0)</f>
        <v>0</v>
      </c>
      <c r="BF168" s="150">
        <f>IF(N168="snížená",J168,0)</f>
        <v>0</v>
      </c>
      <c r="BG168" s="150">
        <f>IF(N168="zákl. přenesená",J168,0)</f>
        <v>0</v>
      </c>
      <c r="BH168" s="150">
        <f>IF(N168="sníž. přenesená",J168,0)</f>
        <v>0</v>
      </c>
      <c r="BI168" s="150">
        <f>IF(N168="nulová",J168,0)</f>
        <v>0</v>
      </c>
      <c r="BJ168" s="17" t="s">
        <v>83</v>
      </c>
      <c r="BK168" s="150">
        <f>ROUND(I168*H168,2)</f>
        <v>0</v>
      </c>
      <c r="BL168" s="17" t="s">
        <v>214</v>
      </c>
      <c r="BM168" s="149" t="s">
        <v>868</v>
      </c>
    </row>
    <row r="169" spans="2:51" s="13" customFormat="1" ht="12">
      <c r="B169" s="159"/>
      <c r="D169" s="152" t="s">
        <v>223</v>
      </c>
      <c r="E169" s="160" t="s">
        <v>1</v>
      </c>
      <c r="F169" s="161" t="s">
        <v>869</v>
      </c>
      <c r="H169" s="160" t="s">
        <v>1</v>
      </c>
      <c r="I169" s="162"/>
      <c r="L169" s="159"/>
      <c r="M169" s="163"/>
      <c r="T169" s="164"/>
      <c r="AT169" s="160" t="s">
        <v>223</v>
      </c>
      <c r="AU169" s="160" t="s">
        <v>85</v>
      </c>
      <c r="AV169" s="13" t="s">
        <v>83</v>
      </c>
      <c r="AW169" s="13" t="s">
        <v>32</v>
      </c>
      <c r="AX169" s="13" t="s">
        <v>76</v>
      </c>
      <c r="AY169" s="160" t="s">
        <v>207</v>
      </c>
    </row>
    <row r="170" spans="2:51" s="12" customFormat="1" ht="12">
      <c r="B170" s="151"/>
      <c r="D170" s="152" t="s">
        <v>223</v>
      </c>
      <c r="E170" s="153" t="s">
        <v>1</v>
      </c>
      <c r="F170" s="154" t="s">
        <v>870</v>
      </c>
      <c r="H170" s="155">
        <v>0.246</v>
      </c>
      <c r="I170" s="156"/>
      <c r="L170" s="151"/>
      <c r="M170" s="157"/>
      <c r="T170" s="158"/>
      <c r="AT170" s="153" t="s">
        <v>223</v>
      </c>
      <c r="AU170" s="153" t="s">
        <v>85</v>
      </c>
      <c r="AV170" s="12" t="s">
        <v>85</v>
      </c>
      <c r="AW170" s="12" t="s">
        <v>32</v>
      </c>
      <c r="AX170" s="12" t="s">
        <v>76</v>
      </c>
      <c r="AY170" s="153" t="s">
        <v>207</v>
      </c>
    </row>
    <row r="171" spans="2:51" s="12" customFormat="1" ht="12">
      <c r="B171" s="151"/>
      <c r="D171" s="152" t="s">
        <v>223</v>
      </c>
      <c r="E171" s="153" t="s">
        <v>1</v>
      </c>
      <c r="F171" s="154" t="s">
        <v>871</v>
      </c>
      <c r="H171" s="155">
        <v>0.23</v>
      </c>
      <c r="I171" s="156"/>
      <c r="L171" s="151"/>
      <c r="M171" s="157"/>
      <c r="T171" s="158"/>
      <c r="AT171" s="153" t="s">
        <v>223</v>
      </c>
      <c r="AU171" s="153" t="s">
        <v>85</v>
      </c>
      <c r="AV171" s="12" t="s">
        <v>85</v>
      </c>
      <c r="AW171" s="12" t="s">
        <v>32</v>
      </c>
      <c r="AX171" s="12" t="s">
        <v>76</v>
      </c>
      <c r="AY171" s="153" t="s">
        <v>207</v>
      </c>
    </row>
    <row r="172" spans="2:51" s="15" customFormat="1" ht="12">
      <c r="B172" s="187"/>
      <c r="D172" s="152" t="s">
        <v>223</v>
      </c>
      <c r="E172" s="188" t="s">
        <v>1</v>
      </c>
      <c r="F172" s="189" t="s">
        <v>872</v>
      </c>
      <c r="H172" s="190">
        <v>0.476</v>
      </c>
      <c r="I172" s="191"/>
      <c r="L172" s="187"/>
      <c r="M172" s="192"/>
      <c r="T172" s="193"/>
      <c r="AT172" s="188" t="s">
        <v>223</v>
      </c>
      <c r="AU172" s="188" t="s">
        <v>85</v>
      </c>
      <c r="AV172" s="15" t="s">
        <v>99</v>
      </c>
      <c r="AW172" s="15" t="s">
        <v>32</v>
      </c>
      <c r="AX172" s="15" t="s">
        <v>76</v>
      </c>
      <c r="AY172" s="188" t="s">
        <v>207</v>
      </c>
    </row>
    <row r="173" spans="2:51" s="12" customFormat="1" ht="12">
      <c r="B173" s="151"/>
      <c r="D173" s="152" t="s">
        <v>223</v>
      </c>
      <c r="E173" s="153" t="s">
        <v>1</v>
      </c>
      <c r="F173" s="154" t="s">
        <v>873</v>
      </c>
      <c r="H173" s="155">
        <v>0.5</v>
      </c>
      <c r="I173" s="156"/>
      <c r="L173" s="151"/>
      <c r="M173" s="157"/>
      <c r="T173" s="158"/>
      <c r="AT173" s="153" t="s">
        <v>223</v>
      </c>
      <c r="AU173" s="153" t="s">
        <v>85</v>
      </c>
      <c r="AV173" s="12" t="s">
        <v>85</v>
      </c>
      <c r="AW173" s="12" t="s">
        <v>32</v>
      </c>
      <c r="AX173" s="12" t="s">
        <v>83</v>
      </c>
      <c r="AY173" s="153" t="s">
        <v>207</v>
      </c>
    </row>
    <row r="174" spans="2:65" s="1" customFormat="1" ht="24.2" customHeight="1">
      <c r="B174" s="137"/>
      <c r="C174" s="138" t="s">
        <v>278</v>
      </c>
      <c r="D174" s="138" t="s">
        <v>209</v>
      </c>
      <c r="E174" s="139" t="s">
        <v>874</v>
      </c>
      <c r="F174" s="140" t="s">
        <v>875</v>
      </c>
      <c r="G174" s="141" t="s">
        <v>286</v>
      </c>
      <c r="H174" s="142">
        <v>2.6</v>
      </c>
      <c r="I174" s="143"/>
      <c r="J174" s="144">
        <f>ROUND(I174*H174,2)</f>
        <v>0</v>
      </c>
      <c r="K174" s="140" t="s">
        <v>213</v>
      </c>
      <c r="L174" s="32"/>
      <c r="M174" s="145" t="s">
        <v>1</v>
      </c>
      <c r="N174" s="146" t="s">
        <v>41</v>
      </c>
      <c r="P174" s="147">
        <f>O174*H174</f>
        <v>0</v>
      </c>
      <c r="Q174" s="147">
        <v>2.55054</v>
      </c>
      <c r="R174" s="147">
        <f>Q174*H174</f>
        <v>6.631404</v>
      </c>
      <c r="S174" s="147">
        <v>0</v>
      </c>
      <c r="T174" s="148">
        <f>S174*H174</f>
        <v>0</v>
      </c>
      <c r="AR174" s="149" t="s">
        <v>214</v>
      </c>
      <c r="AT174" s="149" t="s">
        <v>209</v>
      </c>
      <c r="AU174" s="149" t="s">
        <v>85</v>
      </c>
      <c r="AY174" s="17" t="s">
        <v>207</v>
      </c>
      <c r="BE174" s="150">
        <f>IF(N174="základní",J174,0)</f>
        <v>0</v>
      </c>
      <c r="BF174" s="150">
        <f>IF(N174="snížená",J174,0)</f>
        <v>0</v>
      </c>
      <c r="BG174" s="150">
        <f>IF(N174="zákl. přenesená",J174,0)</f>
        <v>0</v>
      </c>
      <c r="BH174" s="150">
        <f>IF(N174="sníž. přenesená",J174,0)</f>
        <v>0</v>
      </c>
      <c r="BI174" s="150">
        <f>IF(N174="nulová",J174,0)</f>
        <v>0</v>
      </c>
      <c r="BJ174" s="17" t="s">
        <v>83</v>
      </c>
      <c r="BK174" s="150">
        <f>ROUND(I174*H174,2)</f>
        <v>0</v>
      </c>
      <c r="BL174" s="17" t="s">
        <v>214</v>
      </c>
      <c r="BM174" s="149" t="s">
        <v>876</v>
      </c>
    </row>
    <row r="175" spans="2:51" s="13" customFormat="1" ht="12">
      <c r="B175" s="159"/>
      <c r="D175" s="152" t="s">
        <v>223</v>
      </c>
      <c r="E175" s="160" t="s">
        <v>1</v>
      </c>
      <c r="F175" s="161" t="s">
        <v>877</v>
      </c>
      <c r="H175" s="160" t="s">
        <v>1</v>
      </c>
      <c r="I175" s="162"/>
      <c r="L175" s="159"/>
      <c r="M175" s="163"/>
      <c r="T175" s="164"/>
      <c r="AT175" s="160" t="s">
        <v>223</v>
      </c>
      <c r="AU175" s="160" t="s">
        <v>85</v>
      </c>
      <c r="AV175" s="13" t="s">
        <v>83</v>
      </c>
      <c r="AW175" s="13" t="s">
        <v>32</v>
      </c>
      <c r="AX175" s="13" t="s">
        <v>76</v>
      </c>
      <c r="AY175" s="160" t="s">
        <v>207</v>
      </c>
    </row>
    <row r="176" spans="2:51" s="12" customFormat="1" ht="12">
      <c r="B176" s="151"/>
      <c r="D176" s="152" t="s">
        <v>223</v>
      </c>
      <c r="E176" s="153" t="s">
        <v>1</v>
      </c>
      <c r="F176" s="154" t="s">
        <v>878</v>
      </c>
      <c r="H176" s="155">
        <v>1.229</v>
      </c>
      <c r="I176" s="156"/>
      <c r="L176" s="151"/>
      <c r="M176" s="157"/>
      <c r="T176" s="158"/>
      <c r="AT176" s="153" t="s">
        <v>223</v>
      </c>
      <c r="AU176" s="153" t="s">
        <v>85</v>
      </c>
      <c r="AV176" s="12" t="s">
        <v>85</v>
      </c>
      <c r="AW176" s="12" t="s">
        <v>32</v>
      </c>
      <c r="AX176" s="12" t="s">
        <v>76</v>
      </c>
      <c r="AY176" s="153" t="s">
        <v>207</v>
      </c>
    </row>
    <row r="177" spans="2:51" s="12" customFormat="1" ht="12">
      <c r="B177" s="151"/>
      <c r="D177" s="152" t="s">
        <v>223</v>
      </c>
      <c r="E177" s="153" t="s">
        <v>1</v>
      </c>
      <c r="F177" s="154" t="s">
        <v>879</v>
      </c>
      <c r="H177" s="155">
        <v>1.152</v>
      </c>
      <c r="I177" s="156"/>
      <c r="L177" s="151"/>
      <c r="M177" s="157"/>
      <c r="T177" s="158"/>
      <c r="AT177" s="153" t="s">
        <v>223</v>
      </c>
      <c r="AU177" s="153" t="s">
        <v>85</v>
      </c>
      <c r="AV177" s="12" t="s">
        <v>85</v>
      </c>
      <c r="AW177" s="12" t="s">
        <v>32</v>
      </c>
      <c r="AX177" s="12" t="s">
        <v>76</v>
      </c>
      <c r="AY177" s="153" t="s">
        <v>207</v>
      </c>
    </row>
    <row r="178" spans="2:51" s="15" customFormat="1" ht="12">
      <c r="B178" s="187"/>
      <c r="D178" s="152" t="s">
        <v>223</v>
      </c>
      <c r="E178" s="188" t="s">
        <v>1</v>
      </c>
      <c r="F178" s="189" t="s">
        <v>872</v>
      </c>
      <c r="H178" s="190">
        <v>2.3810000000000002</v>
      </c>
      <c r="I178" s="191"/>
      <c r="L178" s="187"/>
      <c r="M178" s="192"/>
      <c r="T178" s="193"/>
      <c r="AT178" s="188" t="s">
        <v>223</v>
      </c>
      <c r="AU178" s="188" t="s">
        <v>85</v>
      </c>
      <c r="AV178" s="15" t="s">
        <v>99</v>
      </c>
      <c r="AW178" s="15" t="s">
        <v>32</v>
      </c>
      <c r="AX178" s="15" t="s">
        <v>76</v>
      </c>
      <c r="AY178" s="188" t="s">
        <v>207</v>
      </c>
    </row>
    <row r="179" spans="2:51" s="12" customFormat="1" ht="12">
      <c r="B179" s="151"/>
      <c r="D179" s="152" t="s">
        <v>223</v>
      </c>
      <c r="E179" s="153" t="s">
        <v>1</v>
      </c>
      <c r="F179" s="154" t="s">
        <v>880</v>
      </c>
      <c r="H179" s="155">
        <v>2.6</v>
      </c>
      <c r="I179" s="156"/>
      <c r="L179" s="151"/>
      <c r="M179" s="157"/>
      <c r="T179" s="158"/>
      <c r="AT179" s="153" t="s">
        <v>223</v>
      </c>
      <c r="AU179" s="153" t="s">
        <v>85</v>
      </c>
      <c r="AV179" s="12" t="s">
        <v>85</v>
      </c>
      <c r="AW179" s="12" t="s">
        <v>32</v>
      </c>
      <c r="AX179" s="12" t="s">
        <v>83</v>
      </c>
      <c r="AY179" s="153" t="s">
        <v>207</v>
      </c>
    </row>
    <row r="180" spans="2:65" s="1" customFormat="1" ht="16.5" customHeight="1">
      <c r="B180" s="137"/>
      <c r="C180" s="138" t="s">
        <v>283</v>
      </c>
      <c r="D180" s="138" t="s">
        <v>209</v>
      </c>
      <c r="E180" s="139" t="s">
        <v>881</v>
      </c>
      <c r="F180" s="140" t="s">
        <v>882</v>
      </c>
      <c r="G180" s="141" t="s">
        <v>218</v>
      </c>
      <c r="H180" s="142">
        <v>7.6</v>
      </c>
      <c r="I180" s="143"/>
      <c r="J180" s="144">
        <f>ROUND(I180*H180,2)</f>
        <v>0</v>
      </c>
      <c r="K180" s="140" t="s">
        <v>213</v>
      </c>
      <c r="L180" s="32"/>
      <c r="M180" s="145" t="s">
        <v>1</v>
      </c>
      <c r="N180" s="146" t="s">
        <v>41</v>
      </c>
      <c r="P180" s="147">
        <f>O180*H180</f>
        <v>0</v>
      </c>
      <c r="Q180" s="147">
        <v>0.00144</v>
      </c>
      <c r="R180" s="147">
        <f>Q180*H180</f>
        <v>0.010944</v>
      </c>
      <c r="S180" s="147">
        <v>0</v>
      </c>
      <c r="T180" s="148">
        <f>S180*H180</f>
        <v>0</v>
      </c>
      <c r="AR180" s="149" t="s">
        <v>214</v>
      </c>
      <c r="AT180" s="149" t="s">
        <v>209</v>
      </c>
      <c r="AU180" s="149" t="s">
        <v>85</v>
      </c>
      <c r="AY180" s="17" t="s">
        <v>207</v>
      </c>
      <c r="BE180" s="150">
        <f>IF(N180="základní",J180,0)</f>
        <v>0</v>
      </c>
      <c r="BF180" s="150">
        <f>IF(N180="snížená",J180,0)</f>
        <v>0</v>
      </c>
      <c r="BG180" s="150">
        <f>IF(N180="zákl. přenesená",J180,0)</f>
        <v>0</v>
      </c>
      <c r="BH180" s="150">
        <f>IF(N180="sníž. přenesená",J180,0)</f>
        <v>0</v>
      </c>
      <c r="BI180" s="150">
        <f>IF(N180="nulová",J180,0)</f>
        <v>0</v>
      </c>
      <c r="BJ180" s="17" t="s">
        <v>83</v>
      </c>
      <c r="BK180" s="150">
        <f>ROUND(I180*H180,2)</f>
        <v>0</v>
      </c>
      <c r="BL180" s="17" t="s">
        <v>214</v>
      </c>
      <c r="BM180" s="149" t="s">
        <v>883</v>
      </c>
    </row>
    <row r="181" spans="2:51" s="12" customFormat="1" ht="12">
      <c r="B181" s="151"/>
      <c r="D181" s="152" t="s">
        <v>223</v>
      </c>
      <c r="E181" s="153" t="s">
        <v>1</v>
      </c>
      <c r="F181" s="154" t="s">
        <v>884</v>
      </c>
      <c r="H181" s="155">
        <v>3.829</v>
      </c>
      <c r="I181" s="156"/>
      <c r="L181" s="151"/>
      <c r="M181" s="157"/>
      <c r="T181" s="158"/>
      <c r="AT181" s="153" t="s">
        <v>223</v>
      </c>
      <c r="AU181" s="153" t="s">
        <v>85</v>
      </c>
      <c r="AV181" s="12" t="s">
        <v>85</v>
      </c>
      <c r="AW181" s="12" t="s">
        <v>32</v>
      </c>
      <c r="AX181" s="12" t="s">
        <v>76</v>
      </c>
      <c r="AY181" s="153" t="s">
        <v>207</v>
      </c>
    </row>
    <row r="182" spans="2:51" s="12" customFormat="1" ht="12">
      <c r="B182" s="151"/>
      <c r="D182" s="152" t="s">
        <v>223</v>
      </c>
      <c r="E182" s="153" t="s">
        <v>1</v>
      </c>
      <c r="F182" s="154" t="s">
        <v>885</v>
      </c>
      <c r="H182" s="155">
        <v>3.686</v>
      </c>
      <c r="I182" s="156"/>
      <c r="L182" s="151"/>
      <c r="M182" s="157"/>
      <c r="T182" s="158"/>
      <c r="AT182" s="153" t="s">
        <v>223</v>
      </c>
      <c r="AU182" s="153" t="s">
        <v>85</v>
      </c>
      <c r="AV182" s="12" t="s">
        <v>85</v>
      </c>
      <c r="AW182" s="12" t="s">
        <v>32</v>
      </c>
      <c r="AX182" s="12" t="s">
        <v>76</v>
      </c>
      <c r="AY182" s="153" t="s">
        <v>207</v>
      </c>
    </row>
    <row r="183" spans="2:51" s="15" customFormat="1" ht="12">
      <c r="B183" s="187"/>
      <c r="D183" s="152" t="s">
        <v>223</v>
      </c>
      <c r="E183" s="188" t="s">
        <v>1</v>
      </c>
      <c r="F183" s="189" t="s">
        <v>872</v>
      </c>
      <c r="H183" s="190">
        <v>7.515000000000001</v>
      </c>
      <c r="I183" s="191"/>
      <c r="L183" s="187"/>
      <c r="M183" s="192"/>
      <c r="T183" s="193"/>
      <c r="AT183" s="188" t="s">
        <v>223</v>
      </c>
      <c r="AU183" s="188" t="s">
        <v>85</v>
      </c>
      <c r="AV183" s="15" t="s">
        <v>99</v>
      </c>
      <c r="AW183" s="15" t="s">
        <v>32</v>
      </c>
      <c r="AX183" s="15" t="s">
        <v>76</v>
      </c>
      <c r="AY183" s="188" t="s">
        <v>207</v>
      </c>
    </row>
    <row r="184" spans="2:51" s="12" customFormat="1" ht="12">
      <c r="B184" s="151"/>
      <c r="D184" s="152" t="s">
        <v>223</v>
      </c>
      <c r="E184" s="153" t="s">
        <v>1</v>
      </c>
      <c r="F184" s="154" t="s">
        <v>886</v>
      </c>
      <c r="H184" s="155">
        <v>7.6</v>
      </c>
      <c r="I184" s="156"/>
      <c r="L184" s="151"/>
      <c r="M184" s="157"/>
      <c r="T184" s="158"/>
      <c r="AT184" s="153" t="s">
        <v>223</v>
      </c>
      <c r="AU184" s="153" t="s">
        <v>85</v>
      </c>
      <c r="AV184" s="12" t="s">
        <v>85</v>
      </c>
      <c r="AW184" s="12" t="s">
        <v>32</v>
      </c>
      <c r="AX184" s="12" t="s">
        <v>83</v>
      </c>
      <c r="AY184" s="153" t="s">
        <v>207</v>
      </c>
    </row>
    <row r="185" spans="2:65" s="1" customFormat="1" ht="16.5" customHeight="1">
      <c r="B185" s="137"/>
      <c r="C185" s="138" t="s">
        <v>290</v>
      </c>
      <c r="D185" s="138" t="s">
        <v>209</v>
      </c>
      <c r="E185" s="139" t="s">
        <v>887</v>
      </c>
      <c r="F185" s="140" t="s">
        <v>888</v>
      </c>
      <c r="G185" s="141" t="s">
        <v>218</v>
      </c>
      <c r="H185" s="142">
        <v>7.6</v>
      </c>
      <c r="I185" s="143"/>
      <c r="J185" s="144">
        <f>ROUND(I185*H185,2)</f>
        <v>0</v>
      </c>
      <c r="K185" s="140" t="s">
        <v>213</v>
      </c>
      <c r="L185" s="32"/>
      <c r="M185" s="145" t="s">
        <v>1</v>
      </c>
      <c r="N185" s="146" t="s">
        <v>41</v>
      </c>
      <c r="P185" s="147">
        <f>O185*H185</f>
        <v>0</v>
      </c>
      <c r="Q185" s="147">
        <v>4E-05</v>
      </c>
      <c r="R185" s="147">
        <f>Q185*H185</f>
        <v>0.000304</v>
      </c>
      <c r="S185" s="147">
        <v>0</v>
      </c>
      <c r="T185" s="148">
        <f>S185*H185</f>
        <v>0</v>
      </c>
      <c r="AR185" s="149" t="s">
        <v>214</v>
      </c>
      <c r="AT185" s="149" t="s">
        <v>209</v>
      </c>
      <c r="AU185" s="149" t="s">
        <v>85</v>
      </c>
      <c r="AY185" s="17" t="s">
        <v>207</v>
      </c>
      <c r="BE185" s="150">
        <f>IF(N185="základní",J185,0)</f>
        <v>0</v>
      </c>
      <c r="BF185" s="150">
        <f>IF(N185="snížená",J185,0)</f>
        <v>0</v>
      </c>
      <c r="BG185" s="150">
        <f>IF(N185="zákl. přenesená",J185,0)</f>
        <v>0</v>
      </c>
      <c r="BH185" s="150">
        <f>IF(N185="sníž. přenesená",J185,0)</f>
        <v>0</v>
      </c>
      <c r="BI185" s="150">
        <f>IF(N185="nulová",J185,0)</f>
        <v>0</v>
      </c>
      <c r="BJ185" s="17" t="s">
        <v>83</v>
      </c>
      <c r="BK185" s="150">
        <f>ROUND(I185*H185,2)</f>
        <v>0</v>
      </c>
      <c r="BL185" s="17" t="s">
        <v>214</v>
      </c>
      <c r="BM185" s="149" t="s">
        <v>889</v>
      </c>
    </row>
    <row r="186" spans="2:63" s="11" customFormat="1" ht="22.9" customHeight="1">
      <c r="B186" s="125"/>
      <c r="D186" s="126" t="s">
        <v>75</v>
      </c>
      <c r="E186" s="135" t="s">
        <v>99</v>
      </c>
      <c r="F186" s="135" t="s">
        <v>543</v>
      </c>
      <c r="I186" s="128"/>
      <c r="J186" s="136">
        <f>BK186</f>
        <v>0</v>
      </c>
      <c r="L186" s="125"/>
      <c r="M186" s="130"/>
      <c r="P186" s="131">
        <f>SUM(P187:P243)</f>
        <v>0</v>
      </c>
      <c r="R186" s="131">
        <f>SUM(R187:R243)</f>
        <v>54.12177512</v>
      </c>
      <c r="T186" s="132">
        <f>SUM(T187:T243)</f>
        <v>0</v>
      </c>
      <c r="AR186" s="126" t="s">
        <v>83</v>
      </c>
      <c r="AT186" s="133" t="s">
        <v>75</v>
      </c>
      <c r="AU186" s="133" t="s">
        <v>83</v>
      </c>
      <c r="AY186" s="126" t="s">
        <v>207</v>
      </c>
      <c r="BK186" s="134">
        <f>SUM(BK187:BK243)</f>
        <v>0</v>
      </c>
    </row>
    <row r="187" spans="2:65" s="1" customFormat="1" ht="24.2" customHeight="1">
      <c r="B187" s="137"/>
      <c r="C187" s="138" t="s">
        <v>294</v>
      </c>
      <c r="D187" s="138" t="s">
        <v>209</v>
      </c>
      <c r="E187" s="139" t="s">
        <v>890</v>
      </c>
      <c r="F187" s="140" t="s">
        <v>891</v>
      </c>
      <c r="G187" s="141" t="s">
        <v>212</v>
      </c>
      <c r="H187" s="142">
        <v>18</v>
      </c>
      <c r="I187" s="143"/>
      <c r="J187" s="144">
        <f>ROUND(I187*H187,2)</f>
        <v>0</v>
      </c>
      <c r="K187" s="140" t="s">
        <v>1</v>
      </c>
      <c r="L187" s="32"/>
      <c r="M187" s="145" t="s">
        <v>1</v>
      </c>
      <c r="N187" s="146" t="s">
        <v>41</v>
      </c>
      <c r="P187" s="147">
        <f>O187*H187</f>
        <v>0</v>
      </c>
      <c r="Q187" s="147">
        <v>0.00132</v>
      </c>
      <c r="R187" s="147">
        <f>Q187*H187</f>
        <v>0.02376</v>
      </c>
      <c r="S187" s="147">
        <v>0</v>
      </c>
      <c r="T187" s="148">
        <f>S187*H187</f>
        <v>0</v>
      </c>
      <c r="AR187" s="149" t="s">
        <v>214</v>
      </c>
      <c r="AT187" s="149" t="s">
        <v>209</v>
      </c>
      <c r="AU187" s="149" t="s">
        <v>85</v>
      </c>
      <c r="AY187" s="17" t="s">
        <v>207</v>
      </c>
      <c r="BE187" s="150">
        <f>IF(N187="základní",J187,0)</f>
        <v>0</v>
      </c>
      <c r="BF187" s="150">
        <f>IF(N187="snížená",J187,0)</f>
        <v>0</v>
      </c>
      <c r="BG187" s="150">
        <f>IF(N187="zákl. přenesená",J187,0)</f>
        <v>0</v>
      </c>
      <c r="BH187" s="150">
        <f>IF(N187="sníž. přenesená",J187,0)</f>
        <v>0</v>
      </c>
      <c r="BI187" s="150">
        <f>IF(N187="nulová",J187,0)</f>
        <v>0</v>
      </c>
      <c r="BJ187" s="17" t="s">
        <v>83</v>
      </c>
      <c r="BK187" s="150">
        <f>ROUND(I187*H187,2)</f>
        <v>0</v>
      </c>
      <c r="BL187" s="17" t="s">
        <v>214</v>
      </c>
      <c r="BM187" s="149" t="s">
        <v>892</v>
      </c>
    </row>
    <row r="188" spans="2:51" s="12" customFormat="1" ht="12">
      <c r="B188" s="151"/>
      <c r="D188" s="152" t="s">
        <v>223</v>
      </c>
      <c r="E188" s="153" t="s">
        <v>1</v>
      </c>
      <c r="F188" s="154" t="s">
        <v>893</v>
      </c>
      <c r="H188" s="155">
        <v>18</v>
      </c>
      <c r="I188" s="156"/>
      <c r="L188" s="151"/>
      <c r="M188" s="157"/>
      <c r="T188" s="158"/>
      <c r="AT188" s="153" t="s">
        <v>223</v>
      </c>
      <c r="AU188" s="153" t="s">
        <v>85</v>
      </c>
      <c r="AV188" s="12" t="s">
        <v>85</v>
      </c>
      <c r="AW188" s="12" t="s">
        <v>32</v>
      </c>
      <c r="AX188" s="12" t="s">
        <v>83</v>
      </c>
      <c r="AY188" s="153" t="s">
        <v>207</v>
      </c>
    </row>
    <row r="189" spans="2:65" s="1" customFormat="1" ht="16.5" customHeight="1">
      <c r="B189" s="137"/>
      <c r="C189" s="138" t="s">
        <v>7</v>
      </c>
      <c r="D189" s="138" t="s">
        <v>209</v>
      </c>
      <c r="E189" s="139" t="s">
        <v>894</v>
      </c>
      <c r="F189" s="140" t="s">
        <v>895</v>
      </c>
      <c r="G189" s="141" t="s">
        <v>286</v>
      </c>
      <c r="H189" s="142">
        <v>4.5</v>
      </c>
      <c r="I189" s="143"/>
      <c r="J189" s="144">
        <f>ROUND(I189*H189,2)</f>
        <v>0</v>
      </c>
      <c r="K189" s="140" t="s">
        <v>213</v>
      </c>
      <c r="L189" s="32"/>
      <c r="M189" s="145" t="s">
        <v>1</v>
      </c>
      <c r="N189" s="146" t="s">
        <v>41</v>
      </c>
      <c r="P189" s="147">
        <f>O189*H189</f>
        <v>0</v>
      </c>
      <c r="Q189" s="147">
        <v>2.50215</v>
      </c>
      <c r="R189" s="147">
        <f>Q189*H189</f>
        <v>11.259675</v>
      </c>
      <c r="S189" s="147">
        <v>0</v>
      </c>
      <c r="T189" s="148">
        <f>S189*H189</f>
        <v>0</v>
      </c>
      <c r="AR189" s="149" t="s">
        <v>214</v>
      </c>
      <c r="AT189" s="149" t="s">
        <v>209</v>
      </c>
      <c r="AU189" s="149" t="s">
        <v>85</v>
      </c>
      <c r="AY189" s="17" t="s">
        <v>207</v>
      </c>
      <c r="BE189" s="150">
        <f>IF(N189="základní",J189,0)</f>
        <v>0</v>
      </c>
      <c r="BF189" s="150">
        <f>IF(N189="snížená",J189,0)</f>
        <v>0</v>
      </c>
      <c r="BG189" s="150">
        <f>IF(N189="zákl. přenesená",J189,0)</f>
        <v>0</v>
      </c>
      <c r="BH189" s="150">
        <f>IF(N189="sníž. přenesená",J189,0)</f>
        <v>0</v>
      </c>
      <c r="BI189" s="150">
        <f>IF(N189="nulová",J189,0)</f>
        <v>0</v>
      </c>
      <c r="BJ189" s="17" t="s">
        <v>83</v>
      </c>
      <c r="BK189" s="150">
        <f>ROUND(I189*H189,2)</f>
        <v>0</v>
      </c>
      <c r="BL189" s="17" t="s">
        <v>214</v>
      </c>
      <c r="BM189" s="149" t="s">
        <v>896</v>
      </c>
    </row>
    <row r="190" spans="2:51" s="13" customFormat="1" ht="12">
      <c r="B190" s="159"/>
      <c r="D190" s="152" t="s">
        <v>223</v>
      </c>
      <c r="E190" s="160" t="s">
        <v>1</v>
      </c>
      <c r="F190" s="161" t="s">
        <v>897</v>
      </c>
      <c r="H190" s="160" t="s">
        <v>1</v>
      </c>
      <c r="I190" s="162"/>
      <c r="L190" s="159"/>
      <c r="M190" s="163"/>
      <c r="T190" s="164"/>
      <c r="AT190" s="160" t="s">
        <v>223</v>
      </c>
      <c r="AU190" s="160" t="s">
        <v>85</v>
      </c>
      <c r="AV190" s="13" t="s">
        <v>83</v>
      </c>
      <c r="AW190" s="13" t="s">
        <v>32</v>
      </c>
      <c r="AX190" s="13" t="s">
        <v>76</v>
      </c>
      <c r="AY190" s="160" t="s">
        <v>207</v>
      </c>
    </row>
    <row r="191" spans="2:51" s="13" customFormat="1" ht="12">
      <c r="B191" s="159"/>
      <c r="D191" s="152" t="s">
        <v>223</v>
      </c>
      <c r="E191" s="160" t="s">
        <v>1</v>
      </c>
      <c r="F191" s="161" t="s">
        <v>898</v>
      </c>
      <c r="H191" s="160" t="s">
        <v>1</v>
      </c>
      <c r="I191" s="162"/>
      <c r="L191" s="159"/>
      <c r="M191" s="163"/>
      <c r="T191" s="164"/>
      <c r="AT191" s="160" t="s">
        <v>223</v>
      </c>
      <c r="AU191" s="160" t="s">
        <v>85</v>
      </c>
      <c r="AV191" s="13" t="s">
        <v>83</v>
      </c>
      <c r="AW191" s="13" t="s">
        <v>32</v>
      </c>
      <c r="AX191" s="13" t="s">
        <v>76</v>
      </c>
      <c r="AY191" s="160" t="s">
        <v>207</v>
      </c>
    </row>
    <row r="192" spans="2:51" s="12" customFormat="1" ht="12">
      <c r="B192" s="151"/>
      <c r="D192" s="152" t="s">
        <v>223</v>
      </c>
      <c r="E192" s="153" t="s">
        <v>1</v>
      </c>
      <c r="F192" s="154" t="s">
        <v>899</v>
      </c>
      <c r="H192" s="155">
        <v>0.358</v>
      </c>
      <c r="I192" s="156"/>
      <c r="L192" s="151"/>
      <c r="M192" s="157"/>
      <c r="T192" s="158"/>
      <c r="AT192" s="153" t="s">
        <v>223</v>
      </c>
      <c r="AU192" s="153" t="s">
        <v>85</v>
      </c>
      <c r="AV192" s="12" t="s">
        <v>85</v>
      </c>
      <c r="AW192" s="12" t="s">
        <v>32</v>
      </c>
      <c r="AX192" s="12" t="s">
        <v>76</v>
      </c>
      <c r="AY192" s="153" t="s">
        <v>207</v>
      </c>
    </row>
    <row r="193" spans="2:51" s="13" customFormat="1" ht="12">
      <c r="B193" s="159"/>
      <c r="D193" s="152" t="s">
        <v>223</v>
      </c>
      <c r="E193" s="160" t="s">
        <v>1</v>
      </c>
      <c r="F193" s="161" t="s">
        <v>900</v>
      </c>
      <c r="H193" s="160" t="s">
        <v>1</v>
      </c>
      <c r="I193" s="162"/>
      <c r="L193" s="159"/>
      <c r="M193" s="163"/>
      <c r="T193" s="164"/>
      <c r="AT193" s="160" t="s">
        <v>223</v>
      </c>
      <c r="AU193" s="160" t="s">
        <v>85</v>
      </c>
      <c r="AV193" s="13" t="s">
        <v>83</v>
      </c>
      <c r="AW193" s="13" t="s">
        <v>32</v>
      </c>
      <c r="AX193" s="13" t="s">
        <v>76</v>
      </c>
      <c r="AY193" s="160" t="s">
        <v>207</v>
      </c>
    </row>
    <row r="194" spans="2:51" s="12" customFormat="1" ht="12">
      <c r="B194" s="151"/>
      <c r="D194" s="152" t="s">
        <v>223</v>
      </c>
      <c r="E194" s="153" t="s">
        <v>1</v>
      </c>
      <c r="F194" s="154" t="s">
        <v>901</v>
      </c>
      <c r="H194" s="155">
        <v>0.266</v>
      </c>
      <c r="I194" s="156"/>
      <c r="L194" s="151"/>
      <c r="M194" s="157"/>
      <c r="T194" s="158"/>
      <c r="AT194" s="153" t="s">
        <v>223</v>
      </c>
      <c r="AU194" s="153" t="s">
        <v>85</v>
      </c>
      <c r="AV194" s="12" t="s">
        <v>85</v>
      </c>
      <c r="AW194" s="12" t="s">
        <v>32</v>
      </c>
      <c r="AX194" s="12" t="s">
        <v>76</v>
      </c>
      <c r="AY194" s="153" t="s">
        <v>207</v>
      </c>
    </row>
    <row r="195" spans="2:51" s="13" customFormat="1" ht="12">
      <c r="B195" s="159"/>
      <c r="D195" s="152" t="s">
        <v>223</v>
      </c>
      <c r="E195" s="160" t="s">
        <v>1</v>
      </c>
      <c r="F195" s="161" t="s">
        <v>902</v>
      </c>
      <c r="H195" s="160" t="s">
        <v>1</v>
      </c>
      <c r="I195" s="162"/>
      <c r="L195" s="159"/>
      <c r="M195" s="163"/>
      <c r="T195" s="164"/>
      <c r="AT195" s="160" t="s">
        <v>223</v>
      </c>
      <c r="AU195" s="160" t="s">
        <v>85</v>
      </c>
      <c r="AV195" s="13" t="s">
        <v>83</v>
      </c>
      <c r="AW195" s="13" t="s">
        <v>32</v>
      </c>
      <c r="AX195" s="13" t="s">
        <v>76</v>
      </c>
      <c r="AY195" s="160" t="s">
        <v>207</v>
      </c>
    </row>
    <row r="196" spans="2:51" s="12" customFormat="1" ht="12">
      <c r="B196" s="151"/>
      <c r="D196" s="152" t="s">
        <v>223</v>
      </c>
      <c r="E196" s="153" t="s">
        <v>1</v>
      </c>
      <c r="F196" s="154" t="s">
        <v>903</v>
      </c>
      <c r="H196" s="155">
        <v>3.867</v>
      </c>
      <c r="I196" s="156"/>
      <c r="L196" s="151"/>
      <c r="M196" s="157"/>
      <c r="T196" s="158"/>
      <c r="AT196" s="153" t="s">
        <v>223</v>
      </c>
      <c r="AU196" s="153" t="s">
        <v>85</v>
      </c>
      <c r="AV196" s="12" t="s">
        <v>85</v>
      </c>
      <c r="AW196" s="12" t="s">
        <v>32</v>
      </c>
      <c r="AX196" s="12" t="s">
        <v>76</v>
      </c>
      <c r="AY196" s="153" t="s">
        <v>207</v>
      </c>
    </row>
    <row r="197" spans="2:51" s="15" customFormat="1" ht="12">
      <c r="B197" s="187"/>
      <c r="D197" s="152" t="s">
        <v>223</v>
      </c>
      <c r="E197" s="188" t="s">
        <v>1</v>
      </c>
      <c r="F197" s="189" t="s">
        <v>872</v>
      </c>
      <c r="H197" s="190">
        <v>4.491</v>
      </c>
      <c r="I197" s="191"/>
      <c r="L197" s="187"/>
      <c r="M197" s="192"/>
      <c r="T197" s="193"/>
      <c r="AT197" s="188" t="s">
        <v>223</v>
      </c>
      <c r="AU197" s="188" t="s">
        <v>85</v>
      </c>
      <c r="AV197" s="15" t="s">
        <v>99</v>
      </c>
      <c r="AW197" s="15" t="s">
        <v>32</v>
      </c>
      <c r="AX197" s="15" t="s">
        <v>76</v>
      </c>
      <c r="AY197" s="188" t="s">
        <v>207</v>
      </c>
    </row>
    <row r="198" spans="2:51" s="12" customFormat="1" ht="12">
      <c r="B198" s="151"/>
      <c r="D198" s="152" t="s">
        <v>223</v>
      </c>
      <c r="E198" s="153" t="s">
        <v>1</v>
      </c>
      <c r="F198" s="154" t="s">
        <v>904</v>
      </c>
      <c r="H198" s="155">
        <v>4.5</v>
      </c>
      <c r="I198" s="156"/>
      <c r="L198" s="151"/>
      <c r="M198" s="157"/>
      <c r="T198" s="158"/>
      <c r="AT198" s="153" t="s">
        <v>223</v>
      </c>
      <c r="AU198" s="153" t="s">
        <v>85</v>
      </c>
      <c r="AV198" s="12" t="s">
        <v>85</v>
      </c>
      <c r="AW198" s="12" t="s">
        <v>32</v>
      </c>
      <c r="AX198" s="12" t="s">
        <v>83</v>
      </c>
      <c r="AY198" s="153" t="s">
        <v>207</v>
      </c>
    </row>
    <row r="199" spans="2:65" s="1" customFormat="1" ht="16.5" customHeight="1">
      <c r="B199" s="137"/>
      <c r="C199" s="138" t="s">
        <v>311</v>
      </c>
      <c r="D199" s="138" t="s">
        <v>209</v>
      </c>
      <c r="E199" s="139" t="s">
        <v>905</v>
      </c>
      <c r="F199" s="140" t="s">
        <v>906</v>
      </c>
      <c r="G199" s="141" t="s">
        <v>218</v>
      </c>
      <c r="H199" s="142">
        <v>10.816</v>
      </c>
      <c r="I199" s="143"/>
      <c r="J199" s="144">
        <f>ROUND(I199*H199,2)</f>
        <v>0</v>
      </c>
      <c r="K199" s="140" t="s">
        <v>213</v>
      </c>
      <c r="L199" s="32"/>
      <c r="M199" s="145" t="s">
        <v>1</v>
      </c>
      <c r="N199" s="146" t="s">
        <v>41</v>
      </c>
      <c r="P199" s="147">
        <f>O199*H199</f>
        <v>0</v>
      </c>
      <c r="Q199" s="147">
        <v>0.04174</v>
      </c>
      <c r="R199" s="147">
        <f>Q199*H199</f>
        <v>0.45145984</v>
      </c>
      <c r="S199" s="147">
        <v>0</v>
      </c>
      <c r="T199" s="148">
        <f>S199*H199</f>
        <v>0</v>
      </c>
      <c r="AR199" s="149" t="s">
        <v>214</v>
      </c>
      <c r="AT199" s="149" t="s">
        <v>209</v>
      </c>
      <c r="AU199" s="149" t="s">
        <v>85</v>
      </c>
      <c r="AY199" s="17" t="s">
        <v>207</v>
      </c>
      <c r="BE199" s="150">
        <f>IF(N199="základní",J199,0)</f>
        <v>0</v>
      </c>
      <c r="BF199" s="150">
        <f>IF(N199="snížená",J199,0)</f>
        <v>0</v>
      </c>
      <c r="BG199" s="150">
        <f>IF(N199="zákl. přenesená",J199,0)</f>
        <v>0</v>
      </c>
      <c r="BH199" s="150">
        <f>IF(N199="sníž. přenesená",J199,0)</f>
        <v>0</v>
      </c>
      <c r="BI199" s="150">
        <f>IF(N199="nulová",J199,0)</f>
        <v>0</v>
      </c>
      <c r="BJ199" s="17" t="s">
        <v>83</v>
      </c>
      <c r="BK199" s="150">
        <f>ROUND(I199*H199,2)</f>
        <v>0</v>
      </c>
      <c r="BL199" s="17" t="s">
        <v>214</v>
      </c>
      <c r="BM199" s="149" t="s">
        <v>907</v>
      </c>
    </row>
    <row r="200" spans="2:51" s="12" customFormat="1" ht="12">
      <c r="B200" s="151"/>
      <c r="D200" s="152" t="s">
        <v>223</v>
      </c>
      <c r="E200" s="153" t="s">
        <v>1</v>
      </c>
      <c r="F200" s="154" t="s">
        <v>908</v>
      </c>
      <c r="H200" s="155">
        <v>2.133</v>
      </c>
      <c r="I200" s="156"/>
      <c r="L200" s="151"/>
      <c r="M200" s="157"/>
      <c r="T200" s="158"/>
      <c r="AT200" s="153" t="s">
        <v>223</v>
      </c>
      <c r="AU200" s="153" t="s">
        <v>85</v>
      </c>
      <c r="AV200" s="12" t="s">
        <v>85</v>
      </c>
      <c r="AW200" s="12" t="s">
        <v>32</v>
      </c>
      <c r="AX200" s="12" t="s">
        <v>76</v>
      </c>
      <c r="AY200" s="153" t="s">
        <v>207</v>
      </c>
    </row>
    <row r="201" spans="2:51" s="12" customFormat="1" ht="12">
      <c r="B201" s="151"/>
      <c r="D201" s="152" t="s">
        <v>223</v>
      </c>
      <c r="E201" s="153" t="s">
        <v>1</v>
      </c>
      <c r="F201" s="154" t="s">
        <v>909</v>
      </c>
      <c r="H201" s="155">
        <v>1.58</v>
      </c>
      <c r="I201" s="156"/>
      <c r="L201" s="151"/>
      <c r="M201" s="157"/>
      <c r="T201" s="158"/>
      <c r="AT201" s="153" t="s">
        <v>223</v>
      </c>
      <c r="AU201" s="153" t="s">
        <v>85</v>
      </c>
      <c r="AV201" s="12" t="s">
        <v>85</v>
      </c>
      <c r="AW201" s="12" t="s">
        <v>32</v>
      </c>
      <c r="AX201" s="12" t="s">
        <v>76</v>
      </c>
      <c r="AY201" s="153" t="s">
        <v>207</v>
      </c>
    </row>
    <row r="202" spans="2:51" s="12" customFormat="1" ht="12">
      <c r="B202" s="151"/>
      <c r="D202" s="152" t="s">
        <v>223</v>
      </c>
      <c r="E202" s="153" t="s">
        <v>1</v>
      </c>
      <c r="F202" s="154" t="s">
        <v>910</v>
      </c>
      <c r="H202" s="155">
        <v>0.531</v>
      </c>
      <c r="I202" s="156"/>
      <c r="L202" s="151"/>
      <c r="M202" s="157"/>
      <c r="T202" s="158"/>
      <c r="AT202" s="153" t="s">
        <v>223</v>
      </c>
      <c r="AU202" s="153" t="s">
        <v>85</v>
      </c>
      <c r="AV202" s="12" t="s">
        <v>85</v>
      </c>
      <c r="AW202" s="12" t="s">
        <v>32</v>
      </c>
      <c r="AX202" s="12" t="s">
        <v>76</v>
      </c>
      <c r="AY202" s="153" t="s">
        <v>207</v>
      </c>
    </row>
    <row r="203" spans="2:51" s="12" customFormat="1" ht="12">
      <c r="B203" s="151"/>
      <c r="D203" s="152" t="s">
        <v>223</v>
      </c>
      <c r="E203" s="153" t="s">
        <v>1</v>
      </c>
      <c r="F203" s="154" t="s">
        <v>911</v>
      </c>
      <c r="H203" s="155">
        <v>5.192</v>
      </c>
      <c r="I203" s="156"/>
      <c r="L203" s="151"/>
      <c r="M203" s="157"/>
      <c r="T203" s="158"/>
      <c r="AT203" s="153" t="s">
        <v>223</v>
      </c>
      <c r="AU203" s="153" t="s">
        <v>85</v>
      </c>
      <c r="AV203" s="12" t="s">
        <v>85</v>
      </c>
      <c r="AW203" s="12" t="s">
        <v>32</v>
      </c>
      <c r="AX203" s="12" t="s">
        <v>76</v>
      </c>
      <c r="AY203" s="153" t="s">
        <v>207</v>
      </c>
    </row>
    <row r="204" spans="2:51" s="12" customFormat="1" ht="12">
      <c r="B204" s="151"/>
      <c r="D204" s="152" t="s">
        <v>223</v>
      </c>
      <c r="E204" s="153" t="s">
        <v>1</v>
      </c>
      <c r="F204" s="154" t="s">
        <v>912</v>
      </c>
      <c r="H204" s="155">
        <v>1.38</v>
      </c>
      <c r="I204" s="156"/>
      <c r="L204" s="151"/>
      <c r="M204" s="157"/>
      <c r="T204" s="158"/>
      <c r="AT204" s="153" t="s">
        <v>223</v>
      </c>
      <c r="AU204" s="153" t="s">
        <v>85</v>
      </c>
      <c r="AV204" s="12" t="s">
        <v>85</v>
      </c>
      <c r="AW204" s="12" t="s">
        <v>32</v>
      </c>
      <c r="AX204" s="12" t="s">
        <v>76</v>
      </c>
      <c r="AY204" s="153" t="s">
        <v>207</v>
      </c>
    </row>
    <row r="205" spans="2:51" s="14" customFormat="1" ht="12">
      <c r="B205" s="165"/>
      <c r="D205" s="152" t="s">
        <v>223</v>
      </c>
      <c r="E205" s="166" t="s">
        <v>1</v>
      </c>
      <c r="F205" s="167" t="s">
        <v>309</v>
      </c>
      <c r="H205" s="168">
        <v>10.815999999999999</v>
      </c>
      <c r="I205" s="169"/>
      <c r="L205" s="165"/>
      <c r="M205" s="170"/>
      <c r="T205" s="171"/>
      <c r="AT205" s="166" t="s">
        <v>223</v>
      </c>
      <c r="AU205" s="166" t="s">
        <v>85</v>
      </c>
      <c r="AV205" s="14" t="s">
        <v>214</v>
      </c>
      <c r="AW205" s="14" t="s">
        <v>32</v>
      </c>
      <c r="AX205" s="14" t="s">
        <v>83</v>
      </c>
      <c r="AY205" s="166" t="s">
        <v>207</v>
      </c>
    </row>
    <row r="206" spans="2:65" s="1" customFormat="1" ht="16.5" customHeight="1">
      <c r="B206" s="137"/>
      <c r="C206" s="138" t="s">
        <v>315</v>
      </c>
      <c r="D206" s="138" t="s">
        <v>209</v>
      </c>
      <c r="E206" s="139" t="s">
        <v>913</v>
      </c>
      <c r="F206" s="140" t="s">
        <v>914</v>
      </c>
      <c r="G206" s="141" t="s">
        <v>218</v>
      </c>
      <c r="H206" s="142">
        <v>10.816</v>
      </c>
      <c r="I206" s="143"/>
      <c r="J206" s="144">
        <f>ROUND(I206*H206,2)</f>
        <v>0</v>
      </c>
      <c r="K206" s="140" t="s">
        <v>213</v>
      </c>
      <c r="L206" s="32"/>
      <c r="M206" s="145" t="s">
        <v>1</v>
      </c>
      <c r="N206" s="146" t="s">
        <v>41</v>
      </c>
      <c r="P206" s="147">
        <f>O206*H206</f>
        <v>0</v>
      </c>
      <c r="Q206" s="147">
        <v>2E-05</v>
      </c>
      <c r="R206" s="147">
        <f>Q206*H206</f>
        <v>0.00021632000000000004</v>
      </c>
      <c r="S206" s="147">
        <v>0</v>
      </c>
      <c r="T206" s="148">
        <f>S206*H206</f>
        <v>0</v>
      </c>
      <c r="AR206" s="149" t="s">
        <v>214</v>
      </c>
      <c r="AT206" s="149" t="s">
        <v>209</v>
      </c>
      <c r="AU206" s="149" t="s">
        <v>85</v>
      </c>
      <c r="AY206" s="17" t="s">
        <v>207</v>
      </c>
      <c r="BE206" s="150">
        <f>IF(N206="základní",J206,0)</f>
        <v>0</v>
      </c>
      <c r="BF206" s="150">
        <f>IF(N206="snížená",J206,0)</f>
        <v>0</v>
      </c>
      <c r="BG206" s="150">
        <f>IF(N206="zákl. přenesená",J206,0)</f>
        <v>0</v>
      </c>
      <c r="BH206" s="150">
        <f>IF(N206="sníž. přenesená",J206,0)</f>
        <v>0</v>
      </c>
      <c r="BI206" s="150">
        <f>IF(N206="nulová",J206,0)</f>
        <v>0</v>
      </c>
      <c r="BJ206" s="17" t="s">
        <v>83</v>
      </c>
      <c r="BK206" s="150">
        <f>ROUND(I206*H206,2)</f>
        <v>0</v>
      </c>
      <c r="BL206" s="17" t="s">
        <v>214</v>
      </c>
      <c r="BM206" s="149" t="s">
        <v>915</v>
      </c>
    </row>
    <row r="207" spans="2:65" s="1" customFormat="1" ht="16.5" customHeight="1">
      <c r="B207" s="137"/>
      <c r="C207" s="138" t="s">
        <v>260</v>
      </c>
      <c r="D207" s="138" t="s">
        <v>209</v>
      </c>
      <c r="E207" s="139" t="s">
        <v>916</v>
      </c>
      <c r="F207" s="140" t="s">
        <v>917</v>
      </c>
      <c r="G207" s="141" t="s">
        <v>429</v>
      </c>
      <c r="H207" s="142">
        <v>0.071</v>
      </c>
      <c r="I207" s="143"/>
      <c r="J207" s="144">
        <f>ROUND(I207*H207,2)</f>
        <v>0</v>
      </c>
      <c r="K207" s="140" t="s">
        <v>213</v>
      </c>
      <c r="L207" s="32"/>
      <c r="M207" s="145" t="s">
        <v>1</v>
      </c>
      <c r="N207" s="146" t="s">
        <v>41</v>
      </c>
      <c r="P207" s="147">
        <f>O207*H207</f>
        <v>0</v>
      </c>
      <c r="Q207" s="147">
        <v>1.04877</v>
      </c>
      <c r="R207" s="147">
        <f>Q207*H207</f>
        <v>0.07446267</v>
      </c>
      <c r="S207" s="147">
        <v>0</v>
      </c>
      <c r="T207" s="148">
        <f>S207*H207</f>
        <v>0</v>
      </c>
      <c r="AR207" s="149" t="s">
        <v>214</v>
      </c>
      <c r="AT207" s="149" t="s">
        <v>209</v>
      </c>
      <c r="AU207" s="149" t="s">
        <v>85</v>
      </c>
      <c r="AY207" s="17" t="s">
        <v>207</v>
      </c>
      <c r="BE207" s="150">
        <f>IF(N207="základní",J207,0)</f>
        <v>0</v>
      </c>
      <c r="BF207" s="150">
        <f>IF(N207="snížená",J207,0)</f>
        <v>0</v>
      </c>
      <c r="BG207" s="150">
        <f>IF(N207="zákl. přenesená",J207,0)</f>
        <v>0</v>
      </c>
      <c r="BH207" s="150">
        <f>IF(N207="sníž. přenesená",J207,0)</f>
        <v>0</v>
      </c>
      <c r="BI207" s="150">
        <f>IF(N207="nulová",J207,0)</f>
        <v>0</v>
      </c>
      <c r="BJ207" s="17" t="s">
        <v>83</v>
      </c>
      <c r="BK207" s="150">
        <f>ROUND(I207*H207,2)</f>
        <v>0</v>
      </c>
      <c r="BL207" s="17" t="s">
        <v>214</v>
      </c>
      <c r="BM207" s="149" t="s">
        <v>918</v>
      </c>
    </row>
    <row r="208" spans="2:51" s="12" customFormat="1" ht="12">
      <c r="B208" s="151"/>
      <c r="D208" s="152" t="s">
        <v>223</v>
      </c>
      <c r="E208" s="153" t="s">
        <v>1</v>
      </c>
      <c r="F208" s="154" t="s">
        <v>919</v>
      </c>
      <c r="H208" s="155">
        <v>0.02</v>
      </c>
      <c r="I208" s="156"/>
      <c r="L208" s="151"/>
      <c r="M208" s="157"/>
      <c r="T208" s="158"/>
      <c r="AT208" s="153" t="s">
        <v>223</v>
      </c>
      <c r="AU208" s="153" t="s">
        <v>85</v>
      </c>
      <c r="AV208" s="12" t="s">
        <v>85</v>
      </c>
      <c r="AW208" s="12" t="s">
        <v>32</v>
      </c>
      <c r="AX208" s="12" t="s">
        <v>76</v>
      </c>
      <c r="AY208" s="153" t="s">
        <v>207</v>
      </c>
    </row>
    <row r="209" spans="2:51" s="12" customFormat="1" ht="12">
      <c r="B209" s="151"/>
      <c r="D209" s="152" t="s">
        <v>223</v>
      </c>
      <c r="E209" s="153" t="s">
        <v>1</v>
      </c>
      <c r="F209" s="154" t="s">
        <v>920</v>
      </c>
      <c r="H209" s="155">
        <v>0.051</v>
      </c>
      <c r="I209" s="156"/>
      <c r="L209" s="151"/>
      <c r="M209" s="157"/>
      <c r="T209" s="158"/>
      <c r="AT209" s="153" t="s">
        <v>223</v>
      </c>
      <c r="AU209" s="153" t="s">
        <v>85</v>
      </c>
      <c r="AV209" s="12" t="s">
        <v>85</v>
      </c>
      <c r="AW209" s="12" t="s">
        <v>32</v>
      </c>
      <c r="AX209" s="12" t="s">
        <v>76</v>
      </c>
      <c r="AY209" s="153" t="s">
        <v>207</v>
      </c>
    </row>
    <row r="210" spans="2:51" s="14" customFormat="1" ht="12">
      <c r="B210" s="165"/>
      <c r="D210" s="152" t="s">
        <v>223</v>
      </c>
      <c r="E210" s="166" t="s">
        <v>1</v>
      </c>
      <c r="F210" s="167" t="s">
        <v>309</v>
      </c>
      <c r="H210" s="168">
        <v>0.071</v>
      </c>
      <c r="I210" s="169"/>
      <c r="L210" s="165"/>
      <c r="M210" s="170"/>
      <c r="T210" s="171"/>
      <c r="AT210" s="166" t="s">
        <v>223</v>
      </c>
      <c r="AU210" s="166" t="s">
        <v>85</v>
      </c>
      <c r="AV210" s="14" t="s">
        <v>214</v>
      </c>
      <c r="AW210" s="14" t="s">
        <v>32</v>
      </c>
      <c r="AX210" s="14" t="s">
        <v>83</v>
      </c>
      <c r="AY210" s="166" t="s">
        <v>207</v>
      </c>
    </row>
    <row r="211" spans="2:65" s="1" customFormat="1" ht="24.2" customHeight="1">
      <c r="B211" s="137"/>
      <c r="C211" s="138" t="s">
        <v>325</v>
      </c>
      <c r="D211" s="138" t="s">
        <v>209</v>
      </c>
      <c r="E211" s="139" t="s">
        <v>921</v>
      </c>
      <c r="F211" s="140" t="s">
        <v>922</v>
      </c>
      <c r="G211" s="141" t="s">
        <v>286</v>
      </c>
      <c r="H211" s="142">
        <v>12.6</v>
      </c>
      <c r="I211" s="143"/>
      <c r="J211" s="144">
        <f>ROUND(I211*H211,2)</f>
        <v>0</v>
      </c>
      <c r="K211" s="140" t="s">
        <v>213</v>
      </c>
      <c r="L211" s="32"/>
      <c r="M211" s="145" t="s">
        <v>1</v>
      </c>
      <c r="N211" s="146" t="s">
        <v>41</v>
      </c>
      <c r="P211" s="147">
        <f>O211*H211</f>
        <v>0</v>
      </c>
      <c r="Q211" s="147">
        <v>2.0875</v>
      </c>
      <c r="R211" s="147">
        <f>Q211*H211</f>
        <v>26.3025</v>
      </c>
      <c r="S211" s="147">
        <v>0</v>
      </c>
      <c r="T211" s="148">
        <f>S211*H211</f>
        <v>0</v>
      </c>
      <c r="AR211" s="149" t="s">
        <v>214</v>
      </c>
      <c r="AT211" s="149" t="s">
        <v>209</v>
      </c>
      <c r="AU211" s="149" t="s">
        <v>85</v>
      </c>
      <c r="AY211" s="17" t="s">
        <v>207</v>
      </c>
      <c r="BE211" s="150">
        <f>IF(N211="základní",J211,0)</f>
        <v>0</v>
      </c>
      <c r="BF211" s="150">
        <f>IF(N211="snížená",J211,0)</f>
        <v>0</v>
      </c>
      <c r="BG211" s="150">
        <f>IF(N211="zákl. přenesená",J211,0)</f>
        <v>0</v>
      </c>
      <c r="BH211" s="150">
        <f>IF(N211="sníž. přenesená",J211,0)</f>
        <v>0</v>
      </c>
      <c r="BI211" s="150">
        <f>IF(N211="nulová",J211,0)</f>
        <v>0</v>
      </c>
      <c r="BJ211" s="17" t="s">
        <v>83</v>
      </c>
      <c r="BK211" s="150">
        <f>ROUND(I211*H211,2)</f>
        <v>0</v>
      </c>
      <c r="BL211" s="17" t="s">
        <v>214</v>
      </c>
      <c r="BM211" s="149" t="s">
        <v>923</v>
      </c>
    </row>
    <row r="212" spans="2:65" s="1" customFormat="1" ht="16.5" customHeight="1">
      <c r="B212" s="137"/>
      <c r="C212" s="138" t="s">
        <v>329</v>
      </c>
      <c r="D212" s="138" t="s">
        <v>209</v>
      </c>
      <c r="E212" s="139" t="s">
        <v>924</v>
      </c>
      <c r="F212" s="140" t="s">
        <v>925</v>
      </c>
      <c r="G212" s="141" t="s">
        <v>286</v>
      </c>
      <c r="H212" s="142">
        <v>3.2</v>
      </c>
      <c r="I212" s="143"/>
      <c r="J212" s="144">
        <f>ROUND(I212*H212,2)</f>
        <v>0</v>
      </c>
      <c r="K212" s="140" t="s">
        <v>213</v>
      </c>
      <c r="L212" s="32"/>
      <c r="M212" s="145" t="s">
        <v>1</v>
      </c>
      <c r="N212" s="146" t="s">
        <v>41</v>
      </c>
      <c r="P212" s="147">
        <f>O212*H212</f>
        <v>0</v>
      </c>
      <c r="Q212" s="147">
        <v>2.50209</v>
      </c>
      <c r="R212" s="147">
        <f>Q212*H212</f>
        <v>8.006688</v>
      </c>
      <c r="S212" s="147">
        <v>0</v>
      </c>
      <c r="T212" s="148">
        <f>S212*H212</f>
        <v>0</v>
      </c>
      <c r="AR212" s="149" t="s">
        <v>214</v>
      </c>
      <c r="AT212" s="149" t="s">
        <v>209</v>
      </c>
      <c r="AU212" s="149" t="s">
        <v>85</v>
      </c>
      <c r="AY212" s="17" t="s">
        <v>207</v>
      </c>
      <c r="BE212" s="150">
        <f>IF(N212="základní",J212,0)</f>
        <v>0</v>
      </c>
      <c r="BF212" s="150">
        <f>IF(N212="snížená",J212,0)</f>
        <v>0</v>
      </c>
      <c r="BG212" s="150">
        <f>IF(N212="zákl. přenesená",J212,0)</f>
        <v>0</v>
      </c>
      <c r="BH212" s="150">
        <f>IF(N212="sníž. přenesená",J212,0)</f>
        <v>0</v>
      </c>
      <c r="BI212" s="150">
        <f>IF(N212="nulová",J212,0)</f>
        <v>0</v>
      </c>
      <c r="BJ212" s="17" t="s">
        <v>83</v>
      </c>
      <c r="BK212" s="150">
        <f>ROUND(I212*H212,2)</f>
        <v>0</v>
      </c>
      <c r="BL212" s="17" t="s">
        <v>214</v>
      </c>
      <c r="BM212" s="149" t="s">
        <v>926</v>
      </c>
    </row>
    <row r="213" spans="2:51" s="12" customFormat="1" ht="12">
      <c r="B213" s="151"/>
      <c r="D213" s="152" t="s">
        <v>223</v>
      </c>
      <c r="E213" s="153" t="s">
        <v>1</v>
      </c>
      <c r="F213" s="154" t="s">
        <v>927</v>
      </c>
      <c r="H213" s="155">
        <v>1.601</v>
      </c>
      <c r="I213" s="156"/>
      <c r="L213" s="151"/>
      <c r="M213" s="157"/>
      <c r="T213" s="158"/>
      <c r="AT213" s="153" t="s">
        <v>223</v>
      </c>
      <c r="AU213" s="153" t="s">
        <v>85</v>
      </c>
      <c r="AV213" s="12" t="s">
        <v>85</v>
      </c>
      <c r="AW213" s="12" t="s">
        <v>32</v>
      </c>
      <c r="AX213" s="12" t="s">
        <v>76</v>
      </c>
      <c r="AY213" s="153" t="s">
        <v>207</v>
      </c>
    </row>
    <row r="214" spans="2:51" s="12" customFormat="1" ht="12">
      <c r="B214" s="151"/>
      <c r="D214" s="152" t="s">
        <v>223</v>
      </c>
      <c r="E214" s="153" t="s">
        <v>1</v>
      </c>
      <c r="F214" s="154" t="s">
        <v>928</v>
      </c>
      <c r="H214" s="155">
        <v>1.569</v>
      </c>
      <c r="I214" s="156"/>
      <c r="L214" s="151"/>
      <c r="M214" s="157"/>
      <c r="T214" s="158"/>
      <c r="AT214" s="153" t="s">
        <v>223</v>
      </c>
      <c r="AU214" s="153" t="s">
        <v>85</v>
      </c>
      <c r="AV214" s="12" t="s">
        <v>85</v>
      </c>
      <c r="AW214" s="12" t="s">
        <v>32</v>
      </c>
      <c r="AX214" s="12" t="s">
        <v>76</v>
      </c>
      <c r="AY214" s="153" t="s">
        <v>207</v>
      </c>
    </row>
    <row r="215" spans="2:51" s="15" customFormat="1" ht="12">
      <c r="B215" s="187"/>
      <c r="D215" s="152" t="s">
        <v>223</v>
      </c>
      <c r="E215" s="188" t="s">
        <v>1</v>
      </c>
      <c r="F215" s="189" t="s">
        <v>872</v>
      </c>
      <c r="H215" s="190">
        <v>3.17</v>
      </c>
      <c r="I215" s="191"/>
      <c r="L215" s="187"/>
      <c r="M215" s="192"/>
      <c r="T215" s="193"/>
      <c r="AT215" s="188" t="s">
        <v>223</v>
      </c>
      <c r="AU215" s="188" t="s">
        <v>85</v>
      </c>
      <c r="AV215" s="15" t="s">
        <v>99</v>
      </c>
      <c r="AW215" s="15" t="s">
        <v>32</v>
      </c>
      <c r="AX215" s="15" t="s">
        <v>76</v>
      </c>
      <c r="AY215" s="188" t="s">
        <v>207</v>
      </c>
    </row>
    <row r="216" spans="2:51" s="12" customFormat="1" ht="12">
      <c r="B216" s="151"/>
      <c r="D216" s="152" t="s">
        <v>223</v>
      </c>
      <c r="E216" s="153" t="s">
        <v>1</v>
      </c>
      <c r="F216" s="154" t="s">
        <v>929</v>
      </c>
      <c r="H216" s="155">
        <v>3.2</v>
      </c>
      <c r="I216" s="156"/>
      <c r="L216" s="151"/>
      <c r="M216" s="157"/>
      <c r="T216" s="158"/>
      <c r="AT216" s="153" t="s">
        <v>223</v>
      </c>
      <c r="AU216" s="153" t="s">
        <v>85</v>
      </c>
      <c r="AV216" s="12" t="s">
        <v>85</v>
      </c>
      <c r="AW216" s="12" t="s">
        <v>32</v>
      </c>
      <c r="AX216" s="12" t="s">
        <v>83</v>
      </c>
      <c r="AY216" s="153" t="s">
        <v>207</v>
      </c>
    </row>
    <row r="217" spans="2:65" s="1" customFormat="1" ht="16.5" customHeight="1">
      <c r="B217" s="137"/>
      <c r="C217" s="138" t="s">
        <v>336</v>
      </c>
      <c r="D217" s="138" t="s">
        <v>209</v>
      </c>
      <c r="E217" s="139" t="s">
        <v>930</v>
      </c>
      <c r="F217" s="140" t="s">
        <v>931</v>
      </c>
      <c r="G217" s="141" t="s">
        <v>286</v>
      </c>
      <c r="H217" s="142">
        <v>2.9</v>
      </c>
      <c r="I217" s="143"/>
      <c r="J217" s="144">
        <f>ROUND(I217*H217,2)</f>
        <v>0</v>
      </c>
      <c r="K217" s="140" t="s">
        <v>213</v>
      </c>
      <c r="L217" s="32"/>
      <c r="M217" s="145" t="s">
        <v>1</v>
      </c>
      <c r="N217" s="146" t="s">
        <v>41</v>
      </c>
      <c r="P217" s="147">
        <f>O217*H217</f>
        <v>0</v>
      </c>
      <c r="Q217" s="147">
        <v>2.50209</v>
      </c>
      <c r="R217" s="147">
        <f>Q217*H217</f>
        <v>7.256061</v>
      </c>
      <c r="S217" s="147">
        <v>0</v>
      </c>
      <c r="T217" s="148">
        <f>S217*H217</f>
        <v>0</v>
      </c>
      <c r="AR217" s="149" t="s">
        <v>214</v>
      </c>
      <c r="AT217" s="149" t="s">
        <v>209</v>
      </c>
      <c r="AU217" s="149" t="s">
        <v>85</v>
      </c>
      <c r="AY217" s="17" t="s">
        <v>207</v>
      </c>
      <c r="BE217" s="150">
        <f>IF(N217="základní",J217,0)</f>
        <v>0</v>
      </c>
      <c r="BF217" s="150">
        <f>IF(N217="snížená",J217,0)</f>
        <v>0</v>
      </c>
      <c r="BG217" s="150">
        <f>IF(N217="zákl. přenesená",J217,0)</f>
        <v>0</v>
      </c>
      <c r="BH217" s="150">
        <f>IF(N217="sníž. přenesená",J217,0)</f>
        <v>0</v>
      </c>
      <c r="BI217" s="150">
        <f>IF(N217="nulová",J217,0)</f>
        <v>0</v>
      </c>
      <c r="BJ217" s="17" t="s">
        <v>83</v>
      </c>
      <c r="BK217" s="150">
        <f>ROUND(I217*H217,2)</f>
        <v>0</v>
      </c>
      <c r="BL217" s="17" t="s">
        <v>214</v>
      </c>
      <c r="BM217" s="149" t="s">
        <v>932</v>
      </c>
    </row>
    <row r="218" spans="2:51" s="13" customFormat="1" ht="12">
      <c r="B218" s="159"/>
      <c r="D218" s="152" t="s">
        <v>223</v>
      </c>
      <c r="E218" s="160" t="s">
        <v>1</v>
      </c>
      <c r="F218" s="161" t="s">
        <v>933</v>
      </c>
      <c r="H218" s="160" t="s">
        <v>1</v>
      </c>
      <c r="I218" s="162"/>
      <c r="L218" s="159"/>
      <c r="M218" s="163"/>
      <c r="T218" s="164"/>
      <c r="AT218" s="160" t="s">
        <v>223</v>
      </c>
      <c r="AU218" s="160" t="s">
        <v>85</v>
      </c>
      <c r="AV218" s="13" t="s">
        <v>83</v>
      </c>
      <c r="AW218" s="13" t="s">
        <v>32</v>
      </c>
      <c r="AX218" s="13" t="s">
        <v>76</v>
      </c>
      <c r="AY218" s="160" t="s">
        <v>207</v>
      </c>
    </row>
    <row r="219" spans="2:51" s="12" customFormat="1" ht="12">
      <c r="B219" s="151"/>
      <c r="D219" s="152" t="s">
        <v>223</v>
      </c>
      <c r="E219" s="153" t="s">
        <v>1</v>
      </c>
      <c r="F219" s="154" t="s">
        <v>934</v>
      </c>
      <c r="H219" s="155">
        <v>1.707</v>
      </c>
      <c r="I219" s="156"/>
      <c r="L219" s="151"/>
      <c r="M219" s="157"/>
      <c r="T219" s="158"/>
      <c r="AT219" s="153" t="s">
        <v>223</v>
      </c>
      <c r="AU219" s="153" t="s">
        <v>85</v>
      </c>
      <c r="AV219" s="12" t="s">
        <v>85</v>
      </c>
      <c r="AW219" s="12" t="s">
        <v>32</v>
      </c>
      <c r="AX219" s="12" t="s">
        <v>76</v>
      </c>
      <c r="AY219" s="153" t="s">
        <v>207</v>
      </c>
    </row>
    <row r="220" spans="2:51" s="13" customFormat="1" ht="12">
      <c r="B220" s="159"/>
      <c r="D220" s="152" t="s">
        <v>223</v>
      </c>
      <c r="E220" s="160" t="s">
        <v>1</v>
      </c>
      <c r="F220" s="161" t="s">
        <v>935</v>
      </c>
      <c r="H220" s="160" t="s">
        <v>1</v>
      </c>
      <c r="I220" s="162"/>
      <c r="L220" s="159"/>
      <c r="M220" s="163"/>
      <c r="T220" s="164"/>
      <c r="AT220" s="160" t="s">
        <v>223</v>
      </c>
      <c r="AU220" s="160" t="s">
        <v>85</v>
      </c>
      <c r="AV220" s="13" t="s">
        <v>83</v>
      </c>
      <c r="AW220" s="13" t="s">
        <v>32</v>
      </c>
      <c r="AX220" s="13" t="s">
        <v>76</v>
      </c>
      <c r="AY220" s="160" t="s">
        <v>207</v>
      </c>
    </row>
    <row r="221" spans="2:51" s="12" customFormat="1" ht="12">
      <c r="B221" s="151"/>
      <c r="D221" s="152" t="s">
        <v>223</v>
      </c>
      <c r="E221" s="153" t="s">
        <v>1</v>
      </c>
      <c r="F221" s="154" t="s">
        <v>936</v>
      </c>
      <c r="H221" s="155">
        <v>1.175</v>
      </c>
      <c r="I221" s="156"/>
      <c r="L221" s="151"/>
      <c r="M221" s="157"/>
      <c r="T221" s="158"/>
      <c r="AT221" s="153" t="s">
        <v>223</v>
      </c>
      <c r="AU221" s="153" t="s">
        <v>85</v>
      </c>
      <c r="AV221" s="12" t="s">
        <v>85</v>
      </c>
      <c r="AW221" s="12" t="s">
        <v>32</v>
      </c>
      <c r="AX221" s="12" t="s">
        <v>76</v>
      </c>
      <c r="AY221" s="153" t="s">
        <v>207</v>
      </c>
    </row>
    <row r="222" spans="2:51" s="15" customFormat="1" ht="12">
      <c r="B222" s="187"/>
      <c r="D222" s="152" t="s">
        <v>223</v>
      </c>
      <c r="E222" s="188" t="s">
        <v>1</v>
      </c>
      <c r="F222" s="189" t="s">
        <v>872</v>
      </c>
      <c r="H222" s="190">
        <v>2.882</v>
      </c>
      <c r="I222" s="191"/>
      <c r="L222" s="187"/>
      <c r="M222" s="192"/>
      <c r="T222" s="193"/>
      <c r="AT222" s="188" t="s">
        <v>223</v>
      </c>
      <c r="AU222" s="188" t="s">
        <v>85</v>
      </c>
      <c r="AV222" s="15" t="s">
        <v>99</v>
      </c>
      <c r="AW222" s="15" t="s">
        <v>32</v>
      </c>
      <c r="AX222" s="15" t="s">
        <v>76</v>
      </c>
      <c r="AY222" s="188" t="s">
        <v>207</v>
      </c>
    </row>
    <row r="223" spans="2:51" s="12" customFormat="1" ht="12">
      <c r="B223" s="151"/>
      <c r="D223" s="152" t="s">
        <v>223</v>
      </c>
      <c r="E223" s="153" t="s">
        <v>1</v>
      </c>
      <c r="F223" s="154" t="s">
        <v>937</v>
      </c>
      <c r="H223" s="155">
        <v>2.9</v>
      </c>
      <c r="I223" s="156"/>
      <c r="L223" s="151"/>
      <c r="M223" s="157"/>
      <c r="T223" s="158"/>
      <c r="AT223" s="153" t="s">
        <v>223</v>
      </c>
      <c r="AU223" s="153" t="s">
        <v>85</v>
      </c>
      <c r="AV223" s="12" t="s">
        <v>85</v>
      </c>
      <c r="AW223" s="12" t="s">
        <v>32</v>
      </c>
      <c r="AX223" s="12" t="s">
        <v>83</v>
      </c>
      <c r="AY223" s="153" t="s">
        <v>207</v>
      </c>
    </row>
    <row r="224" spans="2:65" s="1" customFormat="1" ht="24.2" customHeight="1">
      <c r="B224" s="137"/>
      <c r="C224" s="138" t="s">
        <v>340</v>
      </c>
      <c r="D224" s="138" t="s">
        <v>209</v>
      </c>
      <c r="E224" s="139" t="s">
        <v>938</v>
      </c>
      <c r="F224" s="140" t="s">
        <v>939</v>
      </c>
      <c r="G224" s="141" t="s">
        <v>218</v>
      </c>
      <c r="H224" s="142">
        <v>16</v>
      </c>
      <c r="I224" s="143"/>
      <c r="J224" s="144">
        <f>ROUND(I224*H224,2)</f>
        <v>0</v>
      </c>
      <c r="K224" s="140" t="s">
        <v>213</v>
      </c>
      <c r="L224" s="32"/>
      <c r="M224" s="145" t="s">
        <v>1</v>
      </c>
      <c r="N224" s="146" t="s">
        <v>41</v>
      </c>
      <c r="P224" s="147">
        <f>O224*H224</f>
        <v>0</v>
      </c>
      <c r="Q224" s="147">
        <v>0.00182</v>
      </c>
      <c r="R224" s="147">
        <f>Q224*H224</f>
        <v>0.02912</v>
      </c>
      <c r="S224" s="147">
        <v>0</v>
      </c>
      <c r="T224" s="148">
        <f>S224*H224</f>
        <v>0</v>
      </c>
      <c r="AR224" s="149" t="s">
        <v>214</v>
      </c>
      <c r="AT224" s="149" t="s">
        <v>209</v>
      </c>
      <c r="AU224" s="149" t="s">
        <v>85</v>
      </c>
      <c r="AY224" s="17" t="s">
        <v>207</v>
      </c>
      <c r="BE224" s="150">
        <f>IF(N224="základní",J224,0)</f>
        <v>0</v>
      </c>
      <c r="BF224" s="150">
        <f>IF(N224="snížená",J224,0)</f>
        <v>0</v>
      </c>
      <c r="BG224" s="150">
        <f>IF(N224="zákl. přenesená",J224,0)</f>
        <v>0</v>
      </c>
      <c r="BH224" s="150">
        <f>IF(N224="sníž. přenesená",J224,0)</f>
        <v>0</v>
      </c>
      <c r="BI224" s="150">
        <f>IF(N224="nulová",J224,0)</f>
        <v>0</v>
      </c>
      <c r="BJ224" s="17" t="s">
        <v>83</v>
      </c>
      <c r="BK224" s="150">
        <f>ROUND(I224*H224,2)</f>
        <v>0</v>
      </c>
      <c r="BL224" s="17" t="s">
        <v>214</v>
      </c>
      <c r="BM224" s="149" t="s">
        <v>940</v>
      </c>
    </row>
    <row r="225" spans="2:51" s="12" customFormat="1" ht="12">
      <c r="B225" s="151"/>
      <c r="D225" s="152" t="s">
        <v>223</v>
      </c>
      <c r="E225" s="153" t="s">
        <v>1</v>
      </c>
      <c r="F225" s="154" t="s">
        <v>941</v>
      </c>
      <c r="H225" s="155">
        <v>8.125</v>
      </c>
      <c r="I225" s="156"/>
      <c r="L225" s="151"/>
      <c r="M225" s="157"/>
      <c r="T225" s="158"/>
      <c r="AT225" s="153" t="s">
        <v>223</v>
      </c>
      <c r="AU225" s="153" t="s">
        <v>85</v>
      </c>
      <c r="AV225" s="12" t="s">
        <v>85</v>
      </c>
      <c r="AW225" s="12" t="s">
        <v>32</v>
      </c>
      <c r="AX225" s="12" t="s">
        <v>76</v>
      </c>
      <c r="AY225" s="153" t="s">
        <v>207</v>
      </c>
    </row>
    <row r="226" spans="2:51" s="12" customFormat="1" ht="12">
      <c r="B226" s="151"/>
      <c r="D226" s="152" t="s">
        <v>223</v>
      </c>
      <c r="E226" s="153" t="s">
        <v>1</v>
      </c>
      <c r="F226" s="154" t="s">
        <v>942</v>
      </c>
      <c r="H226" s="155">
        <v>7.467</v>
      </c>
      <c r="I226" s="156"/>
      <c r="L226" s="151"/>
      <c r="M226" s="157"/>
      <c r="T226" s="158"/>
      <c r="AT226" s="153" t="s">
        <v>223</v>
      </c>
      <c r="AU226" s="153" t="s">
        <v>85</v>
      </c>
      <c r="AV226" s="12" t="s">
        <v>85</v>
      </c>
      <c r="AW226" s="12" t="s">
        <v>32</v>
      </c>
      <c r="AX226" s="12" t="s">
        <v>76</v>
      </c>
      <c r="AY226" s="153" t="s">
        <v>207</v>
      </c>
    </row>
    <row r="227" spans="2:51" s="15" customFormat="1" ht="12">
      <c r="B227" s="187"/>
      <c r="D227" s="152" t="s">
        <v>223</v>
      </c>
      <c r="E227" s="188" t="s">
        <v>1</v>
      </c>
      <c r="F227" s="189" t="s">
        <v>872</v>
      </c>
      <c r="H227" s="190">
        <v>15.591999999999999</v>
      </c>
      <c r="I227" s="191"/>
      <c r="L227" s="187"/>
      <c r="M227" s="192"/>
      <c r="T227" s="193"/>
      <c r="AT227" s="188" t="s">
        <v>223</v>
      </c>
      <c r="AU227" s="188" t="s">
        <v>85</v>
      </c>
      <c r="AV227" s="15" t="s">
        <v>99</v>
      </c>
      <c r="AW227" s="15" t="s">
        <v>32</v>
      </c>
      <c r="AX227" s="15" t="s">
        <v>76</v>
      </c>
      <c r="AY227" s="188" t="s">
        <v>207</v>
      </c>
    </row>
    <row r="228" spans="2:51" s="12" customFormat="1" ht="12">
      <c r="B228" s="151"/>
      <c r="D228" s="152" t="s">
        <v>223</v>
      </c>
      <c r="E228" s="153" t="s">
        <v>1</v>
      </c>
      <c r="F228" s="154" t="s">
        <v>274</v>
      </c>
      <c r="H228" s="155">
        <v>16</v>
      </c>
      <c r="I228" s="156"/>
      <c r="L228" s="151"/>
      <c r="M228" s="157"/>
      <c r="T228" s="158"/>
      <c r="AT228" s="153" t="s">
        <v>223</v>
      </c>
      <c r="AU228" s="153" t="s">
        <v>85</v>
      </c>
      <c r="AV228" s="12" t="s">
        <v>85</v>
      </c>
      <c r="AW228" s="12" t="s">
        <v>32</v>
      </c>
      <c r="AX228" s="12" t="s">
        <v>83</v>
      </c>
      <c r="AY228" s="153" t="s">
        <v>207</v>
      </c>
    </row>
    <row r="229" spans="2:65" s="1" customFormat="1" ht="24.2" customHeight="1">
      <c r="B229" s="137"/>
      <c r="C229" s="138" t="s">
        <v>345</v>
      </c>
      <c r="D229" s="138" t="s">
        <v>209</v>
      </c>
      <c r="E229" s="139" t="s">
        <v>943</v>
      </c>
      <c r="F229" s="140" t="s">
        <v>944</v>
      </c>
      <c r="G229" s="141" t="s">
        <v>218</v>
      </c>
      <c r="H229" s="142">
        <v>16</v>
      </c>
      <c r="I229" s="143"/>
      <c r="J229" s="144">
        <f>ROUND(I229*H229,2)</f>
        <v>0</v>
      </c>
      <c r="K229" s="140" t="s">
        <v>213</v>
      </c>
      <c r="L229" s="32"/>
      <c r="M229" s="145" t="s">
        <v>1</v>
      </c>
      <c r="N229" s="146" t="s">
        <v>41</v>
      </c>
      <c r="P229" s="147">
        <f>O229*H229</f>
        <v>0</v>
      </c>
      <c r="Q229" s="147">
        <v>4E-05</v>
      </c>
      <c r="R229" s="147">
        <f>Q229*H229</f>
        <v>0.00064</v>
      </c>
      <c r="S229" s="147">
        <v>0</v>
      </c>
      <c r="T229" s="148">
        <f>S229*H229</f>
        <v>0</v>
      </c>
      <c r="AR229" s="149" t="s">
        <v>214</v>
      </c>
      <c r="AT229" s="149" t="s">
        <v>209</v>
      </c>
      <c r="AU229" s="149" t="s">
        <v>85</v>
      </c>
      <c r="AY229" s="17" t="s">
        <v>207</v>
      </c>
      <c r="BE229" s="150">
        <f>IF(N229="základní",J229,0)</f>
        <v>0</v>
      </c>
      <c r="BF229" s="150">
        <f>IF(N229="snížená",J229,0)</f>
        <v>0</v>
      </c>
      <c r="BG229" s="150">
        <f>IF(N229="zákl. přenesená",J229,0)</f>
        <v>0</v>
      </c>
      <c r="BH229" s="150">
        <f>IF(N229="sníž. přenesená",J229,0)</f>
        <v>0</v>
      </c>
      <c r="BI229" s="150">
        <f>IF(N229="nulová",J229,0)</f>
        <v>0</v>
      </c>
      <c r="BJ229" s="17" t="s">
        <v>83</v>
      </c>
      <c r="BK229" s="150">
        <f>ROUND(I229*H229,2)</f>
        <v>0</v>
      </c>
      <c r="BL229" s="17" t="s">
        <v>214</v>
      </c>
      <c r="BM229" s="149" t="s">
        <v>945</v>
      </c>
    </row>
    <row r="230" spans="2:65" s="1" customFormat="1" ht="33" customHeight="1">
      <c r="B230" s="137"/>
      <c r="C230" s="138" t="s">
        <v>349</v>
      </c>
      <c r="D230" s="138" t="s">
        <v>209</v>
      </c>
      <c r="E230" s="139" t="s">
        <v>946</v>
      </c>
      <c r="F230" s="140" t="s">
        <v>947</v>
      </c>
      <c r="G230" s="141" t="s">
        <v>218</v>
      </c>
      <c r="H230" s="142">
        <v>26</v>
      </c>
      <c r="I230" s="143"/>
      <c r="J230" s="144">
        <f>ROUND(I230*H230,2)</f>
        <v>0</v>
      </c>
      <c r="K230" s="140" t="s">
        <v>213</v>
      </c>
      <c r="L230" s="32"/>
      <c r="M230" s="145" t="s">
        <v>1</v>
      </c>
      <c r="N230" s="146" t="s">
        <v>41</v>
      </c>
      <c r="P230" s="147">
        <f>O230*H230</f>
        <v>0</v>
      </c>
      <c r="Q230" s="147">
        <v>0.00132</v>
      </c>
      <c r="R230" s="147">
        <f>Q230*H230</f>
        <v>0.03432</v>
      </c>
      <c r="S230" s="147">
        <v>0</v>
      </c>
      <c r="T230" s="148">
        <f>S230*H230</f>
        <v>0</v>
      </c>
      <c r="AR230" s="149" t="s">
        <v>214</v>
      </c>
      <c r="AT230" s="149" t="s">
        <v>209</v>
      </c>
      <c r="AU230" s="149" t="s">
        <v>85</v>
      </c>
      <c r="AY230" s="17" t="s">
        <v>207</v>
      </c>
      <c r="BE230" s="150">
        <f>IF(N230="základní",J230,0)</f>
        <v>0</v>
      </c>
      <c r="BF230" s="150">
        <f>IF(N230="snížená",J230,0)</f>
        <v>0</v>
      </c>
      <c r="BG230" s="150">
        <f>IF(N230="zákl. přenesená",J230,0)</f>
        <v>0</v>
      </c>
      <c r="BH230" s="150">
        <f>IF(N230="sníž. přenesená",J230,0)</f>
        <v>0</v>
      </c>
      <c r="BI230" s="150">
        <f>IF(N230="nulová",J230,0)</f>
        <v>0</v>
      </c>
      <c r="BJ230" s="17" t="s">
        <v>83</v>
      </c>
      <c r="BK230" s="150">
        <f>ROUND(I230*H230,2)</f>
        <v>0</v>
      </c>
      <c r="BL230" s="17" t="s">
        <v>214</v>
      </c>
      <c r="BM230" s="149" t="s">
        <v>948</v>
      </c>
    </row>
    <row r="231" spans="2:51" s="13" customFormat="1" ht="12">
      <c r="B231" s="159"/>
      <c r="D231" s="152" t="s">
        <v>223</v>
      </c>
      <c r="E231" s="160" t="s">
        <v>1</v>
      </c>
      <c r="F231" s="161" t="s">
        <v>933</v>
      </c>
      <c r="H231" s="160" t="s">
        <v>1</v>
      </c>
      <c r="I231" s="162"/>
      <c r="L231" s="159"/>
      <c r="M231" s="163"/>
      <c r="T231" s="164"/>
      <c r="AT231" s="160" t="s">
        <v>223</v>
      </c>
      <c r="AU231" s="160" t="s">
        <v>85</v>
      </c>
      <c r="AV231" s="13" t="s">
        <v>83</v>
      </c>
      <c r="AW231" s="13" t="s">
        <v>32</v>
      </c>
      <c r="AX231" s="13" t="s">
        <v>76</v>
      </c>
      <c r="AY231" s="160" t="s">
        <v>207</v>
      </c>
    </row>
    <row r="232" spans="2:51" s="12" customFormat="1" ht="12">
      <c r="B232" s="151"/>
      <c r="D232" s="152" t="s">
        <v>223</v>
      </c>
      <c r="E232" s="153" t="s">
        <v>1</v>
      </c>
      <c r="F232" s="154" t="s">
        <v>949</v>
      </c>
      <c r="H232" s="155">
        <v>14.929</v>
      </c>
      <c r="I232" s="156"/>
      <c r="L232" s="151"/>
      <c r="M232" s="157"/>
      <c r="T232" s="158"/>
      <c r="AT232" s="153" t="s">
        <v>223</v>
      </c>
      <c r="AU232" s="153" t="s">
        <v>85</v>
      </c>
      <c r="AV232" s="12" t="s">
        <v>85</v>
      </c>
      <c r="AW232" s="12" t="s">
        <v>32</v>
      </c>
      <c r="AX232" s="12" t="s">
        <v>76</v>
      </c>
      <c r="AY232" s="153" t="s">
        <v>207</v>
      </c>
    </row>
    <row r="233" spans="2:51" s="13" customFormat="1" ht="12">
      <c r="B233" s="159"/>
      <c r="D233" s="152" t="s">
        <v>223</v>
      </c>
      <c r="E233" s="160" t="s">
        <v>1</v>
      </c>
      <c r="F233" s="161" t="s">
        <v>935</v>
      </c>
      <c r="H233" s="160" t="s">
        <v>1</v>
      </c>
      <c r="I233" s="162"/>
      <c r="L233" s="159"/>
      <c r="M233" s="163"/>
      <c r="T233" s="164"/>
      <c r="AT233" s="160" t="s">
        <v>223</v>
      </c>
      <c r="AU233" s="160" t="s">
        <v>85</v>
      </c>
      <c r="AV233" s="13" t="s">
        <v>83</v>
      </c>
      <c r="AW233" s="13" t="s">
        <v>32</v>
      </c>
      <c r="AX233" s="13" t="s">
        <v>76</v>
      </c>
      <c r="AY233" s="160" t="s">
        <v>207</v>
      </c>
    </row>
    <row r="234" spans="2:51" s="12" customFormat="1" ht="12">
      <c r="B234" s="151"/>
      <c r="D234" s="152" t="s">
        <v>223</v>
      </c>
      <c r="E234" s="153" t="s">
        <v>1</v>
      </c>
      <c r="F234" s="154" t="s">
        <v>950</v>
      </c>
      <c r="H234" s="155">
        <v>10.565</v>
      </c>
      <c r="I234" s="156"/>
      <c r="L234" s="151"/>
      <c r="M234" s="157"/>
      <c r="T234" s="158"/>
      <c r="AT234" s="153" t="s">
        <v>223</v>
      </c>
      <c r="AU234" s="153" t="s">
        <v>85</v>
      </c>
      <c r="AV234" s="12" t="s">
        <v>85</v>
      </c>
      <c r="AW234" s="12" t="s">
        <v>32</v>
      </c>
      <c r="AX234" s="12" t="s">
        <v>76</v>
      </c>
      <c r="AY234" s="153" t="s">
        <v>207</v>
      </c>
    </row>
    <row r="235" spans="2:51" s="15" customFormat="1" ht="12">
      <c r="B235" s="187"/>
      <c r="D235" s="152" t="s">
        <v>223</v>
      </c>
      <c r="E235" s="188" t="s">
        <v>1</v>
      </c>
      <c r="F235" s="189" t="s">
        <v>872</v>
      </c>
      <c r="H235" s="190">
        <v>25.494</v>
      </c>
      <c r="I235" s="191"/>
      <c r="L235" s="187"/>
      <c r="M235" s="192"/>
      <c r="T235" s="193"/>
      <c r="AT235" s="188" t="s">
        <v>223</v>
      </c>
      <c r="AU235" s="188" t="s">
        <v>85</v>
      </c>
      <c r="AV235" s="15" t="s">
        <v>99</v>
      </c>
      <c r="AW235" s="15" t="s">
        <v>32</v>
      </c>
      <c r="AX235" s="15" t="s">
        <v>76</v>
      </c>
      <c r="AY235" s="188" t="s">
        <v>207</v>
      </c>
    </row>
    <row r="236" spans="2:51" s="12" customFormat="1" ht="12">
      <c r="B236" s="151"/>
      <c r="D236" s="152" t="s">
        <v>223</v>
      </c>
      <c r="E236" s="153" t="s">
        <v>1</v>
      </c>
      <c r="F236" s="154" t="s">
        <v>329</v>
      </c>
      <c r="H236" s="155">
        <v>26</v>
      </c>
      <c r="I236" s="156"/>
      <c r="L236" s="151"/>
      <c r="M236" s="157"/>
      <c r="T236" s="158"/>
      <c r="AT236" s="153" t="s">
        <v>223</v>
      </c>
      <c r="AU236" s="153" t="s">
        <v>85</v>
      </c>
      <c r="AV236" s="12" t="s">
        <v>85</v>
      </c>
      <c r="AW236" s="12" t="s">
        <v>32</v>
      </c>
      <c r="AX236" s="12" t="s">
        <v>83</v>
      </c>
      <c r="AY236" s="153" t="s">
        <v>207</v>
      </c>
    </row>
    <row r="237" spans="2:65" s="1" customFormat="1" ht="33" customHeight="1">
      <c r="B237" s="137"/>
      <c r="C237" s="138" t="s">
        <v>354</v>
      </c>
      <c r="D237" s="138" t="s">
        <v>209</v>
      </c>
      <c r="E237" s="139" t="s">
        <v>951</v>
      </c>
      <c r="F237" s="140" t="s">
        <v>952</v>
      </c>
      <c r="G237" s="141" t="s">
        <v>218</v>
      </c>
      <c r="H237" s="142">
        <v>26</v>
      </c>
      <c r="I237" s="143"/>
      <c r="J237" s="144">
        <f>ROUND(I237*H237,2)</f>
        <v>0</v>
      </c>
      <c r="K237" s="140" t="s">
        <v>213</v>
      </c>
      <c r="L237" s="32"/>
      <c r="M237" s="145" t="s">
        <v>1</v>
      </c>
      <c r="N237" s="146" t="s">
        <v>41</v>
      </c>
      <c r="P237" s="147">
        <f>O237*H237</f>
        <v>0</v>
      </c>
      <c r="Q237" s="147">
        <v>4E-05</v>
      </c>
      <c r="R237" s="147">
        <f>Q237*H237</f>
        <v>0.0010400000000000001</v>
      </c>
      <c r="S237" s="147">
        <v>0</v>
      </c>
      <c r="T237" s="148">
        <f>S237*H237</f>
        <v>0</v>
      </c>
      <c r="AR237" s="149" t="s">
        <v>214</v>
      </c>
      <c r="AT237" s="149" t="s">
        <v>209</v>
      </c>
      <c r="AU237" s="149" t="s">
        <v>85</v>
      </c>
      <c r="AY237" s="17" t="s">
        <v>207</v>
      </c>
      <c r="BE237" s="150">
        <f>IF(N237="základní",J237,0)</f>
        <v>0</v>
      </c>
      <c r="BF237" s="150">
        <f>IF(N237="snížená",J237,0)</f>
        <v>0</v>
      </c>
      <c r="BG237" s="150">
        <f>IF(N237="zákl. přenesená",J237,0)</f>
        <v>0</v>
      </c>
      <c r="BH237" s="150">
        <f>IF(N237="sníž. přenesená",J237,0)</f>
        <v>0</v>
      </c>
      <c r="BI237" s="150">
        <f>IF(N237="nulová",J237,0)</f>
        <v>0</v>
      </c>
      <c r="BJ237" s="17" t="s">
        <v>83</v>
      </c>
      <c r="BK237" s="150">
        <f>ROUND(I237*H237,2)</f>
        <v>0</v>
      </c>
      <c r="BL237" s="17" t="s">
        <v>214</v>
      </c>
      <c r="BM237" s="149" t="s">
        <v>953</v>
      </c>
    </row>
    <row r="238" spans="2:65" s="1" customFormat="1" ht="21.75" customHeight="1">
      <c r="B238" s="137"/>
      <c r="C238" s="138" t="s">
        <v>233</v>
      </c>
      <c r="D238" s="138" t="s">
        <v>209</v>
      </c>
      <c r="E238" s="139" t="s">
        <v>954</v>
      </c>
      <c r="F238" s="140" t="s">
        <v>955</v>
      </c>
      <c r="G238" s="141" t="s">
        <v>429</v>
      </c>
      <c r="H238" s="142">
        <v>0.593</v>
      </c>
      <c r="I238" s="143"/>
      <c r="J238" s="144">
        <f>ROUND(I238*H238,2)</f>
        <v>0</v>
      </c>
      <c r="K238" s="140" t="s">
        <v>213</v>
      </c>
      <c r="L238" s="32"/>
      <c r="M238" s="145" t="s">
        <v>1</v>
      </c>
      <c r="N238" s="146" t="s">
        <v>41</v>
      </c>
      <c r="P238" s="147">
        <f>O238*H238</f>
        <v>0</v>
      </c>
      <c r="Q238" s="147">
        <v>1.07653</v>
      </c>
      <c r="R238" s="147">
        <f>Q238*H238</f>
        <v>0.6383822899999999</v>
      </c>
      <c r="S238" s="147">
        <v>0</v>
      </c>
      <c r="T238" s="148">
        <f>S238*H238</f>
        <v>0</v>
      </c>
      <c r="AR238" s="149" t="s">
        <v>214</v>
      </c>
      <c r="AT238" s="149" t="s">
        <v>209</v>
      </c>
      <c r="AU238" s="149" t="s">
        <v>85</v>
      </c>
      <c r="AY238" s="17" t="s">
        <v>207</v>
      </c>
      <c r="BE238" s="150">
        <f>IF(N238="základní",J238,0)</f>
        <v>0</v>
      </c>
      <c r="BF238" s="150">
        <f>IF(N238="snížená",J238,0)</f>
        <v>0</v>
      </c>
      <c r="BG238" s="150">
        <f>IF(N238="zákl. přenesená",J238,0)</f>
        <v>0</v>
      </c>
      <c r="BH238" s="150">
        <f>IF(N238="sníž. přenesená",J238,0)</f>
        <v>0</v>
      </c>
      <c r="BI238" s="150">
        <f>IF(N238="nulová",J238,0)</f>
        <v>0</v>
      </c>
      <c r="BJ238" s="17" t="s">
        <v>83</v>
      </c>
      <c r="BK238" s="150">
        <f>ROUND(I238*H238,2)</f>
        <v>0</v>
      </c>
      <c r="BL238" s="17" t="s">
        <v>214</v>
      </c>
      <c r="BM238" s="149" t="s">
        <v>956</v>
      </c>
    </row>
    <row r="239" spans="2:51" s="12" customFormat="1" ht="12">
      <c r="B239" s="151"/>
      <c r="D239" s="152" t="s">
        <v>223</v>
      </c>
      <c r="E239" s="153" t="s">
        <v>1</v>
      </c>
      <c r="F239" s="154" t="s">
        <v>957</v>
      </c>
      <c r="H239" s="155">
        <v>0.007</v>
      </c>
      <c r="I239" s="156"/>
      <c r="L239" s="151"/>
      <c r="M239" s="157"/>
      <c r="T239" s="158"/>
      <c r="AT239" s="153" t="s">
        <v>223</v>
      </c>
      <c r="AU239" s="153" t="s">
        <v>85</v>
      </c>
      <c r="AV239" s="12" t="s">
        <v>85</v>
      </c>
      <c r="AW239" s="12" t="s">
        <v>32</v>
      </c>
      <c r="AX239" s="12" t="s">
        <v>76</v>
      </c>
      <c r="AY239" s="153" t="s">
        <v>207</v>
      </c>
    </row>
    <row r="240" spans="2:51" s="12" customFormat="1" ht="12">
      <c r="B240" s="151"/>
      <c r="D240" s="152" t="s">
        <v>223</v>
      </c>
      <c r="E240" s="153" t="s">
        <v>1</v>
      </c>
      <c r="F240" s="154" t="s">
        <v>958</v>
      </c>
      <c r="H240" s="155">
        <v>0.084</v>
      </c>
      <c r="I240" s="156"/>
      <c r="L240" s="151"/>
      <c r="M240" s="157"/>
      <c r="T240" s="158"/>
      <c r="AT240" s="153" t="s">
        <v>223</v>
      </c>
      <c r="AU240" s="153" t="s">
        <v>85</v>
      </c>
      <c r="AV240" s="12" t="s">
        <v>85</v>
      </c>
      <c r="AW240" s="12" t="s">
        <v>32</v>
      </c>
      <c r="AX240" s="12" t="s">
        <v>76</v>
      </c>
      <c r="AY240" s="153" t="s">
        <v>207</v>
      </c>
    </row>
    <row r="241" spans="2:51" s="12" customFormat="1" ht="12">
      <c r="B241" s="151"/>
      <c r="D241" s="152" t="s">
        <v>223</v>
      </c>
      <c r="E241" s="153" t="s">
        <v>1</v>
      </c>
      <c r="F241" s="154" t="s">
        <v>959</v>
      </c>
      <c r="H241" s="155">
        <v>0.502</v>
      </c>
      <c r="I241" s="156"/>
      <c r="L241" s="151"/>
      <c r="M241" s="157"/>
      <c r="T241" s="158"/>
      <c r="AT241" s="153" t="s">
        <v>223</v>
      </c>
      <c r="AU241" s="153" t="s">
        <v>85</v>
      </c>
      <c r="AV241" s="12" t="s">
        <v>85</v>
      </c>
      <c r="AW241" s="12" t="s">
        <v>32</v>
      </c>
      <c r="AX241" s="12" t="s">
        <v>76</v>
      </c>
      <c r="AY241" s="153" t="s">
        <v>207</v>
      </c>
    </row>
    <row r="242" spans="2:51" s="14" customFormat="1" ht="12">
      <c r="B242" s="165"/>
      <c r="D242" s="152" t="s">
        <v>223</v>
      </c>
      <c r="E242" s="166" t="s">
        <v>1</v>
      </c>
      <c r="F242" s="167" t="s">
        <v>309</v>
      </c>
      <c r="H242" s="168">
        <v>0.593</v>
      </c>
      <c r="I242" s="169"/>
      <c r="L242" s="165"/>
      <c r="M242" s="170"/>
      <c r="T242" s="171"/>
      <c r="AT242" s="166" t="s">
        <v>223</v>
      </c>
      <c r="AU242" s="166" t="s">
        <v>85</v>
      </c>
      <c r="AV242" s="14" t="s">
        <v>214</v>
      </c>
      <c r="AW242" s="14" t="s">
        <v>32</v>
      </c>
      <c r="AX242" s="14" t="s">
        <v>83</v>
      </c>
      <c r="AY242" s="166" t="s">
        <v>207</v>
      </c>
    </row>
    <row r="243" spans="2:65" s="1" customFormat="1" ht="24.2" customHeight="1">
      <c r="B243" s="137"/>
      <c r="C243" s="138" t="s">
        <v>361</v>
      </c>
      <c r="D243" s="138" t="s">
        <v>209</v>
      </c>
      <c r="E243" s="139" t="s">
        <v>960</v>
      </c>
      <c r="F243" s="140" t="s">
        <v>961</v>
      </c>
      <c r="G243" s="141" t="s">
        <v>272</v>
      </c>
      <c r="H243" s="142">
        <v>11</v>
      </c>
      <c r="I243" s="143"/>
      <c r="J243" s="144">
        <f>ROUND(I243*H243,2)</f>
        <v>0</v>
      </c>
      <c r="K243" s="140" t="s">
        <v>1</v>
      </c>
      <c r="L243" s="32"/>
      <c r="M243" s="145" t="s">
        <v>1</v>
      </c>
      <c r="N243" s="146" t="s">
        <v>41</v>
      </c>
      <c r="P243" s="147">
        <f>O243*H243</f>
        <v>0</v>
      </c>
      <c r="Q243" s="147">
        <v>0.00395</v>
      </c>
      <c r="R243" s="147">
        <f>Q243*H243</f>
        <v>0.04345</v>
      </c>
      <c r="S243" s="147">
        <v>0</v>
      </c>
      <c r="T243" s="148">
        <f>S243*H243</f>
        <v>0</v>
      </c>
      <c r="AR243" s="149" t="s">
        <v>214</v>
      </c>
      <c r="AT243" s="149" t="s">
        <v>209</v>
      </c>
      <c r="AU243" s="149" t="s">
        <v>85</v>
      </c>
      <c r="AY243" s="17" t="s">
        <v>207</v>
      </c>
      <c r="BE243" s="150">
        <f>IF(N243="základní",J243,0)</f>
        <v>0</v>
      </c>
      <c r="BF243" s="150">
        <f>IF(N243="snížená",J243,0)</f>
        <v>0</v>
      </c>
      <c r="BG243" s="150">
        <f>IF(N243="zákl. přenesená",J243,0)</f>
        <v>0</v>
      </c>
      <c r="BH243" s="150">
        <f>IF(N243="sníž. přenesená",J243,0)</f>
        <v>0</v>
      </c>
      <c r="BI243" s="150">
        <f>IF(N243="nulová",J243,0)</f>
        <v>0</v>
      </c>
      <c r="BJ243" s="17" t="s">
        <v>83</v>
      </c>
      <c r="BK243" s="150">
        <f>ROUND(I243*H243,2)</f>
        <v>0</v>
      </c>
      <c r="BL243" s="17" t="s">
        <v>214</v>
      </c>
      <c r="BM243" s="149" t="s">
        <v>962</v>
      </c>
    </row>
    <row r="244" spans="2:63" s="11" customFormat="1" ht="22.9" customHeight="1">
      <c r="B244" s="125"/>
      <c r="D244" s="126" t="s">
        <v>75</v>
      </c>
      <c r="E244" s="135" t="s">
        <v>214</v>
      </c>
      <c r="F244" s="135" t="s">
        <v>548</v>
      </c>
      <c r="I244" s="128"/>
      <c r="J244" s="136">
        <f>BK244</f>
        <v>0</v>
      </c>
      <c r="L244" s="125"/>
      <c r="M244" s="130"/>
      <c r="P244" s="131">
        <f>SUM(P245:P273)</f>
        <v>0</v>
      </c>
      <c r="R244" s="131">
        <f>SUM(R245:R273)</f>
        <v>61.40541811</v>
      </c>
      <c r="T244" s="132">
        <f>SUM(T245:T273)</f>
        <v>0</v>
      </c>
      <c r="AR244" s="126" t="s">
        <v>83</v>
      </c>
      <c r="AT244" s="133" t="s">
        <v>75</v>
      </c>
      <c r="AU244" s="133" t="s">
        <v>83</v>
      </c>
      <c r="AY244" s="126" t="s">
        <v>207</v>
      </c>
      <c r="BK244" s="134">
        <f>SUM(BK245:BK273)</f>
        <v>0</v>
      </c>
    </row>
    <row r="245" spans="2:65" s="1" customFormat="1" ht="21.75" customHeight="1">
      <c r="B245" s="137"/>
      <c r="C245" s="138" t="s">
        <v>365</v>
      </c>
      <c r="D245" s="138" t="s">
        <v>209</v>
      </c>
      <c r="E245" s="139" t="s">
        <v>963</v>
      </c>
      <c r="F245" s="140" t="s">
        <v>964</v>
      </c>
      <c r="G245" s="141" t="s">
        <v>286</v>
      </c>
      <c r="H245" s="142">
        <v>7.1</v>
      </c>
      <c r="I245" s="143"/>
      <c r="J245" s="144">
        <f>ROUND(I245*H245,2)</f>
        <v>0</v>
      </c>
      <c r="K245" s="140" t="s">
        <v>213</v>
      </c>
      <c r="L245" s="32"/>
      <c r="M245" s="145" t="s">
        <v>1</v>
      </c>
      <c r="N245" s="146" t="s">
        <v>41</v>
      </c>
      <c r="P245" s="147">
        <f>O245*H245</f>
        <v>0</v>
      </c>
      <c r="Q245" s="147">
        <v>2.5022</v>
      </c>
      <c r="R245" s="147">
        <f>Q245*H245</f>
        <v>17.765620000000002</v>
      </c>
      <c r="S245" s="147">
        <v>0</v>
      </c>
      <c r="T245" s="148">
        <f>S245*H245</f>
        <v>0</v>
      </c>
      <c r="AR245" s="149" t="s">
        <v>214</v>
      </c>
      <c r="AT245" s="149" t="s">
        <v>209</v>
      </c>
      <c r="AU245" s="149" t="s">
        <v>85</v>
      </c>
      <c r="AY245" s="17" t="s">
        <v>207</v>
      </c>
      <c r="BE245" s="150">
        <f>IF(N245="základní",J245,0)</f>
        <v>0</v>
      </c>
      <c r="BF245" s="150">
        <f>IF(N245="snížená",J245,0)</f>
        <v>0</v>
      </c>
      <c r="BG245" s="150">
        <f>IF(N245="zákl. přenesená",J245,0)</f>
        <v>0</v>
      </c>
      <c r="BH245" s="150">
        <f>IF(N245="sníž. přenesená",J245,0)</f>
        <v>0</v>
      </c>
      <c r="BI245" s="150">
        <f>IF(N245="nulová",J245,0)</f>
        <v>0</v>
      </c>
      <c r="BJ245" s="17" t="s">
        <v>83</v>
      </c>
      <c r="BK245" s="150">
        <f>ROUND(I245*H245,2)</f>
        <v>0</v>
      </c>
      <c r="BL245" s="17" t="s">
        <v>214</v>
      </c>
      <c r="BM245" s="149" t="s">
        <v>965</v>
      </c>
    </row>
    <row r="246" spans="2:51" s="13" customFormat="1" ht="12">
      <c r="B246" s="159"/>
      <c r="D246" s="152" t="s">
        <v>223</v>
      </c>
      <c r="E246" s="160" t="s">
        <v>1</v>
      </c>
      <c r="F246" s="161" t="s">
        <v>966</v>
      </c>
      <c r="H246" s="160" t="s">
        <v>1</v>
      </c>
      <c r="I246" s="162"/>
      <c r="L246" s="159"/>
      <c r="M246" s="163"/>
      <c r="T246" s="164"/>
      <c r="AT246" s="160" t="s">
        <v>223</v>
      </c>
      <c r="AU246" s="160" t="s">
        <v>85</v>
      </c>
      <c r="AV246" s="13" t="s">
        <v>83</v>
      </c>
      <c r="AW246" s="13" t="s">
        <v>32</v>
      </c>
      <c r="AX246" s="13" t="s">
        <v>76</v>
      </c>
      <c r="AY246" s="160" t="s">
        <v>207</v>
      </c>
    </row>
    <row r="247" spans="2:51" s="12" customFormat="1" ht="12">
      <c r="B247" s="151"/>
      <c r="D247" s="152" t="s">
        <v>223</v>
      </c>
      <c r="E247" s="153" t="s">
        <v>1</v>
      </c>
      <c r="F247" s="154" t="s">
        <v>967</v>
      </c>
      <c r="H247" s="155">
        <v>2.492</v>
      </c>
      <c r="I247" s="156"/>
      <c r="L247" s="151"/>
      <c r="M247" s="157"/>
      <c r="T247" s="158"/>
      <c r="AT247" s="153" t="s">
        <v>223</v>
      </c>
      <c r="AU247" s="153" t="s">
        <v>85</v>
      </c>
      <c r="AV247" s="12" t="s">
        <v>85</v>
      </c>
      <c r="AW247" s="12" t="s">
        <v>32</v>
      </c>
      <c r="AX247" s="12" t="s">
        <v>76</v>
      </c>
      <c r="AY247" s="153" t="s">
        <v>207</v>
      </c>
    </row>
    <row r="248" spans="2:51" s="12" customFormat="1" ht="12">
      <c r="B248" s="151"/>
      <c r="D248" s="152" t="s">
        <v>223</v>
      </c>
      <c r="E248" s="153" t="s">
        <v>1</v>
      </c>
      <c r="F248" s="154" t="s">
        <v>968</v>
      </c>
      <c r="H248" s="155">
        <v>3.212</v>
      </c>
      <c r="I248" s="156"/>
      <c r="L248" s="151"/>
      <c r="M248" s="157"/>
      <c r="T248" s="158"/>
      <c r="AT248" s="153" t="s">
        <v>223</v>
      </c>
      <c r="AU248" s="153" t="s">
        <v>85</v>
      </c>
      <c r="AV248" s="12" t="s">
        <v>85</v>
      </c>
      <c r="AW248" s="12" t="s">
        <v>32</v>
      </c>
      <c r="AX248" s="12" t="s">
        <v>76</v>
      </c>
      <c r="AY248" s="153" t="s">
        <v>207</v>
      </c>
    </row>
    <row r="249" spans="2:51" s="12" customFormat="1" ht="12">
      <c r="B249" s="151"/>
      <c r="D249" s="152" t="s">
        <v>223</v>
      </c>
      <c r="E249" s="153" t="s">
        <v>1</v>
      </c>
      <c r="F249" s="154" t="s">
        <v>969</v>
      </c>
      <c r="H249" s="155">
        <v>1.391</v>
      </c>
      <c r="I249" s="156"/>
      <c r="L249" s="151"/>
      <c r="M249" s="157"/>
      <c r="T249" s="158"/>
      <c r="AT249" s="153" t="s">
        <v>223</v>
      </c>
      <c r="AU249" s="153" t="s">
        <v>85</v>
      </c>
      <c r="AV249" s="12" t="s">
        <v>85</v>
      </c>
      <c r="AW249" s="12" t="s">
        <v>32</v>
      </c>
      <c r="AX249" s="12" t="s">
        <v>76</v>
      </c>
      <c r="AY249" s="153" t="s">
        <v>207</v>
      </c>
    </row>
    <row r="250" spans="2:51" s="15" customFormat="1" ht="12">
      <c r="B250" s="187"/>
      <c r="D250" s="152" t="s">
        <v>223</v>
      </c>
      <c r="E250" s="188" t="s">
        <v>1</v>
      </c>
      <c r="F250" s="189" t="s">
        <v>872</v>
      </c>
      <c r="H250" s="190">
        <v>7.095000000000001</v>
      </c>
      <c r="I250" s="191"/>
      <c r="L250" s="187"/>
      <c r="M250" s="192"/>
      <c r="T250" s="193"/>
      <c r="AT250" s="188" t="s">
        <v>223</v>
      </c>
      <c r="AU250" s="188" t="s">
        <v>85</v>
      </c>
      <c r="AV250" s="15" t="s">
        <v>99</v>
      </c>
      <c r="AW250" s="15" t="s">
        <v>32</v>
      </c>
      <c r="AX250" s="15" t="s">
        <v>76</v>
      </c>
      <c r="AY250" s="188" t="s">
        <v>207</v>
      </c>
    </row>
    <row r="251" spans="2:51" s="12" customFormat="1" ht="12">
      <c r="B251" s="151"/>
      <c r="D251" s="152" t="s">
        <v>223</v>
      </c>
      <c r="E251" s="153" t="s">
        <v>1</v>
      </c>
      <c r="F251" s="154" t="s">
        <v>970</v>
      </c>
      <c r="H251" s="155">
        <v>7.1</v>
      </c>
      <c r="I251" s="156"/>
      <c r="L251" s="151"/>
      <c r="M251" s="157"/>
      <c r="T251" s="158"/>
      <c r="AT251" s="153" t="s">
        <v>223</v>
      </c>
      <c r="AU251" s="153" t="s">
        <v>85</v>
      </c>
      <c r="AV251" s="12" t="s">
        <v>85</v>
      </c>
      <c r="AW251" s="12" t="s">
        <v>32</v>
      </c>
      <c r="AX251" s="12" t="s">
        <v>83</v>
      </c>
      <c r="AY251" s="153" t="s">
        <v>207</v>
      </c>
    </row>
    <row r="252" spans="2:65" s="1" customFormat="1" ht="24.2" customHeight="1">
      <c r="B252" s="137"/>
      <c r="C252" s="138" t="s">
        <v>369</v>
      </c>
      <c r="D252" s="138" t="s">
        <v>209</v>
      </c>
      <c r="E252" s="139" t="s">
        <v>971</v>
      </c>
      <c r="F252" s="140" t="s">
        <v>972</v>
      </c>
      <c r="G252" s="141" t="s">
        <v>218</v>
      </c>
      <c r="H252" s="142">
        <v>20</v>
      </c>
      <c r="I252" s="143"/>
      <c r="J252" s="144">
        <f>ROUND(I252*H252,2)</f>
        <v>0</v>
      </c>
      <c r="K252" s="140" t="s">
        <v>1</v>
      </c>
      <c r="L252" s="32"/>
      <c r="M252" s="145" t="s">
        <v>1</v>
      </c>
      <c r="N252" s="146" t="s">
        <v>41</v>
      </c>
      <c r="P252" s="147">
        <f>O252*H252</f>
        <v>0</v>
      </c>
      <c r="Q252" s="147">
        <v>0.01787</v>
      </c>
      <c r="R252" s="147">
        <f>Q252*H252</f>
        <v>0.3574</v>
      </c>
      <c r="S252" s="147">
        <v>0</v>
      </c>
      <c r="T252" s="148">
        <f>S252*H252</f>
        <v>0</v>
      </c>
      <c r="AR252" s="149" t="s">
        <v>214</v>
      </c>
      <c r="AT252" s="149" t="s">
        <v>209</v>
      </c>
      <c r="AU252" s="149" t="s">
        <v>85</v>
      </c>
      <c r="AY252" s="17" t="s">
        <v>207</v>
      </c>
      <c r="BE252" s="150">
        <f>IF(N252="základní",J252,0)</f>
        <v>0</v>
      </c>
      <c r="BF252" s="150">
        <f>IF(N252="snížená",J252,0)</f>
        <v>0</v>
      </c>
      <c r="BG252" s="150">
        <f>IF(N252="zákl. přenesená",J252,0)</f>
        <v>0</v>
      </c>
      <c r="BH252" s="150">
        <f>IF(N252="sníž. přenesená",J252,0)</f>
        <v>0</v>
      </c>
      <c r="BI252" s="150">
        <f>IF(N252="nulová",J252,0)</f>
        <v>0</v>
      </c>
      <c r="BJ252" s="17" t="s">
        <v>83</v>
      </c>
      <c r="BK252" s="150">
        <f>ROUND(I252*H252,2)</f>
        <v>0</v>
      </c>
      <c r="BL252" s="17" t="s">
        <v>214</v>
      </c>
      <c r="BM252" s="149" t="s">
        <v>973</v>
      </c>
    </row>
    <row r="253" spans="2:51" s="12" customFormat="1" ht="12">
      <c r="B253" s="151"/>
      <c r="D253" s="152" t="s">
        <v>223</v>
      </c>
      <c r="E253" s="153" t="s">
        <v>1</v>
      </c>
      <c r="F253" s="154" t="s">
        <v>974</v>
      </c>
      <c r="H253" s="155">
        <v>17.087</v>
      </c>
      <c r="I253" s="156"/>
      <c r="L253" s="151"/>
      <c r="M253" s="157"/>
      <c r="T253" s="158"/>
      <c r="AT253" s="153" t="s">
        <v>223</v>
      </c>
      <c r="AU253" s="153" t="s">
        <v>85</v>
      </c>
      <c r="AV253" s="12" t="s">
        <v>85</v>
      </c>
      <c r="AW253" s="12" t="s">
        <v>32</v>
      </c>
      <c r="AX253" s="12" t="s">
        <v>76</v>
      </c>
      <c r="AY253" s="153" t="s">
        <v>207</v>
      </c>
    </row>
    <row r="254" spans="2:51" s="12" customFormat="1" ht="12">
      <c r="B254" s="151"/>
      <c r="D254" s="152" t="s">
        <v>223</v>
      </c>
      <c r="E254" s="153" t="s">
        <v>1</v>
      </c>
      <c r="F254" s="154" t="s">
        <v>975</v>
      </c>
      <c r="H254" s="155">
        <v>0.341</v>
      </c>
      <c r="I254" s="156"/>
      <c r="L254" s="151"/>
      <c r="M254" s="157"/>
      <c r="T254" s="158"/>
      <c r="AT254" s="153" t="s">
        <v>223</v>
      </c>
      <c r="AU254" s="153" t="s">
        <v>85</v>
      </c>
      <c r="AV254" s="12" t="s">
        <v>85</v>
      </c>
      <c r="AW254" s="12" t="s">
        <v>32</v>
      </c>
      <c r="AX254" s="12" t="s">
        <v>76</v>
      </c>
      <c r="AY254" s="153" t="s">
        <v>207</v>
      </c>
    </row>
    <row r="255" spans="2:51" s="12" customFormat="1" ht="12">
      <c r="B255" s="151"/>
      <c r="D255" s="152" t="s">
        <v>223</v>
      </c>
      <c r="E255" s="153" t="s">
        <v>1</v>
      </c>
      <c r="F255" s="154" t="s">
        <v>976</v>
      </c>
      <c r="H255" s="155">
        <v>0.76</v>
      </c>
      <c r="I255" s="156"/>
      <c r="L255" s="151"/>
      <c r="M255" s="157"/>
      <c r="T255" s="158"/>
      <c r="AT255" s="153" t="s">
        <v>223</v>
      </c>
      <c r="AU255" s="153" t="s">
        <v>85</v>
      </c>
      <c r="AV255" s="12" t="s">
        <v>85</v>
      </c>
      <c r="AW255" s="12" t="s">
        <v>32</v>
      </c>
      <c r="AX255" s="12" t="s">
        <v>76</v>
      </c>
      <c r="AY255" s="153" t="s">
        <v>207</v>
      </c>
    </row>
    <row r="256" spans="2:51" s="12" customFormat="1" ht="12">
      <c r="B256" s="151"/>
      <c r="D256" s="152" t="s">
        <v>223</v>
      </c>
      <c r="E256" s="153" t="s">
        <v>1</v>
      </c>
      <c r="F256" s="154" t="s">
        <v>977</v>
      </c>
      <c r="H256" s="155">
        <v>1.383</v>
      </c>
      <c r="I256" s="156"/>
      <c r="L256" s="151"/>
      <c r="M256" s="157"/>
      <c r="T256" s="158"/>
      <c r="AT256" s="153" t="s">
        <v>223</v>
      </c>
      <c r="AU256" s="153" t="s">
        <v>85</v>
      </c>
      <c r="AV256" s="12" t="s">
        <v>85</v>
      </c>
      <c r="AW256" s="12" t="s">
        <v>32</v>
      </c>
      <c r="AX256" s="12" t="s">
        <v>76</v>
      </c>
      <c r="AY256" s="153" t="s">
        <v>207</v>
      </c>
    </row>
    <row r="257" spans="2:51" s="15" customFormat="1" ht="12">
      <c r="B257" s="187"/>
      <c r="D257" s="152" t="s">
        <v>223</v>
      </c>
      <c r="E257" s="188" t="s">
        <v>1</v>
      </c>
      <c r="F257" s="189" t="s">
        <v>872</v>
      </c>
      <c r="H257" s="190">
        <v>19.571</v>
      </c>
      <c r="I257" s="191"/>
      <c r="L257" s="187"/>
      <c r="M257" s="192"/>
      <c r="T257" s="193"/>
      <c r="AT257" s="188" t="s">
        <v>223</v>
      </c>
      <c r="AU257" s="188" t="s">
        <v>85</v>
      </c>
      <c r="AV257" s="15" t="s">
        <v>99</v>
      </c>
      <c r="AW257" s="15" t="s">
        <v>32</v>
      </c>
      <c r="AX257" s="15" t="s">
        <v>76</v>
      </c>
      <c r="AY257" s="188" t="s">
        <v>207</v>
      </c>
    </row>
    <row r="258" spans="2:51" s="12" customFormat="1" ht="12">
      <c r="B258" s="151"/>
      <c r="D258" s="152" t="s">
        <v>223</v>
      </c>
      <c r="E258" s="153" t="s">
        <v>1</v>
      </c>
      <c r="F258" s="154" t="s">
        <v>294</v>
      </c>
      <c r="H258" s="155">
        <v>20</v>
      </c>
      <c r="I258" s="156"/>
      <c r="L258" s="151"/>
      <c r="M258" s="157"/>
      <c r="T258" s="158"/>
      <c r="AT258" s="153" t="s">
        <v>223</v>
      </c>
      <c r="AU258" s="153" t="s">
        <v>85</v>
      </c>
      <c r="AV258" s="12" t="s">
        <v>85</v>
      </c>
      <c r="AW258" s="12" t="s">
        <v>32</v>
      </c>
      <c r="AX258" s="12" t="s">
        <v>83</v>
      </c>
      <c r="AY258" s="153" t="s">
        <v>207</v>
      </c>
    </row>
    <row r="259" spans="2:65" s="1" customFormat="1" ht="24.2" customHeight="1">
      <c r="B259" s="137"/>
      <c r="C259" s="138" t="s">
        <v>374</v>
      </c>
      <c r="D259" s="138" t="s">
        <v>209</v>
      </c>
      <c r="E259" s="139" t="s">
        <v>978</v>
      </c>
      <c r="F259" s="140" t="s">
        <v>979</v>
      </c>
      <c r="G259" s="141" t="s">
        <v>218</v>
      </c>
      <c r="H259" s="142">
        <v>20</v>
      </c>
      <c r="I259" s="143"/>
      <c r="J259" s="144">
        <f>ROUND(I259*H259,2)</f>
        <v>0</v>
      </c>
      <c r="K259" s="140" t="s">
        <v>1</v>
      </c>
      <c r="L259" s="32"/>
      <c r="M259" s="145" t="s">
        <v>1</v>
      </c>
      <c r="N259" s="146" t="s">
        <v>41</v>
      </c>
      <c r="P259" s="147">
        <f>O259*H259</f>
        <v>0</v>
      </c>
      <c r="Q259" s="147">
        <v>0</v>
      </c>
      <c r="R259" s="147">
        <f>Q259*H259</f>
        <v>0</v>
      </c>
      <c r="S259" s="147">
        <v>0</v>
      </c>
      <c r="T259" s="148">
        <f>S259*H259</f>
        <v>0</v>
      </c>
      <c r="AR259" s="149" t="s">
        <v>214</v>
      </c>
      <c r="AT259" s="149" t="s">
        <v>209</v>
      </c>
      <c r="AU259" s="149" t="s">
        <v>85</v>
      </c>
      <c r="AY259" s="17" t="s">
        <v>207</v>
      </c>
      <c r="BE259" s="150">
        <f>IF(N259="základní",J259,0)</f>
        <v>0</v>
      </c>
      <c r="BF259" s="150">
        <f>IF(N259="snížená",J259,0)</f>
        <v>0</v>
      </c>
      <c r="BG259" s="150">
        <f>IF(N259="zákl. přenesená",J259,0)</f>
        <v>0</v>
      </c>
      <c r="BH259" s="150">
        <f>IF(N259="sníž. přenesená",J259,0)</f>
        <v>0</v>
      </c>
      <c r="BI259" s="150">
        <f>IF(N259="nulová",J259,0)</f>
        <v>0</v>
      </c>
      <c r="BJ259" s="17" t="s">
        <v>83</v>
      </c>
      <c r="BK259" s="150">
        <f>ROUND(I259*H259,2)</f>
        <v>0</v>
      </c>
      <c r="BL259" s="17" t="s">
        <v>214</v>
      </c>
      <c r="BM259" s="149" t="s">
        <v>980</v>
      </c>
    </row>
    <row r="260" spans="2:65" s="1" customFormat="1" ht="21.75" customHeight="1">
      <c r="B260" s="137"/>
      <c r="C260" s="138" t="s">
        <v>379</v>
      </c>
      <c r="D260" s="138" t="s">
        <v>209</v>
      </c>
      <c r="E260" s="139" t="s">
        <v>981</v>
      </c>
      <c r="F260" s="140" t="s">
        <v>982</v>
      </c>
      <c r="G260" s="141" t="s">
        <v>429</v>
      </c>
      <c r="H260" s="142">
        <v>0.318</v>
      </c>
      <c r="I260" s="143"/>
      <c r="J260" s="144">
        <f>ROUND(I260*H260,2)</f>
        <v>0</v>
      </c>
      <c r="K260" s="140" t="s">
        <v>213</v>
      </c>
      <c r="L260" s="32"/>
      <c r="M260" s="145" t="s">
        <v>1</v>
      </c>
      <c r="N260" s="146" t="s">
        <v>41</v>
      </c>
      <c r="P260" s="147">
        <f>O260*H260</f>
        <v>0</v>
      </c>
      <c r="Q260" s="147">
        <v>1.04927</v>
      </c>
      <c r="R260" s="147">
        <f>Q260*H260</f>
        <v>0.33366786</v>
      </c>
      <c r="S260" s="147">
        <v>0</v>
      </c>
      <c r="T260" s="148">
        <f>S260*H260</f>
        <v>0</v>
      </c>
      <c r="AR260" s="149" t="s">
        <v>214</v>
      </c>
      <c r="AT260" s="149" t="s">
        <v>209</v>
      </c>
      <c r="AU260" s="149" t="s">
        <v>85</v>
      </c>
      <c r="AY260" s="17" t="s">
        <v>207</v>
      </c>
      <c r="BE260" s="150">
        <f>IF(N260="základní",J260,0)</f>
        <v>0</v>
      </c>
      <c r="BF260" s="150">
        <f>IF(N260="snížená",J260,0)</f>
        <v>0</v>
      </c>
      <c r="BG260" s="150">
        <f>IF(N260="zákl. přenesená",J260,0)</f>
        <v>0</v>
      </c>
      <c r="BH260" s="150">
        <f>IF(N260="sníž. přenesená",J260,0)</f>
        <v>0</v>
      </c>
      <c r="BI260" s="150">
        <f>IF(N260="nulová",J260,0)</f>
        <v>0</v>
      </c>
      <c r="BJ260" s="17" t="s">
        <v>83</v>
      </c>
      <c r="BK260" s="150">
        <f>ROUND(I260*H260,2)</f>
        <v>0</v>
      </c>
      <c r="BL260" s="17" t="s">
        <v>214</v>
      </c>
      <c r="BM260" s="149" t="s">
        <v>983</v>
      </c>
    </row>
    <row r="261" spans="2:51" s="12" customFormat="1" ht="12">
      <c r="B261" s="151"/>
      <c r="D261" s="152" t="s">
        <v>223</v>
      </c>
      <c r="E261" s="153" t="s">
        <v>1</v>
      </c>
      <c r="F261" s="154" t="s">
        <v>984</v>
      </c>
      <c r="H261" s="155">
        <v>0.005</v>
      </c>
      <c r="I261" s="156"/>
      <c r="L261" s="151"/>
      <c r="M261" s="157"/>
      <c r="T261" s="158"/>
      <c r="AT261" s="153" t="s">
        <v>223</v>
      </c>
      <c r="AU261" s="153" t="s">
        <v>85</v>
      </c>
      <c r="AV261" s="12" t="s">
        <v>85</v>
      </c>
      <c r="AW261" s="12" t="s">
        <v>32</v>
      </c>
      <c r="AX261" s="12" t="s">
        <v>76</v>
      </c>
      <c r="AY261" s="153" t="s">
        <v>207</v>
      </c>
    </row>
    <row r="262" spans="2:51" s="12" customFormat="1" ht="12">
      <c r="B262" s="151"/>
      <c r="D262" s="152" t="s">
        <v>223</v>
      </c>
      <c r="E262" s="153" t="s">
        <v>1</v>
      </c>
      <c r="F262" s="154" t="s">
        <v>985</v>
      </c>
      <c r="H262" s="155">
        <v>0.058</v>
      </c>
      <c r="I262" s="156"/>
      <c r="L262" s="151"/>
      <c r="M262" s="157"/>
      <c r="T262" s="158"/>
      <c r="AT262" s="153" t="s">
        <v>223</v>
      </c>
      <c r="AU262" s="153" t="s">
        <v>85</v>
      </c>
      <c r="AV262" s="12" t="s">
        <v>85</v>
      </c>
      <c r="AW262" s="12" t="s">
        <v>32</v>
      </c>
      <c r="AX262" s="12" t="s">
        <v>76</v>
      </c>
      <c r="AY262" s="153" t="s">
        <v>207</v>
      </c>
    </row>
    <row r="263" spans="2:51" s="12" customFormat="1" ht="12">
      <c r="B263" s="151"/>
      <c r="D263" s="152" t="s">
        <v>223</v>
      </c>
      <c r="E263" s="153" t="s">
        <v>1</v>
      </c>
      <c r="F263" s="154" t="s">
        <v>986</v>
      </c>
      <c r="H263" s="155">
        <v>0.222</v>
      </c>
      <c r="I263" s="156"/>
      <c r="L263" s="151"/>
      <c r="M263" s="157"/>
      <c r="T263" s="158"/>
      <c r="AT263" s="153" t="s">
        <v>223</v>
      </c>
      <c r="AU263" s="153" t="s">
        <v>85</v>
      </c>
      <c r="AV263" s="12" t="s">
        <v>85</v>
      </c>
      <c r="AW263" s="12" t="s">
        <v>32</v>
      </c>
      <c r="AX263" s="12" t="s">
        <v>76</v>
      </c>
      <c r="AY263" s="153" t="s">
        <v>207</v>
      </c>
    </row>
    <row r="264" spans="2:51" s="12" customFormat="1" ht="12">
      <c r="B264" s="151"/>
      <c r="D264" s="152" t="s">
        <v>223</v>
      </c>
      <c r="E264" s="153" t="s">
        <v>1</v>
      </c>
      <c r="F264" s="154" t="s">
        <v>987</v>
      </c>
      <c r="H264" s="155">
        <v>0.033</v>
      </c>
      <c r="I264" s="156"/>
      <c r="L264" s="151"/>
      <c r="M264" s="157"/>
      <c r="T264" s="158"/>
      <c r="AT264" s="153" t="s">
        <v>223</v>
      </c>
      <c r="AU264" s="153" t="s">
        <v>85</v>
      </c>
      <c r="AV264" s="12" t="s">
        <v>85</v>
      </c>
      <c r="AW264" s="12" t="s">
        <v>32</v>
      </c>
      <c r="AX264" s="12" t="s">
        <v>76</v>
      </c>
      <c r="AY264" s="153" t="s">
        <v>207</v>
      </c>
    </row>
    <row r="265" spans="2:51" s="14" customFormat="1" ht="12">
      <c r="B265" s="165"/>
      <c r="D265" s="152" t="s">
        <v>223</v>
      </c>
      <c r="E265" s="166" t="s">
        <v>1</v>
      </c>
      <c r="F265" s="167" t="s">
        <v>309</v>
      </c>
      <c r="H265" s="168">
        <v>0.31800000000000006</v>
      </c>
      <c r="I265" s="169"/>
      <c r="L265" s="165"/>
      <c r="M265" s="170"/>
      <c r="T265" s="171"/>
      <c r="AT265" s="166" t="s">
        <v>223</v>
      </c>
      <c r="AU265" s="166" t="s">
        <v>85</v>
      </c>
      <c r="AV265" s="14" t="s">
        <v>214</v>
      </c>
      <c r="AW265" s="14" t="s">
        <v>32</v>
      </c>
      <c r="AX265" s="14" t="s">
        <v>83</v>
      </c>
      <c r="AY265" s="166" t="s">
        <v>207</v>
      </c>
    </row>
    <row r="266" spans="2:65" s="1" customFormat="1" ht="21.75" customHeight="1">
      <c r="B266" s="137"/>
      <c r="C266" s="138" t="s">
        <v>385</v>
      </c>
      <c r="D266" s="138" t="s">
        <v>209</v>
      </c>
      <c r="E266" s="139" t="s">
        <v>988</v>
      </c>
      <c r="F266" s="140" t="s">
        <v>989</v>
      </c>
      <c r="G266" s="141" t="s">
        <v>429</v>
      </c>
      <c r="H266" s="142">
        <v>0.655</v>
      </c>
      <c r="I266" s="143"/>
      <c r="J266" s="144">
        <f>ROUND(I266*H266,2)</f>
        <v>0</v>
      </c>
      <c r="K266" s="140" t="s">
        <v>213</v>
      </c>
      <c r="L266" s="32"/>
      <c r="M266" s="145" t="s">
        <v>1</v>
      </c>
      <c r="N266" s="146" t="s">
        <v>41</v>
      </c>
      <c r="P266" s="147">
        <f>O266*H266</f>
        <v>0</v>
      </c>
      <c r="Q266" s="147">
        <v>1.09687</v>
      </c>
      <c r="R266" s="147">
        <f>Q266*H266</f>
        <v>0.7184498500000001</v>
      </c>
      <c r="S266" s="147">
        <v>0</v>
      </c>
      <c r="T266" s="148">
        <f>S266*H266</f>
        <v>0</v>
      </c>
      <c r="AR266" s="149" t="s">
        <v>214</v>
      </c>
      <c r="AT266" s="149" t="s">
        <v>209</v>
      </c>
      <c r="AU266" s="149" t="s">
        <v>85</v>
      </c>
      <c r="AY266" s="17" t="s">
        <v>207</v>
      </c>
      <c r="BE266" s="150">
        <f>IF(N266="základní",J266,0)</f>
        <v>0</v>
      </c>
      <c r="BF266" s="150">
        <f>IF(N266="snížená",J266,0)</f>
        <v>0</v>
      </c>
      <c r="BG266" s="150">
        <f>IF(N266="zákl. přenesená",J266,0)</f>
        <v>0</v>
      </c>
      <c r="BH266" s="150">
        <f>IF(N266="sníž. přenesená",J266,0)</f>
        <v>0</v>
      </c>
      <c r="BI266" s="150">
        <f>IF(N266="nulová",J266,0)</f>
        <v>0</v>
      </c>
      <c r="BJ266" s="17" t="s">
        <v>83</v>
      </c>
      <c r="BK266" s="150">
        <f>ROUND(I266*H266,2)</f>
        <v>0</v>
      </c>
      <c r="BL266" s="17" t="s">
        <v>214</v>
      </c>
      <c r="BM266" s="149" t="s">
        <v>990</v>
      </c>
    </row>
    <row r="267" spans="2:51" s="12" customFormat="1" ht="12">
      <c r="B267" s="151"/>
      <c r="D267" s="152" t="s">
        <v>223</v>
      </c>
      <c r="E267" s="153" t="s">
        <v>1</v>
      </c>
      <c r="F267" s="154" t="s">
        <v>991</v>
      </c>
      <c r="H267" s="155">
        <v>0.655</v>
      </c>
      <c r="I267" s="156"/>
      <c r="L267" s="151"/>
      <c r="M267" s="157"/>
      <c r="T267" s="158"/>
      <c r="AT267" s="153" t="s">
        <v>223</v>
      </c>
      <c r="AU267" s="153" t="s">
        <v>85</v>
      </c>
      <c r="AV267" s="12" t="s">
        <v>85</v>
      </c>
      <c r="AW267" s="12" t="s">
        <v>32</v>
      </c>
      <c r="AX267" s="12" t="s">
        <v>83</v>
      </c>
      <c r="AY267" s="153" t="s">
        <v>207</v>
      </c>
    </row>
    <row r="268" spans="2:65" s="1" customFormat="1" ht="24.2" customHeight="1">
      <c r="B268" s="137"/>
      <c r="C268" s="138" t="s">
        <v>392</v>
      </c>
      <c r="D268" s="138" t="s">
        <v>209</v>
      </c>
      <c r="E268" s="139" t="s">
        <v>992</v>
      </c>
      <c r="F268" s="140" t="s">
        <v>993</v>
      </c>
      <c r="G268" s="141" t="s">
        <v>286</v>
      </c>
      <c r="H268" s="142">
        <v>3.36</v>
      </c>
      <c r="I268" s="143"/>
      <c r="J268" s="144">
        <f>ROUND(I268*H268,2)</f>
        <v>0</v>
      </c>
      <c r="K268" s="140" t="s">
        <v>213</v>
      </c>
      <c r="L268" s="32"/>
      <c r="M268" s="145" t="s">
        <v>1</v>
      </c>
      <c r="N268" s="146" t="s">
        <v>41</v>
      </c>
      <c r="P268" s="147">
        <f>O268*H268</f>
        <v>0</v>
      </c>
      <c r="Q268" s="147">
        <v>2.79989</v>
      </c>
      <c r="R268" s="147">
        <f>Q268*H268</f>
        <v>9.4076304</v>
      </c>
      <c r="S268" s="147">
        <v>0</v>
      </c>
      <c r="T268" s="148">
        <f>S268*H268</f>
        <v>0</v>
      </c>
      <c r="AR268" s="149" t="s">
        <v>214</v>
      </c>
      <c r="AT268" s="149" t="s">
        <v>209</v>
      </c>
      <c r="AU268" s="149" t="s">
        <v>85</v>
      </c>
      <c r="AY268" s="17" t="s">
        <v>207</v>
      </c>
      <c r="BE268" s="150">
        <f>IF(N268="základní",J268,0)</f>
        <v>0</v>
      </c>
      <c r="BF268" s="150">
        <f>IF(N268="snížená",J268,0)</f>
        <v>0</v>
      </c>
      <c r="BG268" s="150">
        <f>IF(N268="zákl. přenesená",J268,0)</f>
        <v>0</v>
      </c>
      <c r="BH268" s="150">
        <f>IF(N268="sníž. přenesená",J268,0)</f>
        <v>0</v>
      </c>
      <c r="BI268" s="150">
        <f>IF(N268="nulová",J268,0)</f>
        <v>0</v>
      </c>
      <c r="BJ268" s="17" t="s">
        <v>83</v>
      </c>
      <c r="BK268" s="150">
        <f>ROUND(I268*H268,2)</f>
        <v>0</v>
      </c>
      <c r="BL268" s="17" t="s">
        <v>214</v>
      </c>
      <c r="BM268" s="149" t="s">
        <v>994</v>
      </c>
    </row>
    <row r="269" spans="2:51" s="12" customFormat="1" ht="12">
      <c r="B269" s="151"/>
      <c r="D269" s="152" t="s">
        <v>223</v>
      </c>
      <c r="E269" s="153" t="s">
        <v>1</v>
      </c>
      <c r="F269" s="154" t="s">
        <v>995</v>
      </c>
      <c r="H269" s="155">
        <v>3.36</v>
      </c>
      <c r="I269" s="156"/>
      <c r="L269" s="151"/>
      <c r="M269" s="157"/>
      <c r="T269" s="158"/>
      <c r="AT269" s="153" t="s">
        <v>223</v>
      </c>
      <c r="AU269" s="153" t="s">
        <v>85</v>
      </c>
      <c r="AV269" s="12" t="s">
        <v>85</v>
      </c>
      <c r="AW269" s="12" t="s">
        <v>32</v>
      </c>
      <c r="AX269" s="12" t="s">
        <v>83</v>
      </c>
      <c r="AY269" s="153" t="s">
        <v>207</v>
      </c>
    </row>
    <row r="270" spans="2:65" s="1" customFormat="1" ht="24.2" customHeight="1">
      <c r="B270" s="137"/>
      <c r="C270" s="138" t="s">
        <v>397</v>
      </c>
      <c r="D270" s="138" t="s">
        <v>209</v>
      </c>
      <c r="E270" s="139" t="s">
        <v>996</v>
      </c>
      <c r="F270" s="140" t="s">
        <v>997</v>
      </c>
      <c r="G270" s="141" t="s">
        <v>218</v>
      </c>
      <c r="H270" s="142">
        <v>35</v>
      </c>
      <c r="I270" s="143"/>
      <c r="J270" s="144">
        <f>ROUND(I270*H270,2)</f>
        <v>0</v>
      </c>
      <c r="K270" s="140" t="s">
        <v>213</v>
      </c>
      <c r="L270" s="32"/>
      <c r="M270" s="145" t="s">
        <v>1</v>
      </c>
      <c r="N270" s="146" t="s">
        <v>41</v>
      </c>
      <c r="P270" s="147">
        <f>O270*H270</f>
        <v>0</v>
      </c>
      <c r="Q270" s="147">
        <v>0.93779</v>
      </c>
      <c r="R270" s="147">
        <f>Q270*H270</f>
        <v>32.82265</v>
      </c>
      <c r="S270" s="147">
        <v>0</v>
      </c>
      <c r="T270" s="148">
        <f>S270*H270</f>
        <v>0</v>
      </c>
      <c r="AR270" s="149" t="s">
        <v>214</v>
      </c>
      <c r="AT270" s="149" t="s">
        <v>209</v>
      </c>
      <c r="AU270" s="149" t="s">
        <v>85</v>
      </c>
      <c r="AY270" s="17" t="s">
        <v>207</v>
      </c>
      <c r="BE270" s="150">
        <f>IF(N270="základní",J270,0)</f>
        <v>0</v>
      </c>
      <c r="BF270" s="150">
        <f>IF(N270="snížená",J270,0)</f>
        <v>0</v>
      </c>
      <c r="BG270" s="150">
        <f>IF(N270="zákl. přenesená",J270,0)</f>
        <v>0</v>
      </c>
      <c r="BH270" s="150">
        <f>IF(N270="sníž. přenesená",J270,0)</f>
        <v>0</v>
      </c>
      <c r="BI270" s="150">
        <f>IF(N270="nulová",J270,0)</f>
        <v>0</v>
      </c>
      <c r="BJ270" s="17" t="s">
        <v>83</v>
      </c>
      <c r="BK270" s="150">
        <f>ROUND(I270*H270,2)</f>
        <v>0</v>
      </c>
      <c r="BL270" s="17" t="s">
        <v>214</v>
      </c>
      <c r="BM270" s="149" t="s">
        <v>998</v>
      </c>
    </row>
    <row r="271" spans="2:51" s="13" customFormat="1" ht="12">
      <c r="B271" s="159"/>
      <c r="D271" s="152" t="s">
        <v>223</v>
      </c>
      <c r="E271" s="160" t="s">
        <v>1</v>
      </c>
      <c r="F271" s="161" t="s">
        <v>999</v>
      </c>
      <c r="H271" s="160" t="s">
        <v>1</v>
      </c>
      <c r="I271" s="162"/>
      <c r="L271" s="159"/>
      <c r="M271" s="163"/>
      <c r="T271" s="164"/>
      <c r="AT271" s="160" t="s">
        <v>223</v>
      </c>
      <c r="AU271" s="160" t="s">
        <v>85</v>
      </c>
      <c r="AV271" s="13" t="s">
        <v>83</v>
      </c>
      <c r="AW271" s="13" t="s">
        <v>32</v>
      </c>
      <c r="AX271" s="13" t="s">
        <v>76</v>
      </c>
      <c r="AY271" s="160" t="s">
        <v>207</v>
      </c>
    </row>
    <row r="272" spans="2:51" s="12" customFormat="1" ht="12">
      <c r="B272" s="151"/>
      <c r="D272" s="152" t="s">
        <v>223</v>
      </c>
      <c r="E272" s="153" t="s">
        <v>1</v>
      </c>
      <c r="F272" s="154" t="s">
        <v>1000</v>
      </c>
      <c r="H272" s="155">
        <v>34.667</v>
      </c>
      <c r="I272" s="156"/>
      <c r="L272" s="151"/>
      <c r="M272" s="157"/>
      <c r="T272" s="158"/>
      <c r="AT272" s="153" t="s">
        <v>223</v>
      </c>
      <c r="AU272" s="153" t="s">
        <v>85</v>
      </c>
      <c r="AV272" s="12" t="s">
        <v>85</v>
      </c>
      <c r="AW272" s="12" t="s">
        <v>32</v>
      </c>
      <c r="AX272" s="12" t="s">
        <v>76</v>
      </c>
      <c r="AY272" s="153" t="s">
        <v>207</v>
      </c>
    </row>
    <row r="273" spans="2:51" s="12" customFormat="1" ht="12">
      <c r="B273" s="151"/>
      <c r="D273" s="152" t="s">
        <v>223</v>
      </c>
      <c r="E273" s="153" t="s">
        <v>1</v>
      </c>
      <c r="F273" s="154" t="s">
        <v>369</v>
      </c>
      <c r="H273" s="155">
        <v>35</v>
      </c>
      <c r="I273" s="156"/>
      <c r="L273" s="151"/>
      <c r="M273" s="157"/>
      <c r="T273" s="158"/>
      <c r="AT273" s="153" t="s">
        <v>223</v>
      </c>
      <c r="AU273" s="153" t="s">
        <v>85</v>
      </c>
      <c r="AV273" s="12" t="s">
        <v>85</v>
      </c>
      <c r="AW273" s="12" t="s">
        <v>32</v>
      </c>
      <c r="AX273" s="12" t="s">
        <v>83</v>
      </c>
      <c r="AY273" s="153" t="s">
        <v>207</v>
      </c>
    </row>
    <row r="274" spans="2:63" s="11" customFormat="1" ht="22.9" customHeight="1">
      <c r="B274" s="125"/>
      <c r="D274" s="126" t="s">
        <v>75</v>
      </c>
      <c r="E274" s="135" t="s">
        <v>234</v>
      </c>
      <c r="F274" s="135" t="s">
        <v>1001</v>
      </c>
      <c r="I274" s="128"/>
      <c r="J274" s="136">
        <f>BK274</f>
        <v>0</v>
      </c>
      <c r="L274" s="125"/>
      <c r="M274" s="130"/>
      <c r="P274" s="131">
        <f>SUM(P275:P299)</f>
        <v>0</v>
      </c>
      <c r="R274" s="131">
        <f>SUM(R275:R299)</f>
        <v>0.052020000000000004</v>
      </c>
      <c r="T274" s="132">
        <f>SUM(T275:T299)</f>
        <v>0</v>
      </c>
      <c r="AR274" s="126" t="s">
        <v>83</v>
      </c>
      <c r="AT274" s="133" t="s">
        <v>75</v>
      </c>
      <c r="AU274" s="133" t="s">
        <v>83</v>
      </c>
      <c r="AY274" s="126" t="s">
        <v>207</v>
      </c>
      <c r="BK274" s="134">
        <f>SUM(BK275:BK299)</f>
        <v>0</v>
      </c>
    </row>
    <row r="275" spans="2:65" s="1" customFormat="1" ht="16.5" customHeight="1">
      <c r="B275" s="137"/>
      <c r="C275" s="138" t="s">
        <v>402</v>
      </c>
      <c r="D275" s="138" t="s">
        <v>209</v>
      </c>
      <c r="E275" s="139" t="s">
        <v>1002</v>
      </c>
      <c r="F275" s="140" t="s">
        <v>1003</v>
      </c>
      <c r="G275" s="141" t="s">
        <v>218</v>
      </c>
      <c r="H275" s="142">
        <v>51</v>
      </c>
      <c r="I275" s="143"/>
      <c r="J275" s="144">
        <f>ROUND(I275*H275,2)</f>
        <v>0</v>
      </c>
      <c r="K275" s="140" t="s">
        <v>1</v>
      </c>
      <c r="L275" s="32"/>
      <c r="M275" s="145" t="s">
        <v>1</v>
      </c>
      <c r="N275" s="146" t="s">
        <v>41</v>
      </c>
      <c r="P275" s="147">
        <f>O275*H275</f>
        <v>0</v>
      </c>
      <c r="Q275" s="147">
        <v>0.00102</v>
      </c>
      <c r="R275" s="147">
        <f>Q275*H275</f>
        <v>0.052020000000000004</v>
      </c>
      <c r="S275" s="147">
        <v>0</v>
      </c>
      <c r="T275" s="148">
        <f>S275*H275</f>
        <v>0</v>
      </c>
      <c r="AR275" s="149" t="s">
        <v>214</v>
      </c>
      <c r="AT275" s="149" t="s">
        <v>209</v>
      </c>
      <c r="AU275" s="149" t="s">
        <v>85</v>
      </c>
      <c r="AY275" s="17" t="s">
        <v>207</v>
      </c>
      <c r="BE275" s="150">
        <f>IF(N275="základní",J275,0)</f>
        <v>0</v>
      </c>
      <c r="BF275" s="150">
        <f>IF(N275="snížená",J275,0)</f>
        <v>0</v>
      </c>
      <c r="BG275" s="150">
        <f>IF(N275="zákl. přenesená",J275,0)</f>
        <v>0</v>
      </c>
      <c r="BH275" s="150">
        <f>IF(N275="sníž. přenesená",J275,0)</f>
        <v>0</v>
      </c>
      <c r="BI275" s="150">
        <f>IF(N275="nulová",J275,0)</f>
        <v>0</v>
      </c>
      <c r="BJ275" s="17" t="s">
        <v>83</v>
      </c>
      <c r="BK275" s="150">
        <f>ROUND(I275*H275,2)</f>
        <v>0</v>
      </c>
      <c r="BL275" s="17" t="s">
        <v>214</v>
      </c>
      <c r="BM275" s="149" t="s">
        <v>1004</v>
      </c>
    </row>
    <row r="276" spans="2:51" s="13" customFormat="1" ht="12">
      <c r="B276" s="159"/>
      <c r="D276" s="152" t="s">
        <v>223</v>
      </c>
      <c r="E276" s="160" t="s">
        <v>1</v>
      </c>
      <c r="F276" s="161" t="s">
        <v>1005</v>
      </c>
      <c r="H276" s="160" t="s">
        <v>1</v>
      </c>
      <c r="I276" s="162"/>
      <c r="L276" s="159"/>
      <c r="M276" s="163"/>
      <c r="T276" s="164"/>
      <c r="AT276" s="160" t="s">
        <v>223</v>
      </c>
      <c r="AU276" s="160" t="s">
        <v>85</v>
      </c>
      <c r="AV276" s="13" t="s">
        <v>83</v>
      </c>
      <c r="AW276" s="13" t="s">
        <v>32</v>
      </c>
      <c r="AX276" s="13" t="s">
        <v>76</v>
      </c>
      <c r="AY276" s="160" t="s">
        <v>207</v>
      </c>
    </row>
    <row r="277" spans="2:51" s="12" customFormat="1" ht="12">
      <c r="B277" s="151"/>
      <c r="D277" s="152" t="s">
        <v>223</v>
      </c>
      <c r="E277" s="153" t="s">
        <v>1</v>
      </c>
      <c r="F277" s="154" t="s">
        <v>908</v>
      </c>
      <c r="H277" s="155">
        <v>2.133</v>
      </c>
      <c r="I277" s="156"/>
      <c r="L277" s="151"/>
      <c r="M277" s="157"/>
      <c r="T277" s="158"/>
      <c r="AT277" s="153" t="s">
        <v>223</v>
      </c>
      <c r="AU277" s="153" t="s">
        <v>85</v>
      </c>
      <c r="AV277" s="12" t="s">
        <v>85</v>
      </c>
      <c r="AW277" s="12" t="s">
        <v>32</v>
      </c>
      <c r="AX277" s="12" t="s">
        <v>76</v>
      </c>
      <c r="AY277" s="153" t="s">
        <v>207</v>
      </c>
    </row>
    <row r="278" spans="2:51" s="12" customFormat="1" ht="12">
      <c r="B278" s="151"/>
      <c r="D278" s="152" t="s">
        <v>223</v>
      </c>
      <c r="E278" s="153" t="s">
        <v>1</v>
      </c>
      <c r="F278" s="154" t="s">
        <v>909</v>
      </c>
      <c r="H278" s="155">
        <v>1.58</v>
      </c>
      <c r="I278" s="156"/>
      <c r="L278" s="151"/>
      <c r="M278" s="157"/>
      <c r="T278" s="158"/>
      <c r="AT278" s="153" t="s">
        <v>223</v>
      </c>
      <c r="AU278" s="153" t="s">
        <v>85</v>
      </c>
      <c r="AV278" s="12" t="s">
        <v>85</v>
      </c>
      <c r="AW278" s="12" t="s">
        <v>32</v>
      </c>
      <c r="AX278" s="12" t="s">
        <v>76</v>
      </c>
      <c r="AY278" s="153" t="s">
        <v>207</v>
      </c>
    </row>
    <row r="279" spans="2:51" s="12" customFormat="1" ht="12">
      <c r="B279" s="151"/>
      <c r="D279" s="152" t="s">
        <v>223</v>
      </c>
      <c r="E279" s="153" t="s">
        <v>1</v>
      </c>
      <c r="F279" s="154" t="s">
        <v>910</v>
      </c>
      <c r="H279" s="155">
        <v>0.531</v>
      </c>
      <c r="I279" s="156"/>
      <c r="L279" s="151"/>
      <c r="M279" s="157"/>
      <c r="T279" s="158"/>
      <c r="AT279" s="153" t="s">
        <v>223</v>
      </c>
      <c r="AU279" s="153" t="s">
        <v>85</v>
      </c>
      <c r="AV279" s="12" t="s">
        <v>85</v>
      </c>
      <c r="AW279" s="12" t="s">
        <v>32</v>
      </c>
      <c r="AX279" s="12" t="s">
        <v>76</v>
      </c>
      <c r="AY279" s="153" t="s">
        <v>207</v>
      </c>
    </row>
    <row r="280" spans="2:51" s="12" customFormat="1" ht="12">
      <c r="B280" s="151"/>
      <c r="D280" s="152" t="s">
        <v>223</v>
      </c>
      <c r="E280" s="153" t="s">
        <v>1</v>
      </c>
      <c r="F280" s="154" t="s">
        <v>911</v>
      </c>
      <c r="H280" s="155">
        <v>5.192</v>
      </c>
      <c r="I280" s="156"/>
      <c r="L280" s="151"/>
      <c r="M280" s="157"/>
      <c r="T280" s="158"/>
      <c r="AT280" s="153" t="s">
        <v>223</v>
      </c>
      <c r="AU280" s="153" t="s">
        <v>85</v>
      </c>
      <c r="AV280" s="12" t="s">
        <v>85</v>
      </c>
      <c r="AW280" s="12" t="s">
        <v>32</v>
      </c>
      <c r="AX280" s="12" t="s">
        <v>76</v>
      </c>
      <c r="AY280" s="153" t="s">
        <v>207</v>
      </c>
    </row>
    <row r="281" spans="2:51" s="12" customFormat="1" ht="12">
      <c r="B281" s="151"/>
      <c r="D281" s="152" t="s">
        <v>223</v>
      </c>
      <c r="E281" s="153" t="s">
        <v>1</v>
      </c>
      <c r="F281" s="154" t="s">
        <v>912</v>
      </c>
      <c r="H281" s="155">
        <v>1.38</v>
      </c>
      <c r="I281" s="156"/>
      <c r="L281" s="151"/>
      <c r="M281" s="157"/>
      <c r="T281" s="158"/>
      <c r="AT281" s="153" t="s">
        <v>223</v>
      </c>
      <c r="AU281" s="153" t="s">
        <v>85</v>
      </c>
      <c r="AV281" s="12" t="s">
        <v>85</v>
      </c>
      <c r="AW281" s="12" t="s">
        <v>32</v>
      </c>
      <c r="AX281" s="12" t="s">
        <v>76</v>
      </c>
      <c r="AY281" s="153" t="s">
        <v>207</v>
      </c>
    </row>
    <row r="282" spans="2:51" s="15" customFormat="1" ht="12">
      <c r="B282" s="187"/>
      <c r="D282" s="152" t="s">
        <v>223</v>
      </c>
      <c r="E282" s="188" t="s">
        <v>1</v>
      </c>
      <c r="F282" s="189" t="s">
        <v>872</v>
      </c>
      <c r="H282" s="190">
        <v>10.815999999999999</v>
      </c>
      <c r="I282" s="191"/>
      <c r="L282" s="187"/>
      <c r="M282" s="192"/>
      <c r="T282" s="193"/>
      <c r="AT282" s="188" t="s">
        <v>223</v>
      </c>
      <c r="AU282" s="188" t="s">
        <v>85</v>
      </c>
      <c r="AV282" s="15" t="s">
        <v>99</v>
      </c>
      <c r="AW282" s="15" t="s">
        <v>32</v>
      </c>
      <c r="AX282" s="15" t="s">
        <v>76</v>
      </c>
      <c r="AY282" s="188" t="s">
        <v>207</v>
      </c>
    </row>
    <row r="283" spans="2:51" s="13" customFormat="1" ht="12">
      <c r="B283" s="159"/>
      <c r="D283" s="152" t="s">
        <v>223</v>
      </c>
      <c r="E283" s="160" t="s">
        <v>1</v>
      </c>
      <c r="F283" s="161" t="s">
        <v>1006</v>
      </c>
      <c r="H283" s="160" t="s">
        <v>1</v>
      </c>
      <c r="I283" s="162"/>
      <c r="L283" s="159"/>
      <c r="M283" s="163"/>
      <c r="T283" s="164"/>
      <c r="AT283" s="160" t="s">
        <v>223</v>
      </c>
      <c r="AU283" s="160" t="s">
        <v>85</v>
      </c>
      <c r="AV283" s="13" t="s">
        <v>83</v>
      </c>
      <c r="AW283" s="13" t="s">
        <v>32</v>
      </c>
      <c r="AX283" s="13" t="s">
        <v>76</v>
      </c>
      <c r="AY283" s="160" t="s">
        <v>207</v>
      </c>
    </row>
    <row r="284" spans="2:51" s="12" customFormat="1" ht="12">
      <c r="B284" s="151"/>
      <c r="D284" s="152" t="s">
        <v>223</v>
      </c>
      <c r="E284" s="153" t="s">
        <v>1</v>
      </c>
      <c r="F284" s="154" t="s">
        <v>1007</v>
      </c>
      <c r="H284" s="155">
        <v>4.063</v>
      </c>
      <c r="I284" s="156"/>
      <c r="L284" s="151"/>
      <c r="M284" s="157"/>
      <c r="T284" s="158"/>
      <c r="AT284" s="153" t="s">
        <v>223</v>
      </c>
      <c r="AU284" s="153" t="s">
        <v>85</v>
      </c>
      <c r="AV284" s="12" t="s">
        <v>85</v>
      </c>
      <c r="AW284" s="12" t="s">
        <v>32</v>
      </c>
      <c r="AX284" s="12" t="s">
        <v>76</v>
      </c>
      <c r="AY284" s="153" t="s">
        <v>207</v>
      </c>
    </row>
    <row r="285" spans="2:51" s="12" customFormat="1" ht="12">
      <c r="B285" s="151"/>
      <c r="D285" s="152" t="s">
        <v>223</v>
      </c>
      <c r="E285" s="153" t="s">
        <v>1</v>
      </c>
      <c r="F285" s="154" t="s">
        <v>1008</v>
      </c>
      <c r="H285" s="155">
        <v>3.734</v>
      </c>
      <c r="I285" s="156"/>
      <c r="L285" s="151"/>
      <c r="M285" s="157"/>
      <c r="T285" s="158"/>
      <c r="AT285" s="153" t="s">
        <v>223</v>
      </c>
      <c r="AU285" s="153" t="s">
        <v>85</v>
      </c>
      <c r="AV285" s="12" t="s">
        <v>85</v>
      </c>
      <c r="AW285" s="12" t="s">
        <v>32</v>
      </c>
      <c r="AX285" s="12" t="s">
        <v>76</v>
      </c>
      <c r="AY285" s="153" t="s">
        <v>207</v>
      </c>
    </row>
    <row r="286" spans="2:51" s="15" customFormat="1" ht="12">
      <c r="B286" s="187"/>
      <c r="D286" s="152" t="s">
        <v>223</v>
      </c>
      <c r="E286" s="188" t="s">
        <v>1</v>
      </c>
      <c r="F286" s="189" t="s">
        <v>872</v>
      </c>
      <c r="H286" s="190">
        <v>7.797</v>
      </c>
      <c r="I286" s="191"/>
      <c r="L286" s="187"/>
      <c r="M286" s="192"/>
      <c r="T286" s="193"/>
      <c r="AT286" s="188" t="s">
        <v>223</v>
      </c>
      <c r="AU286" s="188" t="s">
        <v>85</v>
      </c>
      <c r="AV286" s="15" t="s">
        <v>99</v>
      </c>
      <c r="AW286" s="15" t="s">
        <v>32</v>
      </c>
      <c r="AX286" s="15" t="s">
        <v>76</v>
      </c>
      <c r="AY286" s="188" t="s">
        <v>207</v>
      </c>
    </row>
    <row r="287" spans="2:51" s="13" customFormat="1" ht="12">
      <c r="B287" s="159"/>
      <c r="D287" s="152" t="s">
        <v>223</v>
      </c>
      <c r="E287" s="160" t="s">
        <v>1</v>
      </c>
      <c r="F287" s="161" t="s">
        <v>933</v>
      </c>
      <c r="H287" s="160" t="s">
        <v>1</v>
      </c>
      <c r="I287" s="162"/>
      <c r="L287" s="159"/>
      <c r="M287" s="163"/>
      <c r="T287" s="164"/>
      <c r="AT287" s="160" t="s">
        <v>223</v>
      </c>
      <c r="AU287" s="160" t="s">
        <v>85</v>
      </c>
      <c r="AV287" s="13" t="s">
        <v>83</v>
      </c>
      <c r="AW287" s="13" t="s">
        <v>32</v>
      </c>
      <c r="AX287" s="13" t="s">
        <v>76</v>
      </c>
      <c r="AY287" s="160" t="s">
        <v>207</v>
      </c>
    </row>
    <row r="288" spans="2:51" s="12" customFormat="1" ht="12">
      <c r="B288" s="151"/>
      <c r="D288" s="152" t="s">
        <v>223</v>
      </c>
      <c r="E288" s="153" t="s">
        <v>1</v>
      </c>
      <c r="F288" s="154" t="s">
        <v>1009</v>
      </c>
      <c r="H288" s="155">
        <v>7.465</v>
      </c>
      <c r="I288" s="156"/>
      <c r="L288" s="151"/>
      <c r="M288" s="157"/>
      <c r="T288" s="158"/>
      <c r="AT288" s="153" t="s">
        <v>223</v>
      </c>
      <c r="AU288" s="153" t="s">
        <v>85</v>
      </c>
      <c r="AV288" s="12" t="s">
        <v>85</v>
      </c>
      <c r="AW288" s="12" t="s">
        <v>32</v>
      </c>
      <c r="AX288" s="12" t="s">
        <v>76</v>
      </c>
      <c r="AY288" s="153" t="s">
        <v>207</v>
      </c>
    </row>
    <row r="289" spans="2:51" s="13" customFormat="1" ht="12">
      <c r="B289" s="159"/>
      <c r="D289" s="152" t="s">
        <v>223</v>
      </c>
      <c r="E289" s="160" t="s">
        <v>1</v>
      </c>
      <c r="F289" s="161" t="s">
        <v>935</v>
      </c>
      <c r="H289" s="160" t="s">
        <v>1</v>
      </c>
      <c r="I289" s="162"/>
      <c r="L289" s="159"/>
      <c r="M289" s="163"/>
      <c r="T289" s="164"/>
      <c r="AT289" s="160" t="s">
        <v>223</v>
      </c>
      <c r="AU289" s="160" t="s">
        <v>85</v>
      </c>
      <c r="AV289" s="13" t="s">
        <v>83</v>
      </c>
      <c r="AW289" s="13" t="s">
        <v>32</v>
      </c>
      <c r="AX289" s="13" t="s">
        <v>76</v>
      </c>
      <c r="AY289" s="160" t="s">
        <v>207</v>
      </c>
    </row>
    <row r="290" spans="2:51" s="12" customFormat="1" ht="12">
      <c r="B290" s="151"/>
      <c r="D290" s="152" t="s">
        <v>223</v>
      </c>
      <c r="E290" s="153" t="s">
        <v>1</v>
      </c>
      <c r="F290" s="154" t="s">
        <v>1010</v>
      </c>
      <c r="H290" s="155">
        <v>5.282</v>
      </c>
      <c r="I290" s="156"/>
      <c r="L290" s="151"/>
      <c r="M290" s="157"/>
      <c r="T290" s="158"/>
      <c r="AT290" s="153" t="s">
        <v>223</v>
      </c>
      <c r="AU290" s="153" t="s">
        <v>85</v>
      </c>
      <c r="AV290" s="12" t="s">
        <v>85</v>
      </c>
      <c r="AW290" s="12" t="s">
        <v>32</v>
      </c>
      <c r="AX290" s="12" t="s">
        <v>76</v>
      </c>
      <c r="AY290" s="153" t="s">
        <v>207</v>
      </c>
    </row>
    <row r="291" spans="2:51" s="15" customFormat="1" ht="12">
      <c r="B291" s="187"/>
      <c r="D291" s="152" t="s">
        <v>223</v>
      </c>
      <c r="E291" s="188" t="s">
        <v>1</v>
      </c>
      <c r="F291" s="189" t="s">
        <v>872</v>
      </c>
      <c r="H291" s="190">
        <v>12.747</v>
      </c>
      <c r="I291" s="191"/>
      <c r="L291" s="187"/>
      <c r="M291" s="192"/>
      <c r="T291" s="193"/>
      <c r="AT291" s="188" t="s">
        <v>223</v>
      </c>
      <c r="AU291" s="188" t="s">
        <v>85</v>
      </c>
      <c r="AV291" s="15" t="s">
        <v>99</v>
      </c>
      <c r="AW291" s="15" t="s">
        <v>32</v>
      </c>
      <c r="AX291" s="15" t="s">
        <v>76</v>
      </c>
      <c r="AY291" s="188" t="s">
        <v>207</v>
      </c>
    </row>
    <row r="292" spans="2:51" s="13" customFormat="1" ht="12">
      <c r="B292" s="159"/>
      <c r="D292" s="152" t="s">
        <v>223</v>
      </c>
      <c r="E292" s="160" t="s">
        <v>1</v>
      </c>
      <c r="F292" s="161" t="s">
        <v>966</v>
      </c>
      <c r="H292" s="160" t="s">
        <v>1</v>
      </c>
      <c r="I292" s="162"/>
      <c r="L292" s="159"/>
      <c r="M292" s="163"/>
      <c r="T292" s="164"/>
      <c r="AT292" s="160" t="s">
        <v>223</v>
      </c>
      <c r="AU292" s="160" t="s">
        <v>85</v>
      </c>
      <c r="AV292" s="13" t="s">
        <v>83</v>
      </c>
      <c r="AW292" s="13" t="s">
        <v>32</v>
      </c>
      <c r="AX292" s="13" t="s">
        <v>76</v>
      </c>
      <c r="AY292" s="160" t="s">
        <v>207</v>
      </c>
    </row>
    <row r="293" spans="2:51" s="12" customFormat="1" ht="12">
      <c r="B293" s="151"/>
      <c r="D293" s="152" t="s">
        <v>223</v>
      </c>
      <c r="E293" s="153" t="s">
        <v>1</v>
      </c>
      <c r="F293" s="154" t="s">
        <v>974</v>
      </c>
      <c r="H293" s="155">
        <v>17.087</v>
      </c>
      <c r="I293" s="156"/>
      <c r="L293" s="151"/>
      <c r="M293" s="157"/>
      <c r="T293" s="158"/>
      <c r="AT293" s="153" t="s">
        <v>223</v>
      </c>
      <c r="AU293" s="153" t="s">
        <v>85</v>
      </c>
      <c r="AV293" s="12" t="s">
        <v>85</v>
      </c>
      <c r="AW293" s="12" t="s">
        <v>32</v>
      </c>
      <c r="AX293" s="12" t="s">
        <v>76</v>
      </c>
      <c r="AY293" s="153" t="s">
        <v>207</v>
      </c>
    </row>
    <row r="294" spans="2:51" s="12" customFormat="1" ht="12">
      <c r="B294" s="151"/>
      <c r="D294" s="152" t="s">
        <v>223</v>
      </c>
      <c r="E294" s="153" t="s">
        <v>1</v>
      </c>
      <c r="F294" s="154" t="s">
        <v>975</v>
      </c>
      <c r="H294" s="155">
        <v>0.341</v>
      </c>
      <c r="I294" s="156"/>
      <c r="L294" s="151"/>
      <c r="M294" s="157"/>
      <c r="T294" s="158"/>
      <c r="AT294" s="153" t="s">
        <v>223</v>
      </c>
      <c r="AU294" s="153" t="s">
        <v>85</v>
      </c>
      <c r="AV294" s="12" t="s">
        <v>85</v>
      </c>
      <c r="AW294" s="12" t="s">
        <v>32</v>
      </c>
      <c r="AX294" s="12" t="s">
        <v>76</v>
      </c>
      <c r="AY294" s="153" t="s">
        <v>207</v>
      </c>
    </row>
    <row r="295" spans="2:51" s="12" customFormat="1" ht="12">
      <c r="B295" s="151"/>
      <c r="D295" s="152" t="s">
        <v>223</v>
      </c>
      <c r="E295" s="153" t="s">
        <v>1</v>
      </c>
      <c r="F295" s="154" t="s">
        <v>976</v>
      </c>
      <c r="H295" s="155">
        <v>0.76</v>
      </c>
      <c r="I295" s="156"/>
      <c r="L295" s="151"/>
      <c r="M295" s="157"/>
      <c r="T295" s="158"/>
      <c r="AT295" s="153" t="s">
        <v>223</v>
      </c>
      <c r="AU295" s="153" t="s">
        <v>85</v>
      </c>
      <c r="AV295" s="12" t="s">
        <v>85</v>
      </c>
      <c r="AW295" s="12" t="s">
        <v>32</v>
      </c>
      <c r="AX295" s="12" t="s">
        <v>76</v>
      </c>
      <c r="AY295" s="153" t="s">
        <v>207</v>
      </c>
    </row>
    <row r="296" spans="2:51" s="12" customFormat="1" ht="12">
      <c r="B296" s="151"/>
      <c r="D296" s="152" t="s">
        <v>223</v>
      </c>
      <c r="E296" s="153" t="s">
        <v>1</v>
      </c>
      <c r="F296" s="154" t="s">
        <v>977</v>
      </c>
      <c r="H296" s="155">
        <v>1.383</v>
      </c>
      <c r="I296" s="156"/>
      <c r="L296" s="151"/>
      <c r="M296" s="157"/>
      <c r="T296" s="158"/>
      <c r="AT296" s="153" t="s">
        <v>223</v>
      </c>
      <c r="AU296" s="153" t="s">
        <v>85</v>
      </c>
      <c r="AV296" s="12" t="s">
        <v>85</v>
      </c>
      <c r="AW296" s="12" t="s">
        <v>32</v>
      </c>
      <c r="AX296" s="12" t="s">
        <v>76</v>
      </c>
      <c r="AY296" s="153" t="s">
        <v>207</v>
      </c>
    </row>
    <row r="297" spans="2:51" s="15" customFormat="1" ht="12">
      <c r="B297" s="187"/>
      <c r="D297" s="152" t="s">
        <v>223</v>
      </c>
      <c r="E297" s="188" t="s">
        <v>1</v>
      </c>
      <c r="F297" s="189" t="s">
        <v>872</v>
      </c>
      <c r="H297" s="190">
        <v>19.571</v>
      </c>
      <c r="I297" s="191"/>
      <c r="L297" s="187"/>
      <c r="M297" s="192"/>
      <c r="T297" s="193"/>
      <c r="AT297" s="188" t="s">
        <v>223</v>
      </c>
      <c r="AU297" s="188" t="s">
        <v>85</v>
      </c>
      <c r="AV297" s="15" t="s">
        <v>99</v>
      </c>
      <c r="AW297" s="15" t="s">
        <v>32</v>
      </c>
      <c r="AX297" s="15" t="s">
        <v>76</v>
      </c>
      <c r="AY297" s="188" t="s">
        <v>207</v>
      </c>
    </row>
    <row r="298" spans="2:51" s="14" customFormat="1" ht="12">
      <c r="B298" s="165"/>
      <c r="D298" s="152" t="s">
        <v>223</v>
      </c>
      <c r="E298" s="166" t="s">
        <v>1</v>
      </c>
      <c r="F298" s="167" t="s">
        <v>309</v>
      </c>
      <c r="H298" s="168">
        <v>50.931000000000004</v>
      </c>
      <c r="I298" s="169"/>
      <c r="L298" s="165"/>
      <c r="M298" s="170"/>
      <c r="T298" s="171"/>
      <c r="AT298" s="166" t="s">
        <v>223</v>
      </c>
      <c r="AU298" s="166" t="s">
        <v>85</v>
      </c>
      <c r="AV298" s="14" t="s">
        <v>214</v>
      </c>
      <c r="AW298" s="14" t="s">
        <v>32</v>
      </c>
      <c r="AX298" s="14" t="s">
        <v>76</v>
      </c>
      <c r="AY298" s="166" t="s">
        <v>207</v>
      </c>
    </row>
    <row r="299" spans="2:51" s="12" customFormat="1" ht="12">
      <c r="B299" s="151"/>
      <c r="D299" s="152" t="s">
        <v>223</v>
      </c>
      <c r="E299" s="153" t="s">
        <v>1</v>
      </c>
      <c r="F299" s="154" t="s">
        <v>447</v>
      </c>
      <c r="H299" s="155">
        <v>51</v>
      </c>
      <c r="I299" s="156"/>
      <c r="L299" s="151"/>
      <c r="M299" s="157"/>
      <c r="T299" s="158"/>
      <c r="AT299" s="153" t="s">
        <v>223</v>
      </c>
      <c r="AU299" s="153" t="s">
        <v>85</v>
      </c>
      <c r="AV299" s="12" t="s">
        <v>85</v>
      </c>
      <c r="AW299" s="12" t="s">
        <v>32</v>
      </c>
      <c r="AX299" s="12" t="s">
        <v>83</v>
      </c>
      <c r="AY299" s="153" t="s">
        <v>207</v>
      </c>
    </row>
    <row r="300" spans="2:63" s="11" customFormat="1" ht="22.9" customHeight="1">
      <c r="B300" s="125"/>
      <c r="D300" s="126" t="s">
        <v>75</v>
      </c>
      <c r="E300" s="135" t="s">
        <v>146</v>
      </c>
      <c r="F300" s="135" t="s">
        <v>701</v>
      </c>
      <c r="I300" s="128"/>
      <c r="J300" s="136">
        <f>BK300</f>
        <v>0</v>
      </c>
      <c r="L300" s="125"/>
      <c r="M300" s="130"/>
      <c r="P300" s="131">
        <f>SUM(P301:P308)</f>
        <v>0</v>
      </c>
      <c r="R300" s="131">
        <f>SUM(R301:R308)</f>
        <v>0.37682099999999996</v>
      </c>
      <c r="T300" s="132">
        <f>SUM(T301:T308)</f>
        <v>6.689400000000001</v>
      </c>
      <c r="AR300" s="126" t="s">
        <v>83</v>
      </c>
      <c r="AT300" s="133" t="s">
        <v>75</v>
      </c>
      <c r="AU300" s="133" t="s">
        <v>83</v>
      </c>
      <c r="AY300" s="126" t="s">
        <v>207</v>
      </c>
      <c r="BK300" s="134">
        <f>SUM(BK301:BK308)</f>
        <v>0</v>
      </c>
    </row>
    <row r="301" spans="2:65" s="1" customFormat="1" ht="16.5" customHeight="1">
      <c r="B301" s="137"/>
      <c r="C301" s="138" t="s">
        <v>405</v>
      </c>
      <c r="D301" s="138" t="s">
        <v>209</v>
      </c>
      <c r="E301" s="139" t="s">
        <v>1011</v>
      </c>
      <c r="F301" s="140" t="s">
        <v>1012</v>
      </c>
      <c r="G301" s="141" t="s">
        <v>286</v>
      </c>
      <c r="H301" s="142">
        <v>2.7</v>
      </c>
      <c r="I301" s="143"/>
      <c r="J301" s="144">
        <f>ROUND(I301*H301,2)</f>
        <v>0</v>
      </c>
      <c r="K301" s="140" t="s">
        <v>213</v>
      </c>
      <c r="L301" s="32"/>
      <c r="M301" s="145" t="s">
        <v>1</v>
      </c>
      <c r="N301" s="146" t="s">
        <v>41</v>
      </c>
      <c r="P301" s="147">
        <f>O301*H301</f>
        <v>0</v>
      </c>
      <c r="Q301" s="147">
        <v>0.12171</v>
      </c>
      <c r="R301" s="147">
        <f>Q301*H301</f>
        <v>0.328617</v>
      </c>
      <c r="S301" s="147">
        <v>2.4</v>
      </c>
      <c r="T301" s="148">
        <f>S301*H301</f>
        <v>6.48</v>
      </c>
      <c r="AR301" s="149" t="s">
        <v>214</v>
      </c>
      <c r="AT301" s="149" t="s">
        <v>209</v>
      </c>
      <c r="AU301" s="149" t="s">
        <v>85</v>
      </c>
      <c r="AY301" s="17" t="s">
        <v>207</v>
      </c>
      <c r="BE301" s="150">
        <f>IF(N301="základní",J301,0)</f>
        <v>0</v>
      </c>
      <c r="BF301" s="150">
        <f>IF(N301="snížená",J301,0)</f>
        <v>0</v>
      </c>
      <c r="BG301" s="150">
        <f>IF(N301="zákl. přenesená",J301,0)</f>
        <v>0</v>
      </c>
      <c r="BH301" s="150">
        <f>IF(N301="sníž. přenesená",J301,0)</f>
        <v>0</v>
      </c>
      <c r="BI301" s="150">
        <f>IF(N301="nulová",J301,0)</f>
        <v>0</v>
      </c>
      <c r="BJ301" s="17" t="s">
        <v>83</v>
      </c>
      <c r="BK301" s="150">
        <f>ROUND(I301*H301,2)</f>
        <v>0</v>
      </c>
      <c r="BL301" s="17" t="s">
        <v>214</v>
      </c>
      <c r="BM301" s="149" t="s">
        <v>1013</v>
      </c>
    </row>
    <row r="302" spans="2:51" s="13" customFormat="1" ht="12">
      <c r="B302" s="159"/>
      <c r="D302" s="152" t="s">
        <v>223</v>
      </c>
      <c r="E302" s="160" t="s">
        <v>1</v>
      </c>
      <c r="F302" s="161" t="s">
        <v>1014</v>
      </c>
      <c r="H302" s="160" t="s">
        <v>1</v>
      </c>
      <c r="I302" s="162"/>
      <c r="L302" s="159"/>
      <c r="M302" s="163"/>
      <c r="T302" s="164"/>
      <c r="AT302" s="160" t="s">
        <v>223</v>
      </c>
      <c r="AU302" s="160" t="s">
        <v>85</v>
      </c>
      <c r="AV302" s="13" t="s">
        <v>83</v>
      </c>
      <c r="AW302" s="13" t="s">
        <v>32</v>
      </c>
      <c r="AX302" s="13" t="s">
        <v>76</v>
      </c>
      <c r="AY302" s="160" t="s">
        <v>207</v>
      </c>
    </row>
    <row r="303" spans="2:51" s="12" customFormat="1" ht="12">
      <c r="B303" s="151"/>
      <c r="D303" s="152" t="s">
        <v>223</v>
      </c>
      <c r="E303" s="153" t="s">
        <v>1</v>
      </c>
      <c r="F303" s="154" t="s">
        <v>1015</v>
      </c>
      <c r="H303" s="155">
        <v>2.7</v>
      </c>
      <c r="I303" s="156"/>
      <c r="L303" s="151"/>
      <c r="M303" s="157"/>
      <c r="T303" s="158"/>
      <c r="AT303" s="153" t="s">
        <v>223</v>
      </c>
      <c r="AU303" s="153" t="s">
        <v>85</v>
      </c>
      <c r="AV303" s="12" t="s">
        <v>85</v>
      </c>
      <c r="AW303" s="12" t="s">
        <v>32</v>
      </c>
      <c r="AX303" s="12" t="s">
        <v>83</v>
      </c>
      <c r="AY303" s="153" t="s">
        <v>207</v>
      </c>
    </row>
    <row r="304" spans="2:65" s="1" customFormat="1" ht="16.5" customHeight="1">
      <c r="B304" s="137"/>
      <c r="C304" s="138" t="s">
        <v>409</v>
      </c>
      <c r="D304" s="138" t="s">
        <v>209</v>
      </c>
      <c r="E304" s="139" t="s">
        <v>1016</v>
      </c>
      <c r="F304" s="140" t="s">
        <v>1017</v>
      </c>
      <c r="G304" s="141" t="s">
        <v>272</v>
      </c>
      <c r="H304" s="142">
        <v>10.9</v>
      </c>
      <c r="I304" s="143"/>
      <c r="J304" s="144">
        <f>ROUND(I304*H304,2)</f>
        <v>0</v>
      </c>
      <c r="K304" s="140" t="s">
        <v>213</v>
      </c>
      <c r="L304" s="32"/>
      <c r="M304" s="145" t="s">
        <v>1</v>
      </c>
      <c r="N304" s="146" t="s">
        <v>41</v>
      </c>
      <c r="P304" s="147">
        <f>O304*H304</f>
        <v>0</v>
      </c>
      <c r="Q304" s="147">
        <v>8E-05</v>
      </c>
      <c r="R304" s="147">
        <f>Q304*H304</f>
        <v>0.000872</v>
      </c>
      <c r="S304" s="147">
        <v>0.018</v>
      </c>
      <c r="T304" s="148">
        <f>S304*H304</f>
        <v>0.19619999999999999</v>
      </c>
      <c r="AR304" s="149" t="s">
        <v>214</v>
      </c>
      <c r="AT304" s="149" t="s">
        <v>209</v>
      </c>
      <c r="AU304" s="149" t="s">
        <v>85</v>
      </c>
      <c r="AY304" s="17" t="s">
        <v>207</v>
      </c>
      <c r="BE304" s="150">
        <f>IF(N304="základní",J304,0)</f>
        <v>0</v>
      </c>
      <c r="BF304" s="150">
        <f>IF(N304="snížená",J304,0)</f>
        <v>0</v>
      </c>
      <c r="BG304" s="150">
        <f>IF(N304="zákl. přenesená",J304,0)</f>
        <v>0</v>
      </c>
      <c r="BH304" s="150">
        <f>IF(N304="sníž. přenesená",J304,0)</f>
        <v>0</v>
      </c>
      <c r="BI304" s="150">
        <f>IF(N304="nulová",J304,0)</f>
        <v>0</v>
      </c>
      <c r="BJ304" s="17" t="s">
        <v>83</v>
      </c>
      <c r="BK304" s="150">
        <f>ROUND(I304*H304,2)</f>
        <v>0</v>
      </c>
      <c r="BL304" s="17" t="s">
        <v>214</v>
      </c>
      <c r="BM304" s="149" t="s">
        <v>1018</v>
      </c>
    </row>
    <row r="305" spans="2:65" s="1" customFormat="1" ht="24.2" customHeight="1">
      <c r="B305" s="137"/>
      <c r="C305" s="138" t="s">
        <v>413</v>
      </c>
      <c r="D305" s="138" t="s">
        <v>209</v>
      </c>
      <c r="E305" s="139" t="s">
        <v>1019</v>
      </c>
      <c r="F305" s="140" t="s">
        <v>1020</v>
      </c>
      <c r="G305" s="141" t="s">
        <v>272</v>
      </c>
      <c r="H305" s="142">
        <v>13.2</v>
      </c>
      <c r="I305" s="143"/>
      <c r="J305" s="144">
        <f>ROUND(I305*H305,2)</f>
        <v>0</v>
      </c>
      <c r="K305" s="140" t="s">
        <v>213</v>
      </c>
      <c r="L305" s="32"/>
      <c r="M305" s="145" t="s">
        <v>1</v>
      </c>
      <c r="N305" s="146" t="s">
        <v>41</v>
      </c>
      <c r="P305" s="147">
        <f>O305*H305</f>
        <v>0</v>
      </c>
      <c r="Q305" s="147">
        <v>0.00101</v>
      </c>
      <c r="R305" s="147">
        <f>Q305*H305</f>
        <v>0.013332</v>
      </c>
      <c r="S305" s="147">
        <v>0.001</v>
      </c>
      <c r="T305" s="148">
        <f>S305*H305</f>
        <v>0.0132</v>
      </c>
      <c r="AR305" s="149" t="s">
        <v>214</v>
      </c>
      <c r="AT305" s="149" t="s">
        <v>209</v>
      </c>
      <c r="AU305" s="149" t="s">
        <v>85</v>
      </c>
      <c r="AY305" s="17" t="s">
        <v>207</v>
      </c>
      <c r="BE305" s="150">
        <f>IF(N305="základní",J305,0)</f>
        <v>0</v>
      </c>
      <c r="BF305" s="150">
        <f>IF(N305="snížená",J305,0)</f>
        <v>0</v>
      </c>
      <c r="BG305" s="150">
        <f>IF(N305="zákl. přenesená",J305,0)</f>
        <v>0</v>
      </c>
      <c r="BH305" s="150">
        <f>IF(N305="sníž. přenesená",J305,0)</f>
        <v>0</v>
      </c>
      <c r="BI305" s="150">
        <f>IF(N305="nulová",J305,0)</f>
        <v>0</v>
      </c>
      <c r="BJ305" s="17" t="s">
        <v>83</v>
      </c>
      <c r="BK305" s="150">
        <f>ROUND(I305*H305,2)</f>
        <v>0</v>
      </c>
      <c r="BL305" s="17" t="s">
        <v>214</v>
      </c>
      <c r="BM305" s="149" t="s">
        <v>1021</v>
      </c>
    </row>
    <row r="306" spans="2:51" s="12" customFormat="1" ht="12">
      <c r="B306" s="151"/>
      <c r="D306" s="152" t="s">
        <v>223</v>
      </c>
      <c r="E306" s="153" t="s">
        <v>1</v>
      </c>
      <c r="F306" s="154" t="s">
        <v>1022</v>
      </c>
      <c r="H306" s="155">
        <v>13.2</v>
      </c>
      <c r="I306" s="156"/>
      <c r="L306" s="151"/>
      <c r="M306" s="157"/>
      <c r="T306" s="158"/>
      <c r="AT306" s="153" t="s">
        <v>223</v>
      </c>
      <c r="AU306" s="153" t="s">
        <v>85</v>
      </c>
      <c r="AV306" s="12" t="s">
        <v>85</v>
      </c>
      <c r="AW306" s="12" t="s">
        <v>32</v>
      </c>
      <c r="AX306" s="12" t="s">
        <v>83</v>
      </c>
      <c r="AY306" s="153" t="s">
        <v>207</v>
      </c>
    </row>
    <row r="307" spans="2:65" s="1" customFormat="1" ht="24.2" customHeight="1">
      <c r="B307" s="137"/>
      <c r="C307" s="172" t="s">
        <v>419</v>
      </c>
      <c r="D307" s="172" t="s">
        <v>426</v>
      </c>
      <c r="E307" s="173" t="s">
        <v>1023</v>
      </c>
      <c r="F307" s="174" t="s">
        <v>1024</v>
      </c>
      <c r="G307" s="175" t="s">
        <v>429</v>
      </c>
      <c r="H307" s="176">
        <v>0.034</v>
      </c>
      <c r="I307" s="177"/>
      <c r="J307" s="178">
        <f>ROUND(I307*H307,2)</f>
        <v>0</v>
      </c>
      <c r="K307" s="174" t="s">
        <v>213</v>
      </c>
      <c r="L307" s="179"/>
      <c r="M307" s="180" t="s">
        <v>1</v>
      </c>
      <c r="N307" s="181" t="s">
        <v>41</v>
      </c>
      <c r="P307" s="147">
        <f>O307*H307</f>
        <v>0</v>
      </c>
      <c r="Q307" s="147">
        <v>1</v>
      </c>
      <c r="R307" s="147">
        <f>Q307*H307</f>
        <v>0.034</v>
      </c>
      <c r="S307" s="147">
        <v>0</v>
      </c>
      <c r="T307" s="148">
        <f>S307*H307</f>
        <v>0</v>
      </c>
      <c r="AR307" s="149" t="s">
        <v>242</v>
      </c>
      <c r="AT307" s="149" t="s">
        <v>426</v>
      </c>
      <c r="AU307" s="149" t="s">
        <v>85</v>
      </c>
      <c r="AY307" s="17" t="s">
        <v>207</v>
      </c>
      <c r="BE307" s="150">
        <f>IF(N307="základní",J307,0)</f>
        <v>0</v>
      </c>
      <c r="BF307" s="150">
        <f>IF(N307="snížená",J307,0)</f>
        <v>0</v>
      </c>
      <c r="BG307" s="150">
        <f>IF(N307="zákl. přenesená",J307,0)</f>
        <v>0</v>
      </c>
      <c r="BH307" s="150">
        <f>IF(N307="sníž. přenesená",J307,0)</f>
        <v>0</v>
      </c>
      <c r="BI307" s="150">
        <f>IF(N307="nulová",J307,0)</f>
        <v>0</v>
      </c>
      <c r="BJ307" s="17" t="s">
        <v>83</v>
      </c>
      <c r="BK307" s="150">
        <f>ROUND(I307*H307,2)</f>
        <v>0</v>
      </c>
      <c r="BL307" s="17" t="s">
        <v>214</v>
      </c>
      <c r="BM307" s="149" t="s">
        <v>1025</v>
      </c>
    </row>
    <row r="308" spans="2:51" s="12" customFormat="1" ht="12">
      <c r="B308" s="151"/>
      <c r="D308" s="152" t="s">
        <v>223</v>
      </c>
      <c r="F308" s="154" t="s">
        <v>1026</v>
      </c>
      <c r="H308" s="155">
        <v>0.034</v>
      </c>
      <c r="I308" s="156"/>
      <c r="L308" s="151"/>
      <c r="M308" s="157"/>
      <c r="T308" s="158"/>
      <c r="AT308" s="153" t="s">
        <v>223</v>
      </c>
      <c r="AU308" s="153" t="s">
        <v>85</v>
      </c>
      <c r="AV308" s="12" t="s">
        <v>85</v>
      </c>
      <c r="AW308" s="12" t="s">
        <v>3</v>
      </c>
      <c r="AX308" s="12" t="s">
        <v>83</v>
      </c>
      <c r="AY308" s="153" t="s">
        <v>207</v>
      </c>
    </row>
    <row r="309" spans="2:63" s="11" customFormat="1" ht="22.9" customHeight="1">
      <c r="B309" s="125"/>
      <c r="D309" s="126" t="s">
        <v>75</v>
      </c>
      <c r="E309" s="135" t="s">
        <v>779</v>
      </c>
      <c r="F309" s="135" t="s">
        <v>780</v>
      </c>
      <c r="I309" s="128"/>
      <c r="J309" s="136">
        <f>BK309</f>
        <v>0</v>
      </c>
      <c r="L309" s="125"/>
      <c r="M309" s="130"/>
      <c r="P309" s="131">
        <f>SUM(P310:P319)</f>
        <v>0</v>
      </c>
      <c r="R309" s="131">
        <f>SUM(R310:R319)</f>
        <v>0</v>
      </c>
      <c r="T309" s="132">
        <f>SUM(T310:T319)</f>
        <v>0</v>
      </c>
      <c r="AR309" s="126" t="s">
        <v>83</v>
      </c>
      <c r="AT309" s="133" t="s">
        <v>75</v>
      </c>
      <c r="AU309" s="133" t="s">
        <v>83</v>
      </c>
      <c r="AY309" s="126" t="s">
        <v>207</v>
      </c>
      <c r="BK309" s="134">
        <f>SUM(BK310:BK319)</f>
        <v>0</v>
      </c>
    </row>
    <row r="310" spans="2:65" s="1" customFormat="1" ht="33" customHeight="1">
      <c r="B310" s="137"/>
      <c r="C310" s="138" t="s">
        <v>425</v>
      </c>
      <c r="D310" s="138" t="s">
        <v>209</v>
      </c>
      <c r="E310" s="139" t="s">
        <v>1027</v>
      </c>
      <c r="F310" s="140" t="s">
        <v>1028</v>
      </c>
      <c r="G310" s="141" t="s">
        <v>429</v>
      </c>
      <c r="H310" s="142">
        <v>0.196</v>
      </c>
      <c r="I310" s="143"/>
      <c r="J310" s="144">
        <f>ROUND(I310*H310,2)</f>
        <v>0</v>
      </c>
      <c r="K310" s="140" t="s">
        <v>213</v>
      </c>
      <c r="L310" s="32"/>
      <c r="M310" s="145" t="s">
        <v>1</v>
      </c>
      <c r="N310" s="146" t="s">
        <v>41</v>
      </c>
      <c r="P310" s="147">
        <f>O310*H310</f>
        <v>0</v>
      </c>
      <c r="Q310" s="147">
        <v>0</v>
      </c>
      <c r="R310" s="147">
        <f>Q310*H310</f>
        <v>0</v>
      </c>
      <c r="S310" s="147">
        <v>0</v>
      </c>
      <c r="T310" s="148">
        <f>S310*H310</f>
        <v>0</v>
      </c>
      <c r="AR310" s="149" t="s">
        <v>214</v>
      </c>
      <c r="AT310" s="149" t="s">
        <v>209</v>
      </c>
      <c r="AU310" s="149" t="s">
        <v>85</v>
      </c>
      <c r="AY310" s="17" t="s">
        <v>207</v>
      </c>
      <c r="BE310" s="150">
        <f>IF(N310="základní",J310,0)</f>
        <v>0</v>
      </c>
      <c r="BF310" s="150">
        <f>IF(N310="snížená",J310,0)</f>
        <v>0</v>
      </c>
      <c r="BG310" s="150">
        <f>IF(N310="zákl. přenesená",J310,0)</f>
        <v>0</v>
      </c>
      <c r="BH310" s="150">
        <f>IF(N310="sníž. přenesená",J310,0)</f>
        <v>0</v>
      </c>
      <c r="BI310" s="150">
        <f>IF(N310="nulová",J310,0)</f>
        <v>0</v>
      </c>
      <c r="BJ310" s="17" t="s">
        <v>83</v>
      </c>
      <c r="BK310" s="150">
        <f>ROUND(I310*H310,2)</f>
        <v>0</v>
      </c>
      <c r="BL310" s="17" t="s">
        <v>214</v>
      </c>
      <c r="BM310" s="149" t="s">
        <v>1029</v>
      </c>
    </row>
    <row r="311" spans="2:65" s="1" customFormat="1" ht="24.2" customHeight="1">
      <c r="B311" s="137"/>
      <c r="C311" s="138" t="s">
        <v>432</v>
      </c>
      <c r="D311" s="138" t="s">
        <v>209</v>
      </c>
      <c r="E311" s="139" t="s">
        <v>1030</v>
      </c>
      <c r="F311" s="140" t="s">
        <v>1031</v>
      </c>
      <c r="G311" s="141" t="s">
        <v>429</v>
      </c>
      <c r="H311" s="142">
        <v>6.48</v>
      </c>
      <c r="I311" s="143"/>
      <c r="J311" s="144">
        <f>ROUND(I311*H311,2)</f>
        <v>0</v>
      </c>
      <c r="K311" s="140" t="s">
        <v>213</v>
      </c>
      <c r="L311" s="32"/>
      <c r="M311" s="145" t="s">
        <v>1</v>
      </c>
      <c r="N311" s="146" t="s">
        <v>41</v>
      </c>
      <c r="P311" s="147">
        <f>O311*H311</f>
        <v>0</v>
      </c>
      <c r="Q311" s="147">
        <v>0</v>
      </c>
      <c r="R311" s="147">
        <f>Q311*H311</f>
        <v>0</v>
      </c>
      <c r="S311" s="147">
        <v>0</v>
      </c>
      <c r="T311" s="148">
        <f>S311*H311</f>
        <v>0</v>
      </c>
      <c r="AR311" s="149" t="s">
        <v>214</v>
      </c>
      <c r="AT311" s="149" t="s">
        <v>209</v>
      </c>
      <c r="AU311" s="149" t="s">
        <v>85</v>
      </c>
      <c r="AY311" s="17" t="s">
        <v>207</v>
      </c>
      <c r="BE311" s="150">
        <f>IF(N311="základní",J311,0)</f>
        <v>0</v>
      </c>
      <c r="BF311" s="150">
        <f>IF(N311="snížená",J311,0)</f>
        <v>0</v>
      </c>
      <c r="BG311" s="150">
        <f>IF(N311="zákl. přenesená",J311,0)</f>
        <v>0</v>
      </c>
      <c r="BH311" s="150">
        <f>IF(N311="sníž. přenesená",J311,0)</f>
        <v>0</v>
      </c>
      <c r="BI311" s="150">
        <f>IF(N311="nulová",J311,0)</f>
        <v>0</v>
      </c>
      <c r="BJ311" s="17" t="s">
        <v>83</v>
      </c>
      <c r="BK311" s="150">
        <f>ROUND(I311*H311,2)</f>
        <v>0</v>
      </c>
      <c r="BL311" s="17" t="s">
        <v>214</v>
      </c>
      <c r="BM311" s="149" t="s">
        <v>1032</v>
      </c>
    </row>
    <row r="312" spans="2:65" s="1" customFormat="1" ht="16.5" customHeight="1">
      <c r="B312" s="137"/>
      <c r="C312" s="138" t="s">
        <v>437</v>
      </c>
      <c r="D312" s="138" t="s">
        <v>209</v>
      </c>
      <c r="E312" s="139" t="s">
        <v>1033</v>
      </c>
      <c r="F312" s="140" t="s">
        <v>1034</v>
      </c>
      <c r="G312" s="141" t="s">
        <v>429</v>
      </c>
      <c r="H312" s="142">
        <v>123.12</v>
      </c>
      <c r="I312" s="143"/>
      <c r="J312" s="144">
        <f>ROUND(I312*H312,2)</f>
        <v>0</v>
      </c>
      <c r="K312" s="140" t="s">
        <v>213</v>
      </c>
      <c r="L312" s="32"/>
      <c r="M312" s="145" t="s">
        <v>1</v>
      </c>
      <c r="N312" s="146" t="s">
        <v>41</v>
      </c>
      <c r="P312" s="147">
        <f>O312*H312</f>
        <v>0</v>
      </c>
      <c r="Q312" s="147">
        <v>0</v>
      </c>
      <c r="R312" s="147">
        <f>Q312*H312</f>
        <v>0</v>
      </c>
      <c r="S312" s="147">
        <v>0</v>
      </c>
      <c r="T312" s="148">
        <f>S312*H312</f>
        <v>0</v>
      </c>
      <c r="AR312" s="149" t="s">
        <v>214</v>
      </c>
      <c r="AT312" s="149" t="s">
        <v>209</v>
      </c>
      <c r="AU312" s="149" t="s">
        <v>85</v>
      </c>
      <c r="AY312" s="17" t="s">
        <v>207</v>
      </c>
      <c r="BE312" s="150">
        <f>IF(N312="základní",J312,0)</f>
        <v>0</v>
      </c>
      <c r="BF312" s="150">
        <f>IF(N312="snížená",J312,0)</f>
        <v>0</v>
      </c>
      <c r="BG312" s="150">
        <f>IF(N312="zákl. přenesená",J312,0)</f>
        <v>0</v>
      </c>
      <c r="BH312" s="150">
        <f>IF(N312="sníž. přenesená",J312,0)</f>
        <v>0</v>
      </c>
      <c r="BI312" s="150">
        <f>IF(N312="nulová",J312,0)</f>
        <v>0</v>
      </c>
      <c r="BJ312" s="17" t="s">
        <v>83</v>
      </c>
      <c r="BK312" s="150">
        <f>ROUND(I312*H312,2)</f>
        <v>0</v>
      </c>
      <c r="BL312" s="17" t="s">
        <v>214</v>
      </c>
      <c r="BM312" s="149" t="s">
        <v>1035</v>
      </c>
    </row>
    <row r="313" spans="2:51" s="12" customFormat="1" ht="12">
      <c r="B313" s="151"/>
      <c r="D313" s="152" t="s">
        <v>223</v>
      </c>
      <c r="E313" s="153" t="s">
        <v>1</v>
      </c>
      <c r="F313" s="154" t="s">
        <v>1036</v>
      </c>
      <c r="H313" s="155">
        <v>123.12</v>
      </c>
      <c r="I313" s="156"/>
      <c r="L313" s="151"/>
      <c r="M313" s="157"/>
      <c r="T313" s="158"/>
      <c r="AT313" s="153" t="s">
        <v>223</v>
      </c>
      <c r="AU313" s="153" t="s">
        <v>85</v>
      </c>
      <c r="AV313" s="12" t="s">
        <v>85</v>
      </c>
      <c r="AW313" s="12" t="s">
        <v>32</v>
      </c>
      <c r="AX313" s="12" t="s">
        <v>83</v>
      </c>
      <c r="AY313" s="153" t="s">
        <v>207</v>
      </c>
    </row>
    <row r="314" spans="2:65" s="1" customFormat="1" ht="24.2" customHeight="1">
      <c r="B314" s="137"/>
      <c r="C314" s="138" t="s">
        <v>441</v>
      </c>
      <c r="D314" s="138" t="s">
        <v>209</v>
      </c>
      <c r="E314" s="139" t="s">
        <v>1037</v>
      </c>
      <c r="F314" s="140" t="s">
        <v>1038</v>
      </c>
      <c r="G314" s="141" t="s">
        <v>429</v>
      </c>
      <c r="H314" s="142">
        <v>0.196</v>
      </c>
      <c r="I314" s="143"/>
      <c r="J314" s="144">
        <f>ROUND(I314*H314,2)</f>
        <v>0</v>
      </c>
      <c r="K314" s="140" t="s">
        <v>213</v>
      </c>
      <c r="L314" s="32"/>
      <c r="M314" s="145" t="s">
        <v>1</v>
      </c>
      <c r="N314" s="146" t="s">
        <v>41</v>
      </c>
      <c r="P314" s="147">
        <f>O314*H314</f>
        <v>0</v>
      </c>
      <c r="Q314" s="147">
        <v>0</v>
      </c>
      <c r="R314" s="147">
        <f>Q314*H314</f>
        <v>0</v>
      </c>
      <c r="S314" s="147">
        <v>0</v>
      </c>
      <c r="T314" s="148">
        <f>S314*H314</f>
        <v>0</v>
      </c>
      <c r="AR314" s="149" t="s">
        <v>214</v>
      </c>
      <c r="AT314" s="149" t="s">
        <v>209</v>
      </c>
      <c r="AU314" s="149" t="s">
        <v>85</v>
      </c>
      <c r="AY314" s="17" t="s">
        <v>207</v>
      </c>
      <c r="BE314" s="150">
        <f>IF(N314="základní",J314,0)</f>
        <v>0</v>
      </c>
      <c r="BF314" s="150">
        <f>IF(N314="snížená",J314,0)</f>
        <v>0</v>
      </c>
      <c r="BG314" s="150">
        <f>IF(N314="zákl. přenesená",J314,0)</f>
        <v>0</v>
      </c>
      <c r="BH314" s="150">
        <f>IF(N314="sníž. přenesená",J314,0)</f>
        <v>0</v>
      </c>
      <c r="BI314" s="150">
        <f>IF(N314="nulová",J314,0)</f>
        <v>0</v>
      </c>
      <c r="BJ314" s="17" t="s">
        <v>83</v>
      </c>
      <c r="BK314" s="150">
        <f>ROUND(I314*H314,2)</f>
        <v>0</v>
      </c>
      <c r="BL314" s="17" t="s">
        <v>214</v>
      </c>
      <c r="BM314" s="149" t="s">
        <v>1039</v>
      </c>
    </row>
    <row r="315" spans="2:65" s="1" customFormat="1" ht="24.2" customHeight="1">
      <c r="B315" s="137"/>
      <c r="C315" s="138" t="s">
        <v>443</v>
      </c>
      <c r="D315" s="138" t="s">
        <v>209</v>
      </c>
      <c r="E315" s="139" t="s">
        <v>1040</v>
      </c>
      <c r="F315" s="140" t="s">
        <v>1041</v>
      </c>
      <c r="G315" s="141" t="s">
        <v>429</v>
      </c>
      <c r="H315" s="142">
        <v>3.724</v>
      </c>
      <c r="I315" s="143"/>
      <c r="J315" s="144">
        <f>ROUND(I315*H315,2)</f>
        <v>0</v>
      </c>
      <c r="K315" s="140" t="s">
        <v>213</v>
      </c>
      <c r="L315" s="32"/>
      <c r="M315" s="145" t="s">
        <v>1</v>
      </c>
      <c r="N315" s="146" t="s">
        <v>41</v>
      </c>
      <c r="P315" s="147">
        <f>O315*H315</f>
        <v>0</v>
      </c>
      <c r="Q315" s="147">
        <v>0</v>
      </c>
      <c r="R315" s="147">
        <f>Q315*H315</f>
        <v>0</v>
      </c>
      <c r="S315" s="147">
        <v>0</v>
      </c>
      <c r="T315" s="148">
        <f>S315*H315</f>
        <v>0</v>
      </c>
      <c r="AR315" s="149" t="s">
        <v>214</v>
      </c>
      <c r="AT315" s="149" t="s">
        <v>209</v>
      </c>
      <c r="AU315" s="149" t="s">
        <v>85</v>
      </c>
      <c r="AY315" s="17" t="s">
        <v>207</v>
      </c>
      <c r="BE315" s="150">
        <f>IF(N315="základní",J315,0)</f>
        <v>0</v>
      </c>
      <c r="BF315" s="150">
        <f>IF(N315="snížená",J315,0)</f>
        <v>0</v>
      </c>
      <c r="BG315" s="150">
        <f>IF(N315="zákl. přenesená",J315,0)</f>
        <v>0</v>
      </c>
      <c r="BH315" s="150">
        <f>IF(N315="sníž. přenesená",J315,0)</f>
        <v>0</v>
      </c>
      <c r="BI315" s="150">
        <f>IF(N315="nulová",J315,0)</f>
        <v>0</v>
      </c>
      <c r="BJ315" s="17" t="s">
        <v>83</v>
      </c>
      <c r="BK315" s="150">
        <f>ROUND(I315*H315,2)</f>
        <v>0</v>
      </c>
      <c r="BL315" s="17" t="s">
        <v>214</v>
      </c>
      <c r="BM315" s="149" t="s">
        <v>1042</v>
      </c>
    </row>
    <row r="316" spans="2:51" s="12" customFormat="1" ht="12">
      <c r="B316" s="151"/>
      <c r="D316" s="152" t="s">
        <v>223</v>
      </c>
      <c r="E316" s="153" t="s">
        <v>1</v>
      </c>
      <c r="F316" s="154" t="s">
        <v>1043</v>
      </c>
      <c r="H316" s="155">
        <v>3.724</v>
      </c>
      <c r="I316" s="156"/>
      <c r="L316" s="151"/>
      <c r="M316" s="157"/>
      <c r="T316" s="158"/>
      <c r="AT316" s="153" t="s">
        <v>223</v>
      </c>
      <c r="AU316" s="153" t="s">
        <v>85</v>
      </c>
      <c r="AV316" s="12" t="s">
        <v>85</v>
      </c>
      <c r="AW316" s="12" t="s">
        <v>32</v>
      </c>
      <c r="AX316" s="12" t="s">
        <v>83</v>
      </c>
      <c r="AY316" s="153" t="s">
        <v>207</v>
      </c>
    </row>
    <row r="317" spans="2:65" s="1" customFormat="1" ht="24.2" customHeight="1">
      <c r="B317" s="137"/>
      <c r="C317" s="138" t="s">
        <v>447</v>
      </c>
      <c r="D317" s="138" t="s">
        <v>209</v>
      </c>
      <c r="E317" s="139" t="s">
        <v>1044</v>
      </c>
      <c r="F317" s="140" t="s">
        <v>808</v>
      </c>
      <c r="G317" s="141" t="s">
        <v>429</v>
      </c>
      <c r="H317" s="142">
        <v>6.48</v>
      </c>
      <c r="I317" s="143"/>
      <c r="J317" s="144">
        <f>ROUND(I317*H317,2)</f>
        <v>0</v>
      </c>
      <c r="K317" s="140" t="s">
        <v>213</v>
      </c>
      <c r="L317" s="32"/>
      <c r="M317" s="145" t="s">
        <v>1</v>
      </c>
      <c r="N317" s="146" t="s">
        <v>41</v>
      </c>
      <c r="P317" s="147">
        <f>O317*H317</f>
        <v>0</v>
      </c>
      <c r="Q317" s="147">
        <v>0</v>
      </c>
      <c r="R317" s="147">
        <f>Q317*H317</f>
        <v>0</v>
      </c>
      <c r="S317" s="147">
        <v>0</v>
      </c>
      <c r="T317" s="148">
        <f>S317*H317</f>
        <v>0</v>
      </c>
      <c r="AR317" s="149" t="s">
        <v>214</v>
      </c>
      <c r="AT317" s="149" t="s">
        <v>209</v>
      </c>
      <c r="AU317" s="149" t="s">
        <v>85</v>
      </c>
      <c r="AY317" s="17" t="s">
        <v>207</v>
      </c>
      <c r="BE317" s="150">
        <f>IF(N317="základní",J317,0)</f>
        <v>0</v>
      </c>
      <c r="BF317" s="150">
        <f>IF(N317="snížená",J317,0)</f>
        <v>0</v>
      </c>
      <c r="BG317" s="150">
        <f>IF(N317="zákl. přenesená",J317,0)</f>
        <v>0</v>
      </c>
      <c r="BH317" s="150">
        <f>IF(N317="sníž. přenesená",J317,0)</f>
        <v>0</v>
      </c>
      <c r="BI317" s="150">
        <f>IF(N317="nulová",J317,0)</f>
        <v>0</v>
      </c>
      <c r="BJ317" s="17" t="s">
        <v>83</v>
      </c>
      <c r="BK317" s="150">
        <f>ROUND(I317*H317,2)</f>
        <v>0</v>
      </c>
      <c r="BL317" s="17" t="s">
        <v>214</v>
      </c>
      <c r="BM317" s="149" t="s">
        <v>1045</v>
      </c>
    </row>
    <row r="318" spans="2:65" s="1" customFormat="1" ht="24.2" customHeight="1">
      <c r="B318" s="137"/>
      <c r="C318" s="138" t="s">
        <v>452</v>
      </c>
      <c r="D318" s="138" t="s">
        <v>209</v>
      </c>
      <c r="E318" s="139" t="s">
        <v>1046</v>
      </c>
      <c r="F318" s="140" t="s">
        <v>1047</v>
      </c>
      <c r="G318" s="141" t="s">
        <v>429</v>
      </c>
      <c r="H318" s="142">
        <v>0.196</v>
      </c>
      <c r="I318" s="143"/>
      <c r="J318" s="144">
        <f>ROUND(I318*H318,2)</f>
        <v>0</v>
      </c>
      <c r="K318" s="140" t="s">
        <v>213</v>
      </c>
      <c r="L318" s="32"/>
      <c r="M318" s="145" t="s">
        <v>1</v>
      </c>
      <c r="N318" s="146" t="s">
        <v>41</v>
      </c>
      <c r="P318" s="147">
        <f>O318*H318</f>
        <v>0</v>
      </c>
      <c r="Q318" s="147">
        <v>0</v>
      </c>
      <c r="R318" s="147">
        <f>Q318*H318</f>
        <v>0</v>
      </c>
      <c r="S318" s="147">
        <v>0</v>
      </c>
      <c r="T318" s="148">
        <f>S318*H318</f>
        <v>0</v>
      </c>
      <c r="AR318" s="149" t="s">
        <v>214</v>
      </c>
      <c r="AT318" s="149" t="s">
        <v>209</v>
      </c>
      <c r="AU318" s="149" t="s">
        <v>85</v>
      </c>
      <c r="AY318" s="17" t="s">
        <v>207</v>
      </c>
      <c r="BE318" s="150">
        <f>IF(N318="základní",J318,0)</f>
        <v>0</v>
      </c>
      <c r="BF318" s="150">
        <f>IF(N318="snížená",J318,0)</f>
        <v>0</v>
      </c>
      <c r="BG318" s="150">
        <f>IF(N318="zákl. přenesená",J318,0)</f>
        <v>0</v>
      </c>
      <c r="BH318" s="150">
        <f>IF(N318="sníž. přenesená",J318,0)</f>
        <v>0</v>
      </c>
      <c r="BI318" s="150">
        <f>IF(N318="nulová",J318,0)</f>
        <v>0</v>
      </c>
      <c r="BJ318" s="17" t="s">
        <v>83</v>
      </c>
      <c r="BK318" s="150">
        <f>ROUND(I318*H318,2)</f>
        <v>0</v>
      </c>
      <c r="BL318" s="17" t="s">
        <v>214</v>
      </c>
      <c r="BM318" s="149" t="s">
        <v>1048</v>
      </c>
    </row>
    <row r="319" spans="2:65" s="1" customFormat="1" ht="37.9" customHeight="1">
      <c r="B319" s="137"/>
      <c r="C319" s="138" t="s">
        <v>460</v>
      </c>
      <c r="D319" s="138" t="s">
        <v>209</v>
      </c>
      <c r="E319" s="139" t="s">
        <v>811</v>
      </c>
      <c r="F319" s="140" t="s">
        <v>812</v>
      </c>
      <c r="G319" s="141" t="s">
        <v>429</v>
      </c>
      <c r="H319" s="142">
        <v>6.48</v>
      </c>
      <c r="I319" s="143"/>
      <c r="J319" s="144">
        <f>ROUND(I319*H319,2)</f>
        <v>0</v>
      </c>
      <c r="K319" s="140" t="s">
        <v>213</v>
      </c>
      <c r="L319" s="32"/>
      <c r="M319" s="145" t="s">
        <v>1</v>
      </c>
      <c r="N319" s="146" t="s">
        <v>41</v>
      </c>
      <c r="P319" s="147">
        <f>O319*H319</f>
        <v>0</v>
      </c>
      <c r="Q319" s="147">
        <v>0</v>
      </c>
      <c r="R319" s="147">
        <f>Q319*H319</f>
        <v>0</v>
      </c>
      <c r="S319" s="147">
        <v>0</v>
      </c>
      <c r="T319" s="148">
        <f>S319*H319</f>
        <v>0</v>
      </c>
      <c r="AR319" s="149" t="s">
        <v>214</v>
      </c>
      <c r="AT319" s="149" t="s">
        <v>209</v>
      </c>
      <c r="AU319" s="149" t="s">
        <v>85</v>
      </c>
      <c r="AY319" s="17" t="s">
        <v>207</v>
      </c>
      <c r="BE319" s="150">
        <f>IF(N319="základní",J319,0)</f>
        <v>0</v>
      </c>
      <c r="BF319" s="150">
        <f>IF(N319="snížená",J319,0)</f>
        <v>0</v>
      </c>
      <c r="BG319" s="150">
        <f>IF(N319="zákl. přenesená",J319,0)</f>
        <v>0</v>
      </c>
      <c r="BH319" s="150">
        <f>IF(N319="sníž. přenesená",J319,0)</f>
        <v>0</v>
      </c>
      <c r="BI319" s="150">
        <f>IF(N319="nulová",J319,0)</f>
        <v>0</v>
      </c>
      <c r="BJ319" s="17" t="s">
        <v>83</v>
      </c>
      <c r="BK319" s="150">
        <f>ROUND(I319*H319,2)</f>
        <v>0</v>
      </c>
      <c r="BL319" s="17" t="s">
        <v>214</v>
      </c>
      <c r="BM319" s="149" t="s">
        <v>1049</v>
      </c>
    </row>
    <row r="320" spans="2:63" s="11" customFormat="1" ht="22.9" customHeight="1">
      <c r="B320" s="125"/>
      <c r="D320" s="126" t="s">
        <v>75</v>
      </c>
      <c r="E320" s="135" t="s">
        <v>823</v>
      </c>
      <c r="F320" s="135" t="s">
        <v>824</v>
      </c>
      <c r="I320" s="128"/>
      <c r="J320" s="136">
        <f>BK320</f>
        <v>0</v>
      </c>
      <c r="L320" s="125"/>
      <c r="M320" s="130"/>
      <c r="P320" s="131">
        <f>P321</f>
        <v>0</v>
      </c>
      <c r="R320" s="131">
        <f>R321</f>
        <v>0</v>
      </c>
      <c r="T320" s="132">
        <f>T321</f>
        <v>0</v>
      </c>
      <c r="AR320" s="126" t="s">
        <v>83</v>
      </c>
      <c r="AT320" s="133" t="s">
        <v>75</v>
      </c>
      <c r="AU320" s="133" t="s">
        <v>83</v>
      </c>
      <c r="AY320" s="126" t="s">
        <v>207</v>
      </c>
      <c r="BK320" s="134">
        <f>BK321</f>
        <v>0</v>
      </c>
    </row>
    <row r="321" spans="2:65" s="1" customFormat="1" ht="24.2" customHeight="1">
      <c r="B321" s="137"/>
      <c r="C321" s="138" t="s">
        <v>463</v>
      </c>
      <c r="D321" s="138" t="s">
        <v>209</v>
      </c>
      <c r="E321" s="139" t="s">
        <v>1050</v>
      </c>
      <c r="F321" s="140" t="s">
        <v>1051</v>
      </c>
      <c r="G321" s="141" t="s">
        <v>429</v>
      </c>
      <c r="H321" s="142">
        <v>123.774</v>
      </c>
      <c r="I321" s="143"/>
      <c r="J321" s="144">
        <f>ROUND(I321*H321,2)</f>
        <v>0</v>
      </c>
      <c r="K321" s="140" t="s">
        <v>213</v>
      </c>
      <c r="L321" s="32"/>
      <c r="M321" s="145" t="s">
        <v>1</v>
      </c>
      <c r="N321" s="146" t="s">
        <v>41</v>
      </c>
      <c r="P321" s="147">
        <f>O321*H321</f>
        <v>0</v>
      </c>
      <c r="Q321" s="147">
        <v>0</v>
      </c>
      <c r="R321" s="147">
        <f>Q321*H321</f>
        <v>0</v>
      </c>
      <c r="S321" s="147">
        <v>0</v>
      </c>
      <c r="T321" s="148">
        <f>S321*H321</f>
        <v>0</v>
      </c>
      <c r="AR321" s="149" t="s">
        <v>214</v>
      </c>
      <c r="AT321" s="149" t="s">
        <v>209</v>
      </c>
      <c r="AU321" s="149" t="s">
        <v>85</v>
      </c>
      <c r="AY321" s="17" t="s">
        <v>207</v>
      </c>
      <c r="BE321" s="150">
        <f>IF(N321="základní",J321,0)</f>
        <v>0</v>
      </c>
      <c r="BF321" s="150">
        <f>IF(N321="snížená",J321,0)</f>
        <v>0</v>
      </c>
      <c r="BG321" s="150">
        <f>IF(N321="zákl. přenesená",J321,0)</f>
        <v>0</v>
      </c>
      <c r="BH321" s="150">
        <f>IF(N321="sníž. přenesená",J321,0)</f>
        <v>0</v>
      </c>
      <c r="BI321" s="150">
        <f>IF(N321="nulová",J321,0)</f>
        <v>0</v>
      </c>
      <c r="BJ321" s="17" t="s">
        <v>83</v>
      </c>
      <c r="BK321" s="150">
        <f>ROUND(I321*H321,2)</f>
        <v>0</v>
      </c>
      <c r="BL321" s="17" t="s">
        <v>214</v>
      </c>
      <c r="BM321" s="149" t="s">
        <v>1052</v>
      </c>
    </row>
    <row r="322" spans="2:63" s="11" customFormat="1" ht="25.9" customHeight="1">
      <c r="B322" s="125"/>
      <c r="D322" s="126" t="s">
        <v>75</v>
      </c>
      <c r="E322" s="127" t="s">
        <v>1053</v>
      </c>
      <c r="F322" s="127" t="s">
        <v>1054</v>
      </c>
      <c r="I322" s="128"/>
      <c r="J322" s="129">
        <f>BK322</f>
        <v>0</v>
      </c>
      <c r="L322" s="125"/>
      <c r="M322" s="130"/>
      <c r="P322" s="131">
        <f>P323</f>
        <v>0</v>
      </c>
      <c r="R322" s="131">
        <f>R323</f>
        <v>0.1737</v>
      </c>
      <c r="T322" s="132">
        <f>T323</f>
        <v>0</v>
      </c>
      <c r="AR322" s="126" t="s">
        <v>85</v>
      </c>
      <c r="AT322" s="133" t="s">
        <v>75</v>
      </c>
      <c r="AU322" s="133" t="s">
        <v>76</v>
      </c>
      <c r="AY322" s="126" t="s">
        <v>207</v>
      </c>
      <c r="BK322" s="134">
        <f>BK323</f>
        <v>0</v>
      </c>
    </row>
    <row r="323" spans="2:63" s="11" customFormat="1" ht="22.9" customHeight="1">
      <c r="B323" s="125"/>
      <c r="D323" s="126" t="s">
        <v>75</v>
      </c>
      <c r="E323" s="135" t="s">
        <v>1055</v>
      </c>
      <c r="F323" s="135" t="s">
        <v>1056</v>
      </c>
      <c r="I323" s="128"/>
      <c r="J323" s="136">
        <f>BK323</f>
        <v>0</v>
      </c>
      <c r="L323" s="125"/>
      <c r="M323" s="130"/>
      <c r="P323" s="131">
        <f>SUM(P324:P346)</f>
        <v>0</v>
      </c>
      <c r="R323" s="131">
        <f>SUM(R324:R346)</f>
        <v>0.1737</v>
      </c>
      <c r="T323" s="132">
        <f>SUM(T324:T346)</f>
        <v>0</v>
      </c>
      <c r="AR323" s="126" t="s">
        <v>85</v>
      </c>
      <c r="AT323" s="133" t="s">
        <v>75</v>
      </c>
      <c r="AU323" s="133" t="s">
        <v>83</v>
      </c>
      <c r="AY323" s="126" t="s">
        <v>207</v>
      </c>
      <c r="BK323" s="134">
        <f>SUM(BK324:BK346)</f>
        <v>0</v>
      </c>
    </row>
    <row r="324" spans="2:65" s="1" customFormat="1" ht="24.2" customHeight="1">
      <c r="B324" s="137"/>
      <c r="C324" s="138" t="s">
        <v>468</v>
      </c>
      <c r="D324" s="138" t="s">
        <v>209</v>
      </c>
      <c r="E324" s="139" t="s">
        <v>1057</v>
      </c>
      <c r="F324" s="140" t="s">
        <v>1058</v>
      </c>
      <c r="G324" s="141" t="s">
        <v>218</v>
      </c>
      <c r="H324" s="142">
        <v>45</v>
      </c>
      <c r="I324" s="143"/>
      <c r="J324" s="144">
        <f>ROUND(I324*H324,2)</f>
        <v>0</v>
      </c>
      <c r="K324" s="140" t="s">
        <v>213</v>
      </c>
      <c r="L324" s="32"/>
      <c r="M324" s="145" t="s">
        <v>1</v>
      </c>
      <c r="N324" s="146" t="s">
        <v>41</v>
      </c>
      <c r="P324" s="147">
        <f>O324*H324</f>
        <v>0</v>
      </c>
      <c r="Q324" s="147">
        <v>0.0035</v>
      </c>
      <c r="R324" s="147">
        <f>Q324*H324</f>
        <v>0.1575</v>
      </c>
      <c r="S324" s="147">
        <v>0</v>
      </c>
      <c r="T324" s="148">
        <f>S324*H324</f>
        <v>0</v>
      </c>
      <c r="AR324" s="149" t="s">
        <v>274</v>
      </c>
      <c r="AT324" s="149" t="s">
        <v>209</v>
      </c>
      <c r="AU324" s="149" t="s">
        <v>85</v>
      </c>
      <c r="AY324" s="17" t="s">
        <v>207</v>
      </c>
      <c r="BE324" s="150">
        <f>IF(N324="základní",J324,0)</f>
        <v>0</v>
      </c>
      <c r="BF324" s="150">
        <f>IF(N324="snížená",J324,0)</f>
        <v>0</v>
      </c>
      <c r="BG324" s="150">
        <f>IF(N324="zákl. přenesená",J324,0)</f>
        <v>0</v>
      </c>
      <c r="BH324" s="150">
        <f>IF(N324="sníž. přenesená",J324,0)</f>
        <v>0</v>
      </c>
      <c r="BI324" s="150">
        <f>IF(N324="nulová",J324,0)</f>
        <v>0</v>
      </c>
      <c r="BJ324" s="17" t="s">
        <v>83</v>
      </c>
      <c r="BK324" s="150">
        <f>ROUND(I324*H324,2)</f>
        <v>0</v>
      </c>
      <c r="BL324" s="17" t="s">
        <v>274</v>
      </c>
      <c r="BM324" s="149" t="s">
        <v>1059</v>
      </c>
    </row>
    <row r="325" spans="2:65" s="1" customFormat="1" ht="24.2" customHeight="1">
      <c r="B325" s="137"/>
      <c r="C325" s="138" t="s">
        <v>473</v>
      </c>
      <c r="D325" s="138" t="s">
        <v>209</v>
      </c>
      <c r="E325" s="139" t="s">
        <v>1060</v>
      </c>
      <c r="F325" s="140" t="s">
        <v>1061</v>
      </c>
      <c r="G325" s="141" t="s">
        <v>218</v>
      </c>
      <c r="H325" s="142">
        <v>45</v>
      </c>
      <c r="I325" s="143"/>
      <c r="J325" s="144">
        <f>ROUND(I325*H325,2)</f>
        <v>0</v>
      </c>
      <c r="K325" s="140" t="s">
        <v>213</v>
      </c>
      <c r="L325" s="32"/>
      <c r="M325" s="145" t="s">
        <v>1</v>
      </c>
      <c r="N325" s="146" t="s">
        <v>41</v>
      </c>
      <c r="P325" s="147">
        <f>O325*H325</f>
        <v>0</v>
      </c>
      <c r="Q325" s="147">
        <v>0</v>
      </c>
      <c r="R325" s="147">
        <f>Q325*H325</f>
        <v>0</v>
      </c>
      <c r="S325" s="147">
        <v>0</v>
      </c>
      <c r="T325" s="148">
        <f>S325*H325</f>
        <v>0</v>
      </c>
      <c r="AR325" s="149" t="s">
        <v>274</v>
      </c>
      <c r="AT325" s="149" t="s">
        <v>209</v>
      </c>
      <c r="AU325" s="149" t="s">
        <v>85</v>
      </c>
      <c r="AY325" s="17" t="s">
        <v>207</v>
      </c>
      <c r="BE325" s="150">
        <f>IF(N325="základní",J325,0)</f>
        <v>0</v>
      </c>
      <c r="BF325" s="150">
        <f>IF(N325="snížená",J325,0)</f>
        <v>0</v>
      </c>
      <c r="BG325" s="150">
        <f>IF(N325="zákl. přenesená",J325,0)</f>
        <v>0</v>
      </c>
      <c r="BH325" s="150">
        <f>IF(N325="sníž. přenesená",J325,0)</f>
        <v>0</v>
      </c>
      <c r="BI325" s="150">
        <f>IF(N325="nulová",J325,0)</f>
        <v>0</v>
      </c>
      <c r="BJ325" s="17" t="s">
        <v>83</v>
      </c>
      <c r="BK325" s="150">
        <f>ROUND(I325*H325,2)</f>
        <v>0</v>
      </c>
      <c r="BL325" s="17" t="s">
        <v>274</v>
      </c>
      <c r="BM325" s="149" t="s">
        <v>1062</v>
      </c>
    </row>
    <row r="326" spans="2:51" s="13" customFormat="1" ht="12">
      <c r="B326" s="159"/>
      <c r="D326" s="152" t="s">
        <v>223</v>
      </c>
      <c r="E326" s="160" t="s">
        <v>1</v>
      </c>
      <c r="F326" s="161" t="s">
        <v>1006</v>
      </c>
      <c r="H326" s="160" t="s">
        <v>1</v>
      </c>
      <c r="I326" s="162"/>
      <c r="L326" s="159"/>
      <c r="M326" s="163"/>
      <c r="T326" s="164"/>
      <c r="AT326" s="160" t="s">
        <v>223</v>
      </c>
      <c r="AU326" s="160" t="s">
        <v>85</v>
      </c>
      <c r="AV326" s="13" t="s">
        <v>83</v>
      </c>
      <c r="AW326" s="13" t="s">
        <v>32</v>
      </c>
      <c r="AX326" s="13" t="s">
        <v>76</v>
      </c>
      <c r="AY326" s="160" t="s">
        <v>207</v>
      </c>
    </row>
    <row r="327" spans="2:51" s="12" customFormat="1" ht="12">
      <c r="B327" s="151"/>
      <c r="D327" s="152" t="s">
        <v>223</v>
      </c>
      <c r="E327" s="153" t="s">
        <v>1</v>
      </c>
      <c r="F327" s="154" t="s">
        <v>1007</v>
      </c>
      <c r="H327" s="155">
        <v>4.063</v>
      </c>
      <c r="I327" s="156"/>
      <c r="L327" s="151"/>
      <c r="M327" s="157"/>
      <c r="T327" s="158"/>
      <c r="AT327" s="153" t="s">
        <v>223</v>
      </c>
      <c r="AU327" s="153" t="s">
        <v>85</v>
      </c>
      <c r="AV327" s="12" t="s">
        <v>85</v>
      </c>
      <c r="AW327" s="12" t="s">
        <v>32</v>
      </c>
      <c r="AX327" s="12" t="s">
        <v>76</v>
      </c>
      <c r="AY327" s="153" t="s">
        <v>207</v>
      </c>
    </row>
    <row r="328" spans="2:51" s="12" customFormat="1" ht="12">
      <c r="B328" s="151"/>
      <c r="D328" s="152" t="s">
        <v>223</v>
      </c>
      <c r="E328" s="153" t="s">
        <v>1</v>
      </c>
      <c r="F328" s="154" t="s">
        <v>1008</v>
      </c>
      <c r="H328" s="155">
        <v>3.734</v>
      </c>
      <c r="I328" s="156"/>
      <c r="L328" s="151"/>
      <c r="M328" s="157"/>
      <c r="T328" s="158"/>
      <c r="AT328" s="153" t="s">
        <v>223</v>
      </c>
      <c r="AU328" s="153" t="s">
        <v>85</v>
      </c>
      <c r="AV328" s="12" t="s">
        <v>85</v>
      </c>
      <c r="AW328" s="12" t="s">
        <v>32</v>
      </c>
      <c r="AX328" s="12" t="s">
        <v>76</v>
      </c>
      <c r="AY328" s="153" t="s">
        <v>207</v>
      </c>
    </row>
    <row r="329" spans="2:51" s="15" customFormat="1" ht="12">
      <c r="B329" s="187"/>
      <c r="D329" s="152" t="s">
        <v>223</v>
      </c>
      <c r="E329" s="188" t="s">
        <v>1</v>
      </c>
      <c r="F329" s="189" t="s">
        <v>872</v>
      </c>
      <c r="H329" s="190">
        <v>7.797</v>
      </c>
      <c r="I329" s="191"/>
      <c r="L329" s="187"/>
      <c r="M329" s="192"/>
      <c r="T329" s="193"/>
      <c r="AT329" s="188" t="s">
        <v>223</v>
      </c>
      <c r="AU329" s="188" t="s">
        <v>85</v>
      </c>
      <c r="AV329" s="15" t="s">
        <v>99</v>
      </c>
      <c r="AW329" s="15" t="s">
        <v>32</v>
      </c>
      <c r="AX329" s="15" t="s">
        <v>76</v>
      </c>
      <c r="AY329" s="188" t="s">
        <v>207</v>
      </c>
    </row>
    <row r="330" spans="2:51" s="13" customFormat="1" ht="12">
      <c r="B330" s="159"/>
      <c r="D330" s="152" t="s">
        <v>223</v>
      </c>
      <c r="E330" s="160" t="s">
        <v>1</v>
      </c>
      <c r="F330" s="161" t="s">
        <v>933</v>
      </c>
      <c r="H330" s="160" t="s">
        <v>1</v>
      </c>
      <c r="I330" s="162"/>
      <c r="L330" s="159"/>
      <c r="M330" s="163"/>
      <c r="T330" s="164"/>
      <c r="AT330" s="160" t="s">
        <v>223</v>
      </c>
      <c r="AU330" s="160" t="s">
        <v>85</v>
      </c>
      <c r="AV330" s="13" t="s">
        <v>83</v>
      </c>
      <c r="AW330" s="13" t="s">
        <v>32</v>
      </c>
      <c r="AX330" s="13" t="s">
        <v>76</v>
      </c>
      <c r="AY330" s="160" t="s">
        <v>207</v>
      </c>
    </row>
    <row r="331" spans="2:51" s="12" customFormat="1" ht="12">
      <c r="B331" s="151"/>
      <c r="D331" s="152" t="s">
        <v>223</v>
      </c>
      <c r="E331" s="153" t="s">
        <v>1</v>
      </c>
      <c r="F331" s="154" t="s">
        <v>1009</v>
      </c>
      <c r="H331" s="155">
        <v>7.465</v>
      </c>
      <c r="I331" s="156"/>
      <c r="L331" s="151"/>
      <c r="M331" s="157"/>
      <c r="T331" s="158"/>
      <c r="AT331" s="153" t="s">
        <v>223</v>
      </c>
      <c r="AU331" s="153" t="s">
        <v>85</v>
      </c>
      <c r="AV331" s="12" t="s">
        <v>85</v>
      </c>
      <c r="AW331" s="12" t="s">
        <v>32</v>
      </c>
      <c r="AX331" s="12" t="s">
        <v>76</v>
      </c>
      <c r="AY331" s="153" t="s">
        <v>207</v>
      </c>
    </row>
    <row r="332" spans="2:51" s="13" customFormat="1" ht="12">
      <c r="B332" s="159"/>
      <c r="D332" s="152" t="s">
        <v>223</v>
      </c>
      <c r="E332" s="160" t="s">
        <v>1</v>
      </c>
      <c r="F332" s="161" t="s">
        <v>935</v>
      </c>
      <c r="H332" s="160" t="s">
        <v>1</v>
      </c>
      <c r="I332" s="162"/>
      <c r="L332" s="159"/>
      <c r="M332" s="163"/>
      <c r="T332" s="164"/>
      <c r="AT332" s="160" t="s">
        <v>223</v>
      </c>
      <c r="AU332" s="160" t="s">
        <v>85</v>
      </c>
      <c r="AV332" s="13" t="s">
        <v>83</v>
      </c>
      <c r="AW332" s="13" t="s">
        <v>32</v>
      </c>
      <c r="AX332" s="13" t="s">
        <v>76</v>
      </c>
      <c r="AY332" s="160" t="s">
        <v>207</v>
      </c>
    </row>
    <row r="333" spans="2:51" s="12" customFormat="1" ht="12">
      <c r="B333" s="151"/>
      <c r="D333" s="152" t="s">
        <v>223</v>
      </c>
      <c r="E333" s="153" t="s">
        <v>1</v>
      </c>
      <c r="F333" s="154" t="s">
        <v>1010</v>
      </c>
      <c r="H333" s="155">
        <v>5.282</v>
      </c>
      <c r="I333" s="156"/>
      <c r="L333" s="151"/>
      <c r="M333" s="157"/>
      <c r="T333" s="158"/>
      <c r="AT333" s="153" t="s">
        <v>223</v>
      </c>
      <c r="AU333" s="153" t="s">
        <v>85</v>
      </c>
      <c r="AV333" s="12" t="s">
        <v>85</v>
      </c>
      <c r="AW333" s="12" t="s">
        <v>32</v>
      </c>
      <c r="AX333" s="12" t="s">
        <v>76</v>
      </c>
      <c r="AY333" s="153" t="s">
        <v>207</v>
      </c>
    </row>
    <row r="334" spans="2:51" s="15" customFormat="1" ht="12">
      <c r="B334" s="187"/>
      <c r="D334" s="152" t="s">
        <v>223</v>
      </c>
      <c r="E334" s="188" t="s">
        <v>1</v>
      </c>
      <c r="F334" s="189" t="s">
        <v>872</v>
      </c>
      <c r="H334" s="190">
        <v>12.747</v>
      </c>
      <c r="I334" s="191"/>
      <c r="L334" s="187"/>
      <c r="M334" s="192"/>
      <c r="T334" s="193"/>
      <c r="AT334" s="188" t="s">
        <v>223</v>
      </c>
      <c r="AU334" s="188" t="s">
        <v>85</v>
      </c>
      <c r="AV334" s="15" t="s">
        <v>99</v>
      </c>
      <c r="AW334" s="15" t="s">
        <v>32</v>
      </c>
      <c r="AX334" s="15" t="s">
        <v>76</v>
      </c>
      <c r="AY334" s="188" t="s">
        <v>207</v>
      </c>
    </row>
    <row r="335" spans="2:51" s="13" customFormat="1" ht="12">
      <c r="B335" s="159"/>
      <c r="D335" s="152" t="s">
        <v>223</v>
      </c>
      <c r="E335" s="160" t="s">
        <v>1</v>
      </c>
      <c r="F335" s="161" t="s">
        <v>966</v>
      </c>
      <c r="H335" s="160" t="s">
        <v>1</v>
      </c>
      <c r="I335" s="162"/>
      <c r="L335" s="159"/>
      <c r="M335" s="163"/>
      <c r="T335" s="164"/>
      <c r="AT335" s="160" t="s">
        <v>223</v>
      </c>
      <c r="AU335" s="160" t="s">
        <v>85</v>
      </c>
      <c r="AV335" s="13" t="s">
        <v>83</v>
      </c>
      <c r="AW335" s="13" t="s">
        <v>32</v>
      </c>
      <c r="AX335" s="13" t="s">
        <v>76</v>
      </c>
      <c r="AY335" s="160" t="s">
        <v>207</v>
      </c>
    </row>
    <row r="336" spans="2:51" s="12" customFormat="1" ht="12">
      <c r="B336" s="151"/>
      <c r="D336" s="152" t="s">
        <v>223</v>
      </c>
      <c r="E336" s="153" t="s">
        <v>1</v>
      </c>
      <c r="F336" s="154" t="s">
        <v>974</v>
      </c>
      <c r="H336" s="155">
        <v>17.087</v>
      </c>
      <c r="I336" s="156"/>
      <c r="L336" s="151"/>
      <c r="M336" s="157"/>
      <c r="T336" s="158"/>
      <c r="AT336" s="153" t="s">
        <v>223</v>
      </c>
      <c r="AU336" s="153" t="s">
        <v>85</v>
      </c>
      <c r="AV336" s="12" t="s">
        <v>85</v>
      </c>
      <c r="AW336" s="12" t="s">
        <v>32</v>
      </c>
      <c r="AX336" s="12" t="s">
        <v>76</v>
      </c>
      <c r="AY336" s="153" t="s">
        <v>207</v>
      </c>
    </row>
    <row r="337" spans="2:51" s="12" customFormat="1" ht="12">
      <c r="B337" s="151"/>
      <c r="D337" s="152" t="s">
        <v>223</v>
      </c>
      <c r="E337" s="153" t="s">
        <v>1</v>
      </c>
      <c r="F337" s="154" t="s">
        <v>975</v>
      </c>
      <c r="H337" s="155">
        <v>0.341</v>
      </c>
      <c r="I337" s="156"/>
      <c r="L337" s="151"/>
      <c r="M337" s="157"/>
      <c r="T337" s="158"/>
      <c r="AT337" s="153" t="s">
        <v>223</v>
      </c>
      <c r="AU337" s="153" t="s">
        <v>85</v>
      </c>
      <c r="AV337" s="12" t="s">
        <v>85</v>
      </c>
      <c r="AW337" s="12" t="s">
        <v>32</v>
      </c>
      <c r="AX337" s="12" t="s">
        <v>76</v>
      </c>
      <c r="AY337" s="153" t="s">
        <v>207</v>
      </c>
    </row>
    <row r="338" spans="2:51" s="12" customFormat="1" ht="12">
      <c r="B338" s="151"/>
      <c r="D338" s="152" t="s">
        <v>223</v>
      </c>
      <c r="E338" s="153" t="s">
        <v>1</v>
      </c>
      <c r="F338" s="154" t="s">
        <v>976</v>
      </c>
      <c r="H338" s="155">
        <v>0.76</v>
      </c>
      <c r="I338" s="156"/>
      <c r="L338" s="151"/>
      <c r="M338" s="157"/>
      <c r="T338" s="158"/>
      <c r="AT338" s="153" t="s">
        <v>223</v>
      </c>
      <c r="AU338" s="153" t="s">
        <v>85</v>
      </c>
      <c r="AV338" s="12" t="s">
        <v>85</v>
      </c>
      <c r="AW338" s="12" t="s">
        <v>32</v>
      </c>
      <c r="AX338" s="12" t="s">
        <v>76</v>
      </c>
      <c r="AY338" s="153" t="s">
        <v>207</v>
      </c>
    </row>
    <row r="339" spans="2:51" s="12" customFormat="1" ht="12">
      <c r="B339" s="151"/>
      <c r="D339" s="152" t="s">
        <v>223</v>
      </c>
      <c r="E339" s="153" t="s">
        <v>1</v>
      </c>
      <c r="F339" s="154" t="s">
        <v>977</v>
      </c>
      <c r="H339" s="155">
        <v>1.383</v>
      </c>
      <c r="I339" s="156"/>
      <c r="L339" s="151"/>
      <c r="M339" s="157"/>
      <c r="T339" s="158"/>
      <c r="AT339" s="153" t="s">
        <v>223</v>
      </c>
      <c r="AU339" s="153" t="s">
        <v>85</v>
      </c>
      <c r="AV339" s="12" t="s">
        <v>85</v>
      </c>
      <c r="AW339" s="12" t="s">
        <v>32</v>
      </c>
      <c r="AX339" s="12" t="s">
        <v>76</v>
      </c>
      <c r="AY339" s="153" t="s">
        <v>207</v>
      </c>
    </row>
    <row r="340" spans="2:51" s="15" customFormat="1" ht="12">
      <c r="B340" s="187"/>
      <c r="D340" s="152" t="s">
        <v>223</v>
      </c>
      <c r="E340" s="188" t="s">
        <v>1</v>
      </c>
      <c r="F340" s="189" t="s">
        <v>872</v>
      </c>
      <c r="H340" s="190">
        <v>19.571</v>
      </c>
      <c r="I340" s="191"/>
      <c r="L340" s="187"/>
      <c r="M340" s="192"/>
      <c r="T340" s="193"/>
      <c r="AT340" s="188" t="s">
        <v>223</v>
      </c>
      <c r="AU340" s="188" t="s">
        <v>85</v>
      </c>
      <c r="AV340" s="15" t="s">
        <v>99</v>
      </c>
      <c r="AW340" s="15" t="s">
        <v>32</v>
      </c>
      <c r="AX340" s="15" t="s">
        <v>76</v>
      </c>
      <c r="AY340" s="188" t="s">
        <v>207</v>
      </c>
    </row>
    <row r="341" spans="2:51" s="14" customFormat="1" ht="12">
      <c r="B341" s="165"/>
      <c r="D341" s="152" t="s">
        <v>223</v>
      </c>
      <c r="E341" s="166" t="s">
        <v>1</v>
      </c>
      <c r="F341" s="167" t="s">
        <v>309</v>
      </c>
      <c r="H341" s="168">
        <v>40.115</v>
      </c>
      <c r="I341" s="169"/>
      <c r="L341" s="165"/>
      <c r="M341" s="170"/>
      <c r="T341" s="171"/>
      <c r="AT341" s="166" t="s">
        <v>223</v>
      </c>
      <c r="AU341" s="166" t="s">
        <v>85</v>
      </c>
      <c r="AV341" s="14" t="s">
        <v>214</v>
      </c>
      <c r="AW341" s="14" t="s">
        <v>32</v>
      </c>
      <c r="AX341" s="14" t="s">
        <v>76</v>
      </c>
      <c r="AY341" s="166" t="s">
        <v>207</v>
      </c>
    </row>
    <row r="342" spans="2:51" s="12" customFormat="1" ht="12">
      <c r="B342" s="151"/>
      <c r="D342" s="152" t="s">
        <v>223</v>
      </c>
      <c r="E342" s="153" t="s">
        <v>1</v>
      </c>
      <c r="F342" s="154" t="s">
        <v>419</v>
      </c>
      <c r="H342" s="155">
        <v>45</v>
      </c>
      <c r="I342" s="156"/>
      <c r="L342" s="151"/>
      <c r="M342" s="157"/>
      <c r="T342" s="158"/>
      <c r="AT342" s="153" t="s">
        <v>223</v>
      </c>
      <c r="AU342" s="153" t="s">
        <v>85</v>
      </c>
      <c r="AV342" s="12" t="s">
        <v>85</v>
      </c>
      <c r="AW342" s="12" t="s">
        <v>32</v>
      </c>
      <c r="AX342" s="12" t="s">
        <v>83</v>
      </c>
      <c r="AY342" s="153" t="s">
        <v>207</v>
      </c>
    </row>
    <row r="343" spans="2:65" s="1" customFormat="1" ht="24.2" customHeight="1">
      <c r="B343" s="137"/>
      <c r="C343" s="172" t="s">
        <v>478</v>
      </c>
      <c r="D343" s="172" t="s">
        <v>426</v>
      </c>
      <c r="E343" s="173" t="s">
        <v>1063</v>
      </c>
      <c r="F343" s="174" t="s">
        <v>1064</v>
      </c>
      <c r="G343" s="175" t="s">
        <v>218</v>
      </c>
      <c r="H343" s="176">
        <v>54</v>
      </c>
      <c r="I343" s="177"/>
      <c r="J343" s="178">
        <f>ROUND(I343*H343,2)</f>
        <v>0</v>
      </c>
      <c r="K343" s="174" t="s">
        <v>213</v>
      </c>
      <c r="L343" s="179"/>
      <c r="M343" s="180" t="s">
        <v>1</v>
      </c>
      <c r="N343" s="181" t="s">
        <v>41</v>
      </c>
      <c r="P343" s="147">
        <f>O343*H343</f>
        <v>0</v>
      </c>
      <c r="Q343" s="147">
        <v>0.0003</v>
      </c>
      <c r="R343" s="147">
        <f>Q343*H343</f>
        <v>0.0162</v>
      </c>
      <c r="S343" s="147">
        <v>0</v>
      </c>
      <c r="T343" s="148">
        <f>S343*H343</f>
        <v>0</v>
      </c>
      <c r="AR343" s="149" t="s">
        <v>233</v>
      </c>
      <c r="AT343" s="149" t="s">
        <v>426</v>
      </c>
      <c r="AU343" s="149" t="s">
        <v>85</v>
      </c>
      <c r="AY343" s="17" t="s">
        <v>207</v>
      </c>
      <c r="BE343" s="150">
        <f>IF(N343="základní",J343,0)</f>
        <v>0</v>
      </c>
      <c r="BF343" s="150">
        <f>IF(N343="snížená",J343,0)</f>
        <v>0</v>
      </c>
      <c r="BG343" s="150">
        <f>IF(N343="zákl. přenesená",J343,0)</f>
        <v>0</v>
      </c>
      <c r="BH343" s="150">
        <f>IF(N343="sníž. přenesená",J343,0)</f>
        <v>0</v>
      </c>
      <c r="BI343" s="150">
        <f>IF(N343="nulová",J343,0)</f>
        <v>0</v>
      </c>
      <c r="BJ343" s="17" t="s">
        <v>83</v>
      </c>
      <c r="BK343" s="150">
        <f>ROUND(I343*H343,2)</f>
        <v>0</v>
      </c>
      <c r="BL343" s="17" t="s">
        <v>274</v>
      </c>
      <c r="BM343" s="149" t="s">
        <v>1065</v>
      </c>
    </row>
    <row r="344" spans="2:51" s="12" customFormat="1" ht="12">
      <c r="B344" s="151"/>
      <c r="D344" s="152" t="s">
        <v>223</v>
      </c>
      <c r="E344" s="153" t="s">
        <v>1</v>
      </c>
      <c r="F344" s="154" t="s">
        <v>419</v>
      </c>
      <c r="H344" s="155">
        <v>45</v>
      </c>
      <c r="I344" s="156"/>
      <c r="L344" s="151"/>
      <c r="M344" s="157"/>
      <c r="T344" s="158"/>
      <c r="AT344" s="153" t="s">
        <v>223</v>
      </c>
      <c r="AU344" s="153" t="s">
        <v>85</v>
      </c>
      <c r="AV344" s="12" t="s">
        <v>85</v>
      </c>
      <c r="AW344" s="12" t="s">
        <v>32</v>
      </c>
      <c r="AX344" s="12" t="s">
        <v>83</v>
      </c>
      <c r="AY344" s="153" t="s">
        <v>207</v>
      </c>
    </row>
    <row r="345" spans="2:51" s="12" customFormat="1" ht="12">
      <c r="B345" s="151"/>
      <c r="D345" s="152" t="s">
        <v>223</v>
      </c>
      <c r="F345" s="154" t="s">
        <v>1066</v>
      </c>
      <c r="H345" s="155">
        <v>54</v>
      </c>
      <c r="I345" s="156"/>
      <c r="L345" s="151"/>
      <c r="M345" s="157"/>
      <c r="T345" s="158"/>
      <c r="AT345" s="153" t="s">
        <v>223</v>
      </c>
      <c r="AU345" s="153" t="s">
        <v>85</v>
      </c>
      <c r="AV345" s="12" t="s">
        <v>85</v>
      </c>
      <c r="AW345" s="12" t="s">
        <v>3</v>
      </c>
      <c r="AX345" s="12" t="s">
        <v>83</v>
      </c>
      <c r="AY345" s="153" t="s">
        <v>207</v>
      </c>
    </row>
    <row r="346" spans="2:65" s="1" customFormat="1" ht="24.2" customHeight="1">
      <c r="B346" s="137"/>
      <c r="C346" s="138" t="s">
        <v>483</v>
      </c>
      <c r="D346" s="138" t="s">
        <v>209</v>
      </c>
      <c r="E346" s="139" t="s">
        <v>1067</v>
      </c>
      <c r="F346" s="140" t="s">
        <v>1068</v>
      </c>
      <c r="G346" s="141" t="s">
        <v>1069</v>
      </c>
      <c r="H346" s="194"/>
      <c r="I346" s="143"/>
      <c r="J346" s="144">
        <f>ROUND(I346*H346,2)</f>
        <v>0</v>
      </c>
      <c r="K346" s="140" t="s">
        <v>213</v>
      </c>
      <c r="L346" s="32"/>
      <c r="M346" s="182" t="s">
        <v>1</v>
      </c>
      <c r="N346" s="183" t="s">
        <v>41</v>
      </c>
      <c r="O346" s="184"/>
      <c r="P346" s="185">
        <f>O346*H346</f>
        <v>0</v>
      </c>
      <c r="Q346" s="185">
        <v>0</v>
      </c>
      <c r="R346" s="185">
        <f>Q346*H346</f>
        <v>0</v>
      </c>
      <c r="S346" s="185">
        <v>0</v>
      </c>
      <c r="T346" s="186">
        <f>S346*H346</f>
        <v>0</v>
      </c>
      <c r="AR346" s="149" t="s">
        <v>274</v>
      </c>
      <c r="AT346" s="149" t="s">
        <v>209</v>
      </c>
      <c r="AU346" s="149" t="s">
        <v>85</v>
      </c>
      <c r="AY346" s="17" t="s">
        <v>207</v>
      </c>
      <c r="BE346" s="150">
        <f>IF(N346="základní",J346,0)</f>
        <v>0</v>
      </c>
      <c r="BF346" s="150">
        <f>IF(N346="snížená",J346,0)</f>
        <v>0</v>
      </c>
      <c r="BG346" s="150">
        <f>IF(N346="zákl. přenesená",J346,0)</f>
        <v>0</v>
      </c>
      <c r="BH346" s="150">
        <f>IF(N346="sníž. přenesená",J346,0)</f>
        <v>0</v>
      </c>
      <c r="BI346" s="150">
        <f>IF(N346="nulová",J346,0)</f>
        <v>0</v>
      </c>
      <c r="BJ346" s="17" t="s">
        <v>83</v>
      </c>
      <c r="BK346" s="150">
        <f>ROUND(I346*H346,2)</f>
        <v>0</v>
      </c>
      <c r="BL346" s="17" t="s">
        <v>274</v>
      </c>
      <c r="BM346" s="149" t="s">
        <v>1070</v>
      </c>
    </row>
    <row r="347" spans="2:12" s="1" customFormat="1" ht="6.95" customHeight="1">
      <c r="B347" s="44"/>
      <c r="C347" s="45"/>
      <c r="D347" s="45"/>
      <c r="E347" s="45"/>
      <c r="F347" s="45"/>
      <c r="G347" s="45"/>
      <c r="H347" s="45"/>
      <c r="I347" s="45"/>
      <c r="J347" s="45"/>
      <c r="K347" s="45"/>
      <c r="L347" s="32"/>
    </row>
  </sheetData>
  <autoFilter ref="C130:K346"/>
  <mergeCells count="12">
    <mergeCell ref="E123:H123"/>
    <mergeCell ref="L2:V2"/>
    <mergeCell ref="E85:H85"/>
    <mergeCell ref="E87:H87"/>
    <mergeCell ref="E89:H89"/>
    <mergeCell ref="E119:H119"/>
    <mergeCell ref="E121:H121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0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56" ht="36.95" customHeight="1">
      <c r="L2" s="243" t="s">
        <v>5</v>
      </c>
      <c r="M2" s="219"/>
      <c r="N2" s="219"/>
      <c r="O2" s="219"/>
      <c r="P2" s="219"/>
      <c r="Q2" s="219"/>
      <c r="R2" s="219"/>
      <c r="S2" s="219"/>
      <c r="T2" s="219"/>
      <c r="U2" s="219"/>
      <c r="V2" s="219"/>
      <c r="AT2" s="17" t="s">
        <v>100</v>
      </c>
      <c r="AZ2" s="93" t="s">
        <v>151</v>
      </c>
      <c r="BA2" s="93" t="s">
        <v>1</v>
      </c>
      <c r="BB2" s="93" t="s">
        <v>1</v>
      </c>
      <c r="BC2" s="93" t="s">
        <v>1071</v>
      </c>
      <c r="BD2" s="93" t="s">
        <v>85</v>
      </c>
    </row>
    <row r="3" spans="2:5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85</v>
      </c>
      <c r="AZ3" s="93" t="s">
        <v>157</v>
      </c>
      <c r="BA3" s="93" t="s">
        <v>1</v>
      </c>
      <c r="BB3" s="93" t="s">
        <v>1</v>
      </c>
      <c r="BC3" s="93" t="s">
        <v>255</v>
      </c>
      <c r="BD3" s="93" t="s">
        <v>85</v>
      </c>
    </row>
    <row r="4" spans="2:56" ht="24.95" customHeight="1">
      <c r="B4" s="20"/>
      <c r="D4" s="21" t="s">
        <v>144</v>
      </c>
      <c r="L4" s="20"/>
      <c r="M4" s="94" t="s">
        <v>10</v>
      </c>
      <c r="AT4" s="17" t="s">
        <v>3</v>
      </c>
      <c r="AZ4" s="93" t="s">
        <v>165</v>
      </c>
      <c r="BA4" s="93" t="s">
        <v>1</v>
      </c>
      <c r="BB4" s="93" t="s">
        <v>1</v>
      </c>
      <c r="BC4" s="93" t="s">
        <v>1072</v>
      </c>
      <c r="BD4" s="93" t="s">
        <v>85</v>
      </c>
    </row>
    <row r="5" spans="2:56" ht="6.95" customHeight="1">
      <c r="B5" s="20"/>
      <c r="L5" s="20"/>
      <c r="AZ5" s="93" t="s">
        <v>831</v>
      </c>
      <c r="BA5" s="93" t="s">
        <v>1</v>
      </c>
      <c r="BB5" s="93" t="s">
        <v>1</v>
      </c>
      <c r="BC5" s="93" t="s">
        <v>1073</v>
      </c>
      <c r="BD5" s="93" t="s">
        <v>85</v>
      </c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251" t="str">
        <f>'Rekapitulace stavby'!K6</f>
        <v>Chodník Hrachovec - horní část - 1.etapa  km 0,000 – km 0,763</v>
      </c>
      <c r="F7" s="252"/>
      <c r="G7" s="252"/>
      <c r="H7" s="252"/>
      <c r="L7" s="20"/>
    </row>
    <row r="8" spans="2:12" ht="12.75">
      <c r="B8" s="20"/>
      <c r="D8" s="27" t="s">
        <v>153</v>
      </c>
      <c r="L8" s="20"/>
    </row>
    <row r="9" spans="2:12" ht="16.5" customHeight="1">
      <c r="B9" s="20"/>
      <c r="E9" s="251" t="s">
        <v>156</v>
      </c>
      <c r="F9" s="219"/>
      <c r="G9" s="219"/>
      <c r="H9" s="219"/>
      <c r="L9" s="20"/>
    </row>
    <row r="10" spans="2:12" ht="12" customHeight="1">
      <c r="B10" s="20"/>
      <c r="D10" s="27" t="s">
        <v>159</v>
      </c>
      <c r="L10" s="20"/>
    </row>
    <row r="11" spans="2:12" s="1" customFormat="1" ht="16.5" customHeight="1">
      <c r="B11" s="32"/>
      <c r="E11" s="247" t="s">
        <v>1074</v>
      </c>
      <c r="F11" s="250"/>
      <c r="G11" s="250"/>
      <c r="H11" s="250"/>
      <c r="L11" s="32"/>
    </row>
    <row r="12" spans="2:12" s="1" customFormat="1" ht="12" customHeight="1">
      <c r="B12" s="32"/>
      <c r="D12" s="27" t="s">
        <v>1075</v>
      </c>
      <c r="L12" s="32"/>
    </row>
    <row r="13" spans="2:12" s="1" customFormat="1" ht="16.5" customHeight="1">
      <c r="B13" s="32"/>
      <c r="E13" s="208" t="s">
        <v>1076</v>
      </c>
      <c r="F13" s="250"/>
      <c r="G13" s="250"/>
      <c r="H13" s="250"/>
      <c r="L13" s="32"/>
    </row>
    <row r="14" spans="2:12" s="1" customFormat="1" ht="12">
      <c r="B14" s="32"/>
      <c r="L14" s="32"/>
    </row>
    <row r="15" spans="2:12" s="1" customFormat="1" ht="12" customHeight="1">
      <c r="B15" s="32"/>
      <c r="D15" s="27" t="s">
        <v>18</v>
      </c>
      <c r="F15" s="25" t="s">
        <v>1</v>
      </c>
      <c r="I15" s="27" t="s">
        <v>19</v>
      </c>
      <c r="J15" s="25" t="s">
        <v>1</v>
      </c>
      <c r="L15" s="32"/>
    </row>
    <row r="16" spans="2:12" s="1" customFormat="1" ht="12" customHeight="1">
      <c r="B16" s="32"/>
      <c r="D16" s="27" t="s">
        <v>20</v>
      </c>
      <c r="F16" s="25" t="s">
        <v>21</v>
      </c>
      <c r="I16" s="27" t="s">
        <v>22</v>
      </c>
      <c r="J16" s="52" t="str">
        <f>'Rekapitulace stavby'!AN8</f>
        <v>2. 12. 2022</v>
      </c>
      <c r="L16" s="32"/>
    </row>
    <row r="17" spans="2:12" s="1" customFormat="1" ht="10.9" customHeight="1">
      <c r="B17" s="32"/>
      <c r="L17" s="32"/>
    </row>
    <row r="18" spans="2:12" s="1" customFormat="1" ht="12" customHeight="1">
      <c r="B18" s="32"/>
      <c r="D18" s="27" t="s">
        <v>24</v>
      </c>
      <c r="I18" s="27" t="s">
        <v>25</v>
      </c>
      <c r="J18" s="25" t="s">
        <v>1</v>
      </c>
      <c r="L18" s="32"/>
    </row>
    <row r="19" spans="2:12" s="1" customFormat="1" ht="18" customHeight="1">
      <c r="B19" s="32"/>
      <c r="E19" s="25" t="s">
        <v>26</v>
      </c>
      <c r="I19" s="27" t="s">
        <v>27</v>
      </c>
      <c r="J19" s="25" t="s">
        <v>1</v>
      </c>
      <c r="L19" s="32"/>
    </row>
    <row r="20" spans="2:12" s="1" customFormat="1" ht="6.95" customHeight="1">
      <c r="B20" s="32"/>
      <c r="L20" s="32"/>
    </row>
    <row r="21" spans="2:12" s="1" customFormat="1" ht="12" customHeight="1">
      <c r="B21" s="32"/>
      <c r="D21" s="27" t="s">
        <v>28</v>
      </c>
      <c r="I21" s="27" t="s">
        <v>25</v>
      </c>
      <c r="J21" s="28" t="str">
        <f>'Rekapitulace stavby'!AN13</f>
        <v>Vyplň údaj</v>
      </c>
      <c r="L21" s="32"/>
    </row>
    <row r="22" spans="2:12" s="1" customFormat="1" ht="18" customHeight="1">
      <c r="B22" s="32"/>
      <c r="E22" s="253" t="str">
        <f>'Rekapitulace stavby'!E14</f>
        <v>Vyplň údaj</v>
      </c>
      <c r="F22" s="218"/>
      <c r="G22" s="218"/>
      <c r="H22" s="218"/>
      <c r="I22" s="27" t="s">
        <v>27</v>
      </c>
      <c r="J22" s="28" t="str">
        <f>'Rekapitulace stavby'!AN14</f>
        <v>Vyplň údaj</v>
      </c>
      <c r="L22" s="32"/>
    </row>
    <row r="23" spans="2:12" s="1" customFormat="1" ht="6.95" customHeight="1">
      <c r="B23" s="32"/>
      <c r="L23" s="32"/>
    </row>
    <row r="24" spans="2:12" s="1" customFormat="1" ht="12" customHeight="1">
      <c r="B24" s="32"/>
      <c r="D24" s="27" t="s">
        <v>30</v>
      </c>
      <c r="I24" s="27" t="s">
        <v>25</v>
      </c>
      <c r="J24" s="25" t="s">
        <v>1</v>
      </c>
      <c r="L24" s="32"/>
    </row>
    <row r="25" spans="2:12" s="1" customFormat="1" ht="18" customHeight="1">
      <c r="B25" s="32"/>
      <c r="E25" s="25" t="s">
        <v>31</v>
      </c>
      <c r="I25" s="27" t="s">
        <v>27</v>
      </c>
      <c r="J25" s="25" t="s">
        <v>1</v>
      </c>
      <c r="L25" s="32"/>
    </row>
    <row r="26" spans="2:12" s="1" customFormat="1" ht="6.95" customHeight="1">
      <c r="B26" s="32"/>
      <c r="L26" s="32"/>
    </row>
    <row r="27" spans="2:12" s="1" customFormat="1" ht="12" customHeight="1">
      <c r="B27" s="32"/>
      <c r="D27" s="27" t="s">
        <v>33</v>
      </c>
      <c r="I27" s="27" t="s">
        <v>25</v>
      </c>
      <c r="J27" s="25" t="s">
        <v>1</v>
      </c>
      <c r="L27" s="32"/>
    </row>
    <row r="28" spans="2:12" s="1" customFormat="1" ht="18" customHeight="1">
      <c r="B28" s="32"/>
      <c r="E28" s="25" t="s">
        <v>34</v>
      </c>
      <c r="I28" s="27" t="s">
        <v>27</v>
      </c>
      <c r="J28" s="25" t="s">
        <v>1</v>
      </c>
      <c r="L28" s="32"/>
    </row>
    <row r="29" spans="2:12" s="1" customFormat="1" ht="6.95" customHeight="1">
      <c r="B29" s="32"/>
      <c r="L29" s="32"/>
    </row>
    <row r="30" spans="2:12" s="1" customFormat="1" ht="12" customHeight="1">
      <c r="B30" s="32"/>
      <c r="D30" s="27" t="s">
        <v>35</v>
      </c>
      <c r="L30" s="32"/>
    </row>
    <row r="31" spans="2:12" s="7" customFormat="1" ht="16.5" customHeight="1">
      <c r="B31" s="95"/>
      <c r="E31" s="223" t="s">
        <v>1</v>
      </c>
      <c r="F31" s="223"/>
      <c r="G31" s="223"/>
      <c r="H31" s="223"/>
      <c r="L31" s="95"/>
    </row>
    <row r="32" spans="2:12" s="1" customFormat="1" ht="6.95" customHeight="1">
      <c r="B32" s="32"/>
      <c r="L32" s="32"/>
    </row>
    <row r="33" spans="2:12" s="1" customFormat="1" ht="6.95" customHeight="1">
      <c r="B33" s="32"/>
      <c r="D33" s="53"/>
      <c r="E33" s="53"/>
      <c r="F33" s="53"/>
      <c r="G33" s="53"/>
      <c r="H33" s="53"/>
      <c r="I33" s="53"/>
      <c r="J33" s="53"/>
      <c r="K33" s="53"/>
      <c r="L33" s="32"/>
    </row>
    <row r="34" spans="2:12" s="1" customFormat="1" ht="25.35" customHeight="1">
      <c r="B34" s="32"/>
      <c r="D34" s="96" t="s">
        <v>36</v>
      </c>
      <c r="J34" s="66">
        <f>ROUND(J129,2)</f>
        <v>0</v>
      </c>
      <c r="L34" s="32"/>
    </row>
    <row r="35" spans="2:12" s="1" customFormat="1" ht="6.95" customHeight="1">
      <c r="B35" s="32"/>
      <c r="D35" s="53"/>
      <c r="E35" s="53"/>
      <c r="F35" s="53"/>
      <c r="G35" s="53"/>
      <c r="H35" s="53"/>
      <c r="I35" s="53"/>
      <c r="J35" s="53"/>
      <c r="K35" s="53"/>
      <c r="L35" s="32"/>
    </row>
    <row r="36" spans="2:12" s="1" customFormat="1" ht="14.45" customHeight="1">
      <c r="B36" s="32"/>
      <c r="F36" s="35" t="s">
        <v>38</v>
      </c>
      <c r="I36" s="35" t="s">
        <v>37</v>
      </c>
      <c r="J36" s="35" t="s">
        <v>39</v>
      </c>
      <c r="L36" s="32"/>
    </row>
    <row r="37" spans="2:12" s="1" customFormat="1" ht="14.45" customHeight="1">
      <c r="B37" s="32"/>
      <c r="D37" s="55" t="s">
        <v>40</v>
      </c>
      <c r="E37" s="27" t="s">
        <v>41</v>
      </c>
      <c r="F37" s="86">
        <f>ROUND((SUM(BE129:BE207)),2)</f>
        <v>0</v>
      </c>
      <c r="I37" s="97">
        <v>0.21</v>
      </c>
      <c r="J37" s="86">
        <f>ROUND(((SUM(BE129:BE207))*I37),2)</f>
        <v>0</v>
      </c>
      <c r="L37" s="32"/>
    </row>
    <row r="38" spans="2:12" s="1" customFormat="1" ht="14.45" customHeight="1">
      <c r="B38" s="32"/>
      <c r="E38" s="27" t="s">
        <v>42</v>
      </c>
      <c r="F38" s="86">
        <f>ROUND((SUM(BF129:BF207)),2)</f>
        <v>0</v>
      </c>
      <c r="I38" s="97">
        <v>0.15</v>
      </c>
      <c r="J38" s="86">
        <f>ROUND(((SUM(BF129:BF207))*I38),2)</f>
        <v>0</v>
      </c>
      <c r="L38" s="32"/>
    </row>
    <row r="39" spans="2:12" s="1" customFormat="1" ht="14.45" customHeight="1" hidden="1">
      <c r="B39" s="32"/>
      <c r="E39" s="27" t="s">
        <v>43</v>
      </c>
      <c r="F39" s="86">
        <f>ROUND((SUM(BG129:BG207)),2)</f>
        <v>0</v>
      </c>
      <c r="I39" s="97">
        <v>0.21</v>
      </c>
      <c r="J39" s="86">
        <f>0</f>
        <v>0</v>
      </c>
      <c r="L39" s="32"/>
    </row>
    <row r="40" spans="2:12" s="1" customFormat="1" ht="14.45" customHeight="1" hidden="1">
      <c r="B40" s="32"/>
      <c r="E40" s="27" t="s">
        <v>44</v>
      </c>
      <c r="F40" s="86">
        <f>ROUND((SUM(BH129:BH207)),2)</f>
        <v>0</v>
      </c>
      <c r="I40" s="97">
        <v>0.15</v>
      </c>
      <c r="J40" s="86">
        <f>0</f>
        <v>0</v>
      </c>
      <c r="L40" s="32"/>
    </row>
    <row r="41" spans="2:12" s="1" customFormat="1" ht="14.45" customHeight="1" hidden="1">
      <c r="B41" s="32"/>
      <c r="E41" s="27" t="s">
        <v>45</v>
      </c>
      <c r="F41" s="86">
        <f>ROUND((SUM(BI129:BI207)),2)</f>
        <v>0</v>
      </c>
      <c r="I41" s="97">
        <v>0</v>
      </c>
      <c r="J41" s="86">
        <f>0</f>
        <v>0</v>
      </c>
      <c r="L41" s="32"/>
    </row>
    <row r="42" spans="2:12" s="1" customFormat="1" ht="6.95" customHeight="1">
      <c r="B42" s="32"/>
      <c r="L42" s="32"/>
    </row>
    <row r="43" spans="2:12" s="1" customFormat="1" ht="25.35" customHeight="1">
      <c r="B43" s="32"/>
      <c r="C43" s="98"/>
      <c r="D43" s="99" t="s">
        <v>46</v>
      </c>
      <c r="E43" s="57"/>
      <c r="F43" s="57"/>
      <c r="G43" s="100" t="s">
        <v>47</v>
      </c>
      <c r="H43" s="101" t="s">
        <v>48</v>
      </c>
      <c r="I43" s="57"/>
      <c r="J43" s="102">
        <f>SUM(J34:J41)</f>
        <v>0</v>
      </c>
      <c r="K43" s="103"/>
      <c r="L43" s="32"/>
    </row>
    <row r="44" spans="2:12" s="1" customFormat="1" ht="14.45" customHeight="1">
      <c r="B44" s="32"/>
      <c r="L44" s="32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49</v>
      </c>
      <c r="E50" s="42"/>
      <c r="F50" s="42"/>
      <c r="G50" s="41" t="s">
        <v>50</v>
      </c>
      <c r="H50" s="42"/>
      <c r="I50" s="42"/>
      <c r="J50" s="42"/>
      <c r="K50" s="42"/>
      <c r="L50" s="3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.75">
      <c r="B61" s="32"/>
      <c r="D61" s="43" t="s">
        <v>51</v>
      </c>
      <c r="E61" s="34"/>
      <c r="F61" s="104" t="s">
        <v>52</v>
      </c>
      <c r="G61" s="43" t="s">
        <v>51</v>
      </c>
      <c r="H61" s="34"/>
      <c r="I61" s="34"/>
      <c r="J61" s="105" t="s">
        <v>52</v>
      </c>
      <c r="K61" s="34"/>
      <c r="L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.75">
      <c r="B65" s="32"/>
      <c r="D65" s="41" t="s">
        <v>53</v>
      </c>
      <c r="E65" s="42"/>
      <c r="F65" s="42"/>
      <c r="G65" s="41" t="s">
        <v>54</v>
      </c>
      <c r="H65" s="42"/>
      <c r="I65" s="42"/>
      <c r="J65" s="42"/>
      <c r="K65" s="42"/>
      <c r="L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.75">
      <c r="B76" s="32"/>
      <c r="D76" s="43" t="s">
        <v>51</v>
      </c>
      <c r="E76" s="34"/>
      <c r="F76" s="104" t="s">
        <v>52</v>
      </c>
      <c r="G76" s="43" t="s">
        <v>51</v>
      </c>
      <c r="H76" s="34"/>
      <c r="I76" s="34"/>
      <c r="J76" s="105" t="s">
        <v>52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4.95" customHeight="1">
      <c r="B82" s="32"/>
      <c r="C82" s="21" t="s">
        <v>177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16.5" customHeight="1">
      <c r="B85" s="32"/>
      <c r="E85" s="251" t="str">
        <f>E7</f>
        <v>Chodník Hrachovec - horní část - 1.etapa  km 0,000 – km 0,763</v>
      </c>
      <c r="F85" s="252"/>
      <c r="G85" s="252"/>
      <c r="H85" s="252"/>
      <c r="L85" s="32"/>
    </row>
    <row r="86" spans="2:12" ht="12" customHeight="1">
      <c r="B86" s="20"/>
      <c r="C86" s="27" t="s">
        <v>153</v>
      </c>
      <c r="L86" s="20"/>
    </row>
    <row r="87" spans="2:12" ht="16.5" customHeight="1">
      <c r="B87" s="20"/>
      <c r="E87" s="251" t="s">
        <v>156</v>
      </c>
      <c r="F87" s="219"/>
      <c r="G87" s="219"/>
      <c r="H87" s="219"/>
      <c r="L87" s="20"/>
    </row>
    <row r="88" spans="2:12" ht="12" customHeight="1">
      <c r="B88" s="20"/>
      <c r="C88" s="27" t="s">
        <v>159</v>
      </c>
      <c r="L88" s="20"/>
    </row>
    <row r="89" spans="2:12" s="1" customFormat="1" ht="16.5" customHeight="1">
      <c r="B89" s="32"/>
      <c r="E89" s="247" t="s">
        <v>1074</v>
      </c>
      <c r="F89" s="250"/>
      <c r="G89" s="250"/>
      <c r="H89" s="250"/>
      <c r="L89" s="32"/>
    </row>
    <row r="90" spans="2:12" s="1" customFormat="1" ht="12" customHeight="1">
      <c r="B90" s="32"/>
      <c r="C90" s="27" t="s">
        <v>1075</v>
      </c>
      <c r="L90" s="32"/>
    </row>
    <row r="91" spans="2:12" s="1" customFormat="1" ht="16.5" customHeight="1">
      <c r="B91" s="32"/>
      <c r="E91" s="208" t="str">
        <f>E13</f>
        <v>2021 - Opěrná zeď A1</v>
      </c>
      <c r="F91" s="250"/>
      <c r="G91" s="250"/>
      <c r="H91" s="250"/>
      <c r="L91" s="32"/>
    </row>
    <row r="92" spans="2:12" s="1" customFormat="1" ht="6.95" customHeight="1">
      <c r="B92" s="32"/>
      <c r="L92" s="32"/>
    </row>
    <row r="93" spans="2:12" s="1" customFormat="1" ht="12" customHeight="1">
      <c r="B93" s="32"/>
      <c r="C93" s="27" t="s">
        <v>20</v>
      </c>
      <c r="F93" s="25" t="str">
        <f>F16</f>
        <v>Hrachovec</v>
      </c>
      <c r="I93" s="27" t="s">
        <v>22</v>
      </c>
      <c r="J93" s="52" t="str">
        <f>IF(J16="","",J16)</f>
        <v>2. 12. 2022</v>
      </c>
      <c r="L93" s="32"/>
    </row>
    <row r="94" spans="2:12" s="1" customFormat="1" ht="6.95" customHeight="1">
      <c r="B94" s="32"/>
      <c r="L94" s="32"/>
    </row>
    <row r="95" spans="2:12" s="1" customFormat="1" ht="15.2" customHeight="1">
      <c r="B95" s="32"/>
      <c r="C95" s="27" t="s">
        <v>24</v>
      </c>
      <c r="F95" s="25" t="str">
        <f>E19</f>
        <v>Město Valašské Meziříčí</v>
      </c>
      <c r="I95" s="27" t="s">
        <v>30</v>
      </c>
      <c r="J95" s="30" t="str">
        <f>E25</f>
        <v>Ing.Leoš Zádrapa</v>
      </c>
      <c r="L95" s="32"/>
    </row>
    <row r="96" spans="2:12" s="1" customFormat="1" ht="15.2" customHeight="1">
      <c r="B96" s="32"/>
      <c r="C96" s="27" t="s">
        <v>28</v>
      </c>
      <c r="F96" s="25" t="str">
        <f>IF(E22="","",E22)</f>
        <v>Vyplň údaj</v>
      </c>
      <c r="I96" s="27" t="s">
        <v>33</v>
      </c>
      <c r="J96" s="30" t="str">
        <f>E28</f>
        <v>Fajfrová Irena</v>
      </c>
      <c r="L96" s="32"/>
    </row>
    <row r="97" spans="2:12" s="1" customFormat="1" ht="10.35" customHeight="1">
      <c r="B97" s="32"/>
      <c r="L97" s="32"/>
    </row>
    <row r="98" spans="2:12" s="1" customFormat="1" ht="29.25" customHeight="1">
      <c r="B98" s="32"/>
      <c r="C98" s="106" t="s">
        <v>178</v>
      </c>
      <c r="D98" s="98"/>
      <c r="E98" s="98"/>
      <c r="F98" s="98"/>
      <c r="G98" s="98"/>
      <c r="H98" s="98"/>
      <c r="I98" s="98"/>
      <c r="J98" s="107" t="s">
        <v>179</v>
      </c>
      <c r="K98" s="98"/>
      <c r="L98" s="32"/>
    </row>
    <row r="99" spans="2:12" s="1" customFormat="1" ht="10.35" customHeight="1">
      <c r="B99" s="32"/>
      <c r="L99" s="32"/>
    </row>
    <row r="100" spans="2:47" s="1" customFormat="1" ht="22.9" customHeight="1">
      <c r="B100" s="32"/>
      <c r="C100" s="108" t="s">
        <v>180</v>
      </c>
      <c r="J100" s="66">
        <f>J129</f>
        <v>0</v>
      </c>
      <c r="L100" s="32"/>
      <c r="AU100" s="17" t="s">
        <v>181</v>
      </c>
    </row>
    <row r="101" spans="2:12" s="8" customFormat="1" ht="24.95" customHeight="1">
      <c r="B101" s="109"/>
      <c r="D101" s="110" t="s">
        <v>182</v>
      </c>
      <c r="E101" s="111"/>
      <c r="F101" s="111"/>
      <c r="G101" s="111"/>
      <c r="H101" s="111"/>
      <c r="I101" s="111"/>
      <c r="J101" s="112">
        <f>J130</f>
        <v>0</v>
      </c>
      <c r="L101" s="109"/>
    </row>
    <row r="102" spans="2:12" s="9" customFormat="1" ht="19.9" customHeight="1">
      <c r="B102" s="113"/>
      <c r="D102" s="114" t="s">
        <v>183</v>
      </c>
      <c r="E102" s="115"/>
      <c r="F102" s="115"/>
      <c r="G102" s="115"/>
      <c r="H102" s="115"/>
      <c r="I102" s="115"/>
      <c r="J102" s="116">
        <f>J131</f>
        <v>0</v>
      </c>
      <c r="L102" s="113"/>
    </row>
    <row r="103" spans="2:12" s="9" customFormat="1" ht="19.9" customHeight="1">
      <c r="B103" s="113"/>
      <c r="D103" s="114" t="s">
        <v>184</v>
      </c>
      <c r="E103" s="115"/>
      <c r="F103" s="115"/>
      <c r="G103" s="115"/>
      <c r="H103" s="115"/>
      <c r="I103" s="115"/>
      <c r="J103" s="116">
        <f>J188</f>
        <v>0</v>
      </c>
      <c r="L103" s="113"/>
    </row>
    <row r="104" spans="2:12" s="9" customFormat="1" ht="19.9" customHeight="1">
      <c r="B104" s="113"/>
      <c r="D104" s="114" t="s">
        <v>185</v>
      </c>
      <c r="E104" s="115"/>
      <c r="F104" s="115"/>
      <c r="G104" s="115"/>
      <c r="H104" s="115"/>
      <c r="I104" s="115"/>
      <c r="J104" s="116">
        <f>J201</f>
        <v>0</v>
      </c>
      <c r="L104" s="113"/>
    </row>
    <row r="105" spans="2:12" s="9" customFormat="1" ht="19.9" customHeight="1">
      <c r="B105" s="113"/>
      <c r="D105" s="114" t="s">
        <v>191</v>
      </c>
      <c r="E105" s="115"/>
      <c r="F105" s="115"/>
      <c r="G105" s="115"/>
      <c r="H105" s="115"/>
      <c r="I105" s="115"/>
      <c r="J105" s="116">
        <f>J206</f>
        <v>0</v>
      </c>
      <c r="L105" s="113"/>
    </row>
    <row r="106" spans="2:12" s="1" customFormat="1" ht="21.75" customHeight="1">
      <c r="B106" s="32"/>
      <c r="L106" s="32"/>
    </row>
    <row r="107" spans="2:12" s="1" customFormat="1" ht="6.95" customHeight="1">
      <c r="B107" s="44"/>
      <c r="C107" s="45"/>
      <c r="D107" s="45"/>
      <c r="E107" s="45"/>
      <c r="F107" s="45"/>
      <c r="G107" s="45"/>
      <c r="H107" s="45"/>
      <c r="I107" s="45"/>
      <c r="J107" s="45"/>
      <c r="K107" s="45"/>
      <c r="L107" s="32"/>
    </row>
    <row r="111" spans="2:12" s="1" customFormat="1" ht="6.95" customHeight="1">
      <c r="B111" s="46"/>
      <c r="C111" s="47"/>
      <c r="D111" s="47"/>
      <c r="E111" s="47"/>
      <c r="F111" s="47"/>
      <c r="G111" s="47"/>
      <c r="H111" s="47"/>
      <c r="I111" s="47"/>
      <c r="J111" s="47"/>
      <c r="K111" s="47"/>
      <c r="L111" s="32"/>
    </row>
    <row r="112" spans="2:12" s="1" customFormat="1" ht="24.95" customHeight="1">
      <c r="B112" s="32"/>
      <c r="C112" s="21" t="s">
        <v>192</v>
      </c>
      <c r="L112" s="32"/>
    </row>
    <row r="113" spans="2:12" s="1" customFormat="1" ht="6.95" customHeight="1">
      <c r="B113" s="32"/>
      <c r="L113" s="32"/>
    </row>
    <row r="114" spans="2:12" s="1" customFormat="1" ht="12" customHeight="1">
      <c r="B114" s="32"/>
      <c r="C114" s="27" t="s">
        <v>16</v>
      </c>
      <c r="L114" s="32"/>
    </row>
    <row r="115" spans="2:12" s="1" customFormat="1" ht="16.5" customHeight="1">
      <c r="B115" s="32"/>
      <c r="E115" s="251" t="str">
        <f>E7</f>
        <v>Chodník Hrachovec - horní část - 1.etapa  km 0,000 – km 0,763</v>
      </c>
      <c r="F115" s="252"/>
      <c r="G115" s="252"/>
      <c r="H115" s="252"/>
      <c r="L115" s="32"/>
    </row>
    <row r="116" spans="2:12" ht="12" customHeight="1">
      <c r="B116" s="20"/>
      <c r="C116" s="27" t="s">
        <v>153</v>
      </c>
      <c r="L116" s="20"/>
    </row>
    <row r="117" spans="2:12" ht="16.5" customHeight="1">
      <c r="B117" s="20"/>
      <c r="E117" s="251" t="s">
        <v>156</v>
      </c>
      <c r="F117" s="219"/>
      <c r="G117" s="219"/>
      <c r="H117" s="219"/>
      <c r="L117" s="20"/>
    </row>
    <row r="118" spans="2:12" ht="12" customHeight="1">
      <c r="B118" s="20"/>
      <c r="C118" s="27" t="s">
        <v>159</v>
      </c>
      <c r="L118" s="20"/>
    </row>
    <row r="119" spans="2:12" s="1" customFormat="1" ht="16.5" customHeight="1">
      <c r="B119" s="32"/>
      <c r="E119" s="247" t="s">
        <v>1074</v>
      </c>
      <c r="F119" s="250"/>
      <c r="G119" s="250"/>
      <c r="H119" s="250"/>
      <c r="L119" s="32"/>
    </row>
    <row r="120" spans="2:12" s="1" customFormat="1" ht="12" customHeight="1">
      <c r="B120" s="32"/>
      <c r="C120" s="27" t="s">
        <v>1075</v>
      </c>
      <c r="L120" s="32"/>
    </row>
    <row r="121" spans="2:12" s="1" customFormat="1" ht="16.5" customHeight="1">
      <c r="B121" s="32"/>
      <c r="E121" s="208" t="str">
        <f>E13</f>
        <v>2021 - Opěrná zeď A1</v>
      </c>
      <c r="F121" s="250"/>
      <c r="G121" s="250"/>
      <c r="H121" s="250"/>
      <c r="L121" s="32"/>
    </row>
    <row r="122" spans="2:12" s="1" customFormat="1" ht="6.95" customHeight="1">
      <c r="B122" s="32"/>
      <c r="L122" s="32"/>
    </row>
    <row r="123" spans="2:12" s="1" customFormat="1" ht="12" customHeight="1">
      <c r="B123" s="32"/>
      <c r="C123" s="27" t="s">
        <v>20</v>
      </c>
      <c r="F123" s="25" t="str">
        <f>F16</f>
        <v>Hrachovec</v>
      </c>
      <c r="I123" s="27" t="s">
        <v>22</v>
      </c>
      <c r="J123" s="52" t="str">
        <f>IF(J16="","",J16)</f>
        <v>2. 12. 2022</v>
      </c>
      <c r="L123" s="32"/>
    </row>
    <row r="124" spans="2:12" s="1" customFormat="1" ht="6.95" customHeight="1">
      <c r="B124" s="32"/>
      <c r="L124" s="32"/>
    </row>
    <row r="125" spans="2:12" s="1" customFormat="1" ht="15.2" customHeight="1">
      <c r="B125" s="32"/>
      <c r="C125" s="27" t="s">
        <v>24</v>
      </c>
      <c r="F125" s="25" t="str">
        <f>E19</f>
        <v>Město Valašské Meziříčí</v>
      </c>
      <c r="I125" s="27" t="s">
        <v>30</v>
      </c>
      <c r="J125" s="30" t="str">
        <f>E25</f>
        <v>Ing.Leoš Zádrapa</v>
      </c>
      <c r="L125" s="32"/>
    </row>
    <row r="126" spans="2:12" s="1" customFormat="1" ht="15.2" customHeight="1">
      <c r="B126" s="32"/>
      <c r="C126" s="27" t="s">
        <v>28</v>
      </c>
      <c r="F126" s="25" t="str">
        <f>IF(E22="","",E22)</f>
        <v>Vyplň údaj</v>
      </c>
      <c r="I126" s="27" t="s">
        <v>33</v>
      </c>
      <c r="J126" s="30" t="str">
        <f>E28</f>
        <v>Fajfrová Irena</v>
      </c>
      <c r="L126" s="32"/>
    </row>
    <row r="127" spans="2:12" s="1" customFormat="1" ht="10.35" customHeight="1">
      <c r="B127" s="32"/>
      <c r="L127" s="32"/>
    </row>
    <row r="128" spans="2:20" s="10" customFormat="1" ht="29.25" customHeight="1">
      <c r="B128" s="117"/>
      <c r="C128" s="118" t="s">
        <v>193</v>
      </c>
      <c r="D128" s="119" t="s">
        <v>61</v>
      </c>
      <c r="E128" s="119" t="s">
        <v>57</v>
      </c>
      <c r="F128" s="119" t="s">
        <v>58</v>
      </c>
      <c r="G128" s="119" t="s">
        <v>194</v>
      </c>
      <c r="H128" s="119" t="s">
        <v>195</v>
      </c>
      <c r="I128" s="119" t="s">
        <v>196</v>
      </c>
      <c r="J128" s="119" t="s">
        <v>179</v>
      </c>
      <c r="K128" s="120" t="s">
        <v>197</v>
      </c>
      <c r="L128" s="117"/>
      <c r="M128" s="59" t="s">
        <v>1</v>
      </c>
      <c r="N128" s="60" t="s">
        <v>40</v>
      </c>
      <c r="O128" s="60" t="s">
        <v>198</v>
      </c>
      <c r="P128" s="60" t="s">
        <v>199</v>
      </c>
      <c r="Q128" s="60" t="s">
        <v>200</v>
      </c>
      <c r="R128" s="60" t="s">
        <v>201</v>
      </c>
      <c r="S128" s="60" t="s">
        <v>202</v>
      </c>
      <c r="T128" s="61" t="s">
        <v>203</v>
      </c>
    </row>
    <row r="129" spans="2:63" s="1" customFormat="1" ht="22.9" customHeight="1">
      <c r="B129" s="32"/>
      <c r="C129" s="64" t="s">
        <v>204</v>
      </c>
      <c r="J129" s="121">
        <f>BK129</f>
        <v>0</v>
      </c>
      <c r="L129" s="32"/>
      <c r="M129" s="62"/>
      <c r="N129" s="53"/>
      <c r="O129" s="53"/>
      <c r="P129" s="122">
        <f>P130</f>
        <v>0</v>
      </c>
      <c r="Q129" s="53"/>
      <c r="R129" s="122">
        <f>R130</f>
        <v>27.558163199999996</v>
      </c>
      <c r="S129" s="53"/>
      <c r="T129" s="123">
        <f>T130</f>
        <v>0</v>
      </c>
      <c r="AT129" s="17" t="s">
        <v>75</v>
      </c>
      <c r="AU129" s="17" t="s">
        <v>181</v>
      </c>
      <c r="BK129" s="124">
        <f>BK130</f>
        <v>0</v>
      </c>
    </row>
    <row r="130" spans="2:63" s="11" customFormat="1" ht="25.9" customHeight="1">
      <c r="B130" s="125"/>
      <c r="D130" s="126" t="s">
        <v>75</v>
      </c>
      <c r="E130" s="127" t="s">
        <v>205</v>
      </c>
      <c r="F130" s="127" t="s">
        <v>206</v>
      </c>
      <c r="I130" s="128"/>
      <c r="J130" s="129">
        <f>BK130</f>
        <v>0</v>
      </c>
      <c r="L130" s="125"/>
      <c r="M130" s="130"/>
      <c r="P130" s="131">
        <f>P131+P188+P201+P206</f>
        <v>0</v>
      </c>
      <c r="R130" s="131">
        <f>R131+R188+R201+R206</f>
        <v>27.558163199999996</v>
      </c>
      <c r="T130" s="132">
        <f>T131+T188+T201+T206</f>
        <v>0</v>
      </c>
      <c r="AR130" s="126" t="s">
        <v>83</v>
      </c>
      <c r="AT130" s="133" t="s">
        <v>75</v>
      </c>
      <c r="AU130" s="133" t="s">
        <v>76</v>
      </c>
      <c r="AY130" s="126" t="s">
        <v>207</v>
      </c>
      <c r="BK130" s="134">
        <f>BK131+BK188+BK201+BK206</f>
        <v>0</v>
      </c>
    </row>
    <row r="131" spans="2:63" s="11" customFormat="1" ht="22.9" customHeight="1">
      <c r="B131" s="125"/>
      <c r="D131" s="126" t="s">
        <v>75</v>
      </c>
      <c r="E131" s="135" t="s">
        <v>83</v>
      </c>
      <c r="F131" s="135" t="s">
        <v>208</v>
      </c>
      <c r="I131" s="128"/>
      <c r="J131" s="136">
        <f>BK131</f>
        <v>0</v>
      </c>
      <c r="L131" s="125"/>
      <c r="M131" s="130"/>
      <c r="P131" s="131">
        <f>SUM(P132:P187)</f>
        <v>0</v>
      </c>
      <c r="R131" s="131">
        <f>SUM(R132:R187)</f>
        <v>0.002045</v>
      </c>
      <c r="T131" s="132">
        <f>SUM(T132:T187)</f>
        <v>0</v>
      </c>
      <c r="AR131" s="126" t="s">
        <v>83</v>
      </c>
      <c r="AT131" s="133" t="s">
        <v>75</v>
      </c>
      <c r="AU131" s="133" t="s">
        <v>83</v>
      </c>
      <c r="AY131" s="126" t="s">
        <v>207</v>
      </c>
      <c r="BK131" s="134">
        <f>SUM(BK132:BK187)</f>
        <v>0</v>
      </c>
    </row>
    <row r="132" spans="2:65" s="1" customFormat="1" ht="24.2" customHeight="1">
      <c r="B132" s="137"/>
      <c r="C132" s="138" t="s">
        <v>83</v>
      </c>
      <c r="D132" s="138" t="s">
        <v>209</v>
      </c>
      <c r="E132" s="139" t="s">
        <v>270</v>
      </c>
      <c r="F132" s="140" t="s">
        <v>271</v>
      </c>
      <c r="G132" s="141" t="s">
        <v>272</v>
      </c>
      <c r="H132" s="142">
        <v>12</v>
      </c>
      <c r="I132" s="143"/>
      <c r="J132" s="144">
        <f>ROUND(I132*H132,2)</f>
        <v>0</v>
      </c>
      <c r="K132" s="140" t="s">
        <v>213</v>
      </c>
      <c r="L132" s="32"/>
      <c r="M132" s="145" t="s">
        <v>1</v>
      </c>
      <c r="N132" s="146" t="s">
        <v>41</v>
      </c>
      <c r="P132" s="147">
        <f>O132*H132</f>
        <v>0</v>
      </c>
      <c r="Q132" s="147">
        <v>0.00014</v>
      </c>
      <c r="R132" s="147">
        <f>Q132*H132</f>
        <v>0.0016799999999999999</v>
      </c>
      <c r="S132" s="147">
        <v>0</v>
      </c>
      <c r="T132" s="148">
        <f>S132*H132</f>
        <v>0</v>
      </c>
      <c r="AR132" s="149" t="s">
        <v>214</v>
      </c>
      <c r="AT132" s="149" t="s">
        <v>209</v>
      </c>
      <c r="AU132" s="149" t="s">
        <v>85</v>
      </c>
      <c r="AY132" s="17" t="s">
        <v>207</v>
      </c>
      <c r="BE132" s="150">
        <f>IF(N132="základní",J132,0)</f>
        <v>0</v>
      </c>
      <c r="BF132" s="150">
        <f>IF(N132="snížená",J132,0)</f>
        <v>0</v>
      </c>
      <c r="BG132" s="150">
        <f>IF(N132="zákl. přenesená",J132,0)</f>
        <v>0</v>
      </c>
      <c r="BH132" s="150">
        <f>IF(N132="sníž. přenesená",J132,0)</f>
        <v>0</v>
      </c>
      <c r="BI132" s="150">
        <f>IF(N132="nulová",J132,0)</f>
        <v>0</v>
      </c>
      <c r="BJ132" s="17" t="s">
        <v>83</v>
      </c>
      <c r="BK132" s="150">
        <f>ROUND(I132*H132,2)</f>
        <v>0</v>
      </c>
      <c r="BL132" s="17" t="s">
        <v>214</v>
      </c>
      <c r="BM132" s="149" t="s">
        <v>1077</v>
      </c>
    </row>
    <row r="133" spans="2:65" s="1" customFormat="1" ht="24.2" customHeight="1">
      <c r="B133" s="137"/>
      <c r="C133" s="138" t="s">
        <v>85</v>
      </c>
      <c r="D133" s="138" t="s">
        <v>209</v>
      </c>
      <c r="E133" s="139" t="s">
        <v>275</v>
      </c>
      <c r="F133" s="140" t="s">
        <v>276</v>
      </c>
      <c r="G133" s="141" t="s">
        <v>272</v>
      </c>
      <c r="H133" s="142">
        <v>12</v>
      </c>
      <c r="I133" s="143"/>
      <c r="J133" s="144">
        <f>ROUND(I133*H133,2)</f>
        <v>0</v>
      </c>
      <c r="K133" s="140" t="s">
        <v>213</v>
      </c>
      <c r="L133" s="32"/>
      <c r="M133" s="145" t="s">
        <v>1</v>
      </c>
      <c r="N133" s="146" t="s">
        <v>41</v>
      </c>
      <c r="P133" s="147">
        <f>O133*H133</f>
        <v>0</v>
      </c>
      <c r="Q133" s="147">
        <v>0</v>
      </c>
      <c r="R133" s="147">
        <f>Q133*H133</f>
        <v>0</v>
      </c>
      <c r="S133" s="147">
        <v>0</v>
      </c>
      <c r="T133" s="148">
        <f>S133*H133</f>
        <v>0</v>
      </c>
      <c r="AR133" s="149" t="s">
        <v>214</v>
      </c>
      <c r="AT133" s="149" t="s">
        <v>209</v>
      </c>
      <c r="AU133" s="149" t="s">
        <v>85</v>
      </c>
      <c r="AY133" s="17" t="s">
        <v>207</v>
      </c>
      <c r="BE133" s="150">
        <f>IF(N133="základní",J133,0)</f>
        <v>0</v>
      </c>
      <c r="BF133" s="150">
        <f>IF(N133="snížená",J133,0)</f>
        <v>0</v>
      </c>
      <c r="BG133" s="150">
        <f>IF(N133="zákl. přenesená",J133,0)</f>
        <v>0</v>
      </c>
      <c r="BH133" s="150">
        <f>IF(N133="sníž. přenesená",J133,0)</f>
        <v>0</v>
      </c>
      <c r="BI133" s="150">
        <f>IF(N133="nulová",J133,0)</f>
        <v>0</v>
      </c>
      <c r="BJ133" s="17" t="s">
        <v>83</v>
      </c>
      <c r="BK133" s="150">
        <f>ROUND(I133*H133,2)</f>
        <v>0</v>
      </c>
      <c r="BL133" s="17" t="s">
        <v>214</v>
      </c>
      <c r="BM133" s="149" t="s">
        <v>1078</v>
      </c>
    </row>
    <row r="134" spans="2:65" s="1" customFormat="1" ht="24.2" customHeight="1">
      <c r="B134" s="137"/>
      <c r="C134" s="138" t="s">
        <v>99</v>
      </c>
      <c r="D134" s="138" t="s">
        <v>209</v>
      </c>
      <c r="E134" s="139" t="s">
        <v>1079</v>
      </c>
      <c r="F134" s="140" t="s">
        <v>1080</v>
      </c>
      <c r="G134" s="141" t="s">
        <v>218</v>
      </c>
      <c r="H134" s="142">
        <v>12</v>
      </c>
      <c r="I134" s="143"/>
      <c r="J134" s="144">
        <f>ROUND(I134*H134,2)</f>
        <v>0</v>
      </c>
      <c r="K134" s="140" t="s">
        <v>213</v>
      </c>
      <c r="L134" s="32"/>
      <c r="M134" s="145" t="s">
        <v>1</v>
      </c>
      <c r="N134" s="146" t="s">
        <v>41</v>
      </c>
      <c r="P134" s="147">
        <f>O134*H134</f>
        <v>0</v>
      </c>
      <c r="Q134" s="147">
        <v>0</v>
      </c>
      <c r="R134" s="147">
        <f>Q134*H134</f>
        <v>0</v>
      </c>
      <c r="S134" s="147">
        <v>0</v>
      </c>
      <c r="T134" s="148">
        <f>S134*H134</f>
        <v>0</v>
      </c>
      <c r="AR134" s="149" t="s">
        <v>214</v>
      </c>
      <c r="AT134" s="149" t="s">
        <v>209</v>
      </c>
      <c r="AU134" s="149" t="s">
        <v>85</v>
      </c>
      <c r="AY134" s="17" t="s">
        <v>207</v>
      </c>
      <c r="BE134" s="150">
        <f>IF(N134="základní",J134,0)</f>
        <v>0</v>
      </c>
      <c r="BF134" s="150">
        <f>IF(N134="snížená",J134,0)</f>
        <v>0</v>
      </c>
      <c r="BG134" s="150">
        <f>IF(N134="zákl. přenesená",J134,0)</f>
        <v>0</v>
      </c>
      <c r="BH134" s="150">
        <f>IF(N134="sníž. přenesená",J134,0)</f>
        <v>0</v>
      </c>
      <c r="BI134" s="150">
        <f>IF(N134="nulová",J134,0)</f>
        <v>0</v>
      </c>
      <c r="BJ134" s="17" t="s">
        <v>83</v>
      </c>
      <c r="BK134" s="150">
        <f>ROUND(I134*H134,2)</f>
        <v>0</v>
      </c>
      <c r="BL134" s="17" t="s">
        <v>214</v>
      </c>
      <c r="BM134" s="149" t="s">
        <v>1081</v>
      </c>
    </row>
    <row r="135" spans="2:51" s="12" customFormat="1" ht="12">
      <c r="B135" s="151"/>
      <c r="D135" s="152" t="s">
        <v>223</v>
      </c>
      <c r="E135" s="153" t="s">
        <v>154</v>
      </c>
      <c r="F135" s="154" t="s">
        <v>1082</v>
      </c>
      <c r="H135" s="155">
        <v>12</v>
      </c>
      <c r="I135" s="156"/>
      <c r="L135" s="151"/>
      <c r="M135" s="157"/>
      <c r="T135" s="158"/>
      <c r="AT135" s="153" t="s">
        <v>223</v>
      </c>
      <c r="AU135" s="153" t="s">
        <v>85</v>
      </c>
      <c r="AV135" s="12" t="s">
        <v>85</v>
      </c>
      <c r="AW135" s="12" t="s">
        <v>32</v>
      </c>
      <c r="AX135" s="12" t="s">
        <v>83</v>
      </c>
      <c r="AY135" s="153" t="s">
        <v>207</v>
      </c>
    </row>
    <row r="136" spans="2:65" s="1" customFormat="1" ht="37.9" customHeight="1">
      <c r="B136" s="137"/>
      <c r="C136" s="138" t="s">
        <v>214</v>
      </c>
      <c r="D136" s="138" t="s">
        <v>209</v>
      </c>
      <c r="E136" s="139" t="s">
        <v>1083</v>
      </c>
      <c r="F136" s="140" t="s">
        <v>1084</v>
      </c>
      <c r="G136" s="141" t="s">
        <v>286</v>
      </c>
      <c r="H136" s="142">
        <v>9.825</v>
      </c>
      <c r="I136" s="143"/>
      <c r="J136" s="144">
        <f>ROUND(I136*H136,2)</f>
        <v>0</v>
      </c>
      <c r="K136" s="140" t="s">
        <v>213</v>
      </c>
      <c r="L136" s="32"/>
      <c r="M136" s="145" t="s">
        <v>1</v>
      </c>
      <c r="N136" s="146" t="s">
        <v>41</v>
      </c>
      <c r="P136" s="147">
        <f>O136*H136</f>
        <v>0</v>
      </c>
      <c r="Q136" s="147">
        <v>0</v>
      </c>
      <c r="R136" s="147">
        <f>Q136*H136</f>
        <v>0</v>
      </c>
      <c r="S136" s="147">
        <v>0</v>
      </c>
      <c r="T136" s="148">
        <f>S136*H136</f>
        <v>0</v>
      </c>
      <c r="AR136" s="149" t="s">
        <v>214</v>
      </c>
      <c r="AT136" s="149" t="s">
        <v>209</v>
      </c>
      <c r="AU136" s="149" t="s">
        <v>85</v>
      </c>
      <c r="AY136" s="17" t="s">
        <v>207</v>
      </c>
      <c r="BE136" s="150">
        <f>IF(N136="základní",J136,0)</f>
        <v>0</v>
      </c>
      <c r="BF136" s="150">
        <f>IF(N136="snížená",J136,0)</f>
        <v>0</v>
      </c>
      <c r="BG136" s="150">
        <f>IF(N136="zákl. přenesená",J136,0)</f>
        <v>0</v>
      </c>
      <c r="BH136" s="150">
        <f>IF(N136="sníž. přenesená",J136,0)</f>
        <v>0</v>
      </c>
      <c r="BI136" s="150">
        <f>IF(N136="nulová",J136,0)</f>
        <v>0</v>
      </c>
      <c r="BJ136" s="17" t="s">
        <v>83</v>
      </c>
      <c r="BK136" s="150">
        <f>ROUND(I136*H136,2)</f>
        <v>0</v>
      </c>
      <c r="BL136" s="17" t="s">
        <v>214</v>
      </c>
      <c r="BM136" s="149" t="s">
        <v>1085</v>
      </c>
    </row>
    <row r="137" spans="2:51" s="12" customFormat="1" ht="12">
      <c r="B137" s="151"/>
      <c r="D137" s="152" t="s">
        <v>223</v>
      </c>
      <c r="E137" s="153" t="s">
        <v>165</v>
      </c>
      <c r="F137" s="154" t="s">
        <v>1086</v>
      </c>
      <c r="H137" s="155">
        <v>19.65</v>
      </c>
      <c r="I137" s="156"/>
      <c r="L137" s="151"/>
      <c r="M137" s="157"/>
      <c r="T137" s="158"/>
      <c r="AT137" s="153" t="s">
        <v>223</v>
      </c>
      <c r="AU137" s="153" t="s">
        <v>85</v>
      </c>
      <c r="AV137" s="12" t="s">
        <v>85</v>
      </c>
      <c r="AW137" s="12" t="s">
        <v>32</v>
      </c>
      <c r="AX137" s="12" t="s">
        <v>76</v>
      </c>
      <c r="AY137" s="153" t="s">
        <v>207</v>
      </c>
    </row>
    <row r="138" spans="2:51" s="12" customFormat="1" ht="12">
      <c r="B138" s="151"/>
      <c r="D138" s="152" t="s">
        <v>223</v>
      </c>
      <c r="E138" s="153" t="s">
        <v>1</v>
      </c>
      <c r="F138" s="154" t="s">
        <v>310</v>
      </c>
      <c r="H138" s="155">
        <v>9.825</v>
      </c>
      <c r="I138" s="156"/>
      <c r="L138" s="151"/>
      <c r="M138" s="157"/>
      <c r="T138" s="158"/>
      <c r="AT138" s="153" t="s">
        <v>223</v>
      </c>
      <c r="AU138" s="153" t="s">
        <v>85</v>
      </c>
      <c r="AV138" s="12" t="s">
        <v>85</v>
      </c>
      <c r="AW138" s="12" t="s">
        <v>32</v>
      </c>
      <c r="AX138" s="12" t="s">
        <v>83</v>
      </c>
      <c r="AY138" s="153" t="s">
        <v>207</v>
      </c>
    </row>
    <row r="139" spans="2:65" s="1" customFormat="1" ht="37.9" customHeight="1">
      <c r="B139" s="137"/>
      <c r="C139" s="138" t="s">
        <v>228</v>
      </c>
      <c r="D139" s="138" t="s">
        <v>209</v>
      </c>
      <c r="E139" s="139" t="s">
        <v>1087</v>
      </c>
      <c r="F139" s="140" t="s">
        <v>1088</v>
      </c>
      <c r="G139" s="141" t="s">
        <v>286</v>
      </c>
      <c r="H139" s="142">
        <v>9.825</v>
      </c>
      <c r="I139" s="143"/>
      <c r="J139" s="144">
        <f>ROUND(I139*H139,2)</f>
        <v>0</v>
      </c>
      <c r="K139" s="140" t="s">
        <v>213</v>
      </c>
      <c r="L139" s="32"/>
      <c r="M139" s="145" t="s">
        <v>1</v>
      </c>
      <c r="N139" s="146" t="s">
        <v>41</v>
      </c>
      <c r="P139" s="147">
        <f>O139*H139</f>
        <v>0</v>
      </c>
      <c r="Q139" s="147">
        <v>0</v>
      </c>
      <c r="R139" s="147">
        <f>Q139*H139</f>
        <v>0</v>
      </c>
      <c r="S139" s="147">
        <v>0</v>
      </c>
      <c r="T139" s="148">
        <f>S139*H139</f>
        <v>0</v>
      </c>
      <c r="AR139" s="149" t="s">
        <v>214</v>
      </c>
      <c r="AT139" s="149" t="s">
        <v>209</v>
      </c>
      <c r="AU139" s="149" t="s">
        <v>85</v>
      </c>
      <c r="AY139" s="17" t="s">
        <v>207</v>
      </c>
      <c r="BE139" s="150">
        <f>IF(N139="základní",J139,0)</f>
        <v>0</v>
      </c>
      <c r="BF139" s="150">
        <f>IF(N139="snížená",J139,0)</f>
        <v>0</v>
      </c>
      <c r="BG139" s="150">
        <f>IF(N139="zákl. přenesená",J139,0)</f>
        <v>0</v>
      </c>
      <c r="BH139" s="150">
        <f>IF(N139="sníž. přenesená",J139,0)</f>
        <v>0</v>
      </c>
      <c r="BI139" s="150">
        <f>IF(N139="nulová",J139,0)</f>
        <v>0</v>
      </c>
      <c r="BJ139" s="17" t="s">
        <v>83</v>
      </c>
      <c r="BK139" s="150">
        <f>ROUND(I139*H139,2)</f>
        <v>0</v>
      </c>
      <c r="BL139" s="17" t="s">
        <v>214</v>
      </c>
      <c r="BM139" s="149" t="s">
        <v>1089</v>
      </c>
    </row>
    <row r="140" spans="2:51" s="12" customFormat="1" ht="12">
      <c r="B140" s="151"/>
      <c r="D140" s="152" t="s">
        <v>223</v>
      </c>
      <c r="E140" s="153" t="s">
        <v>1</v>
      </c>
      <c r="F140" s="154" t="s">
        <v>310</v>
      </c>
      <c r="H140" s="155">
        <v>9.825</v>
      </c>
      <c r="I140" s="156"/>
      <c r="L140" s="151"/>
      <c r="M140" s="157"/>
      <c r="T140" s="158"/>
      <c r="AT140" s="153" t="s">
        <v>223</v>
      </c>
      <c r="AU140" s="153" t="s">
        <v>85</v>
      </c>
      <c r="AV140" s="12" t="s">
        <v>85</v>
      </c>
      <c r="AW140" s="12" t="s">
        <v>32</v>
      </c>
      <c r="AX140" s="12" t="s">
        <v>83</v>
      </c>
      <c r="AY140" s="153" t="s">
        <v>207</v>
      </c>
    </row>
    <row r="141" spans="2:65" s="1" customFormat="1" ht="37.9" customHeight="1">
      <c r="B141" s="137"/>
      <c r="C141" s="138" t="s">
        <v>234</v>
      </c>
      <c r="D141" s="138" t="s">
        <v>209</v>
      </c>
      <c r="E141" s="139" t="s">
        <v>380</v>
      </c>
      <c r="F141" s="140" t="s">
        <v>381</v>
      </c>
      <c r="G141" s="141" t="s">
        <v>286</v>
      </c>
      <c r="H141" s="142">
        <v>10.062</v>
      </c>
      <c r="I141" s="143"/>
      <c r="J141" s="144">
        <f>ROUND(I141*H141,2)</f>
        <v>0</v>
      </c>
      <c r="K141" s="140" t="s">
        <v>213</v>
      </c>
      <c r="L141" s="32"/>
      <c r="M141" s="145" t="s">
        <v>1</v>
      </c>
      <c r="N141" s="146" t="s">
        <v>41</v>
      </c>
      <c r="P141" s="147">
        <f>O141*H141</f>
        <v>0</v>
      </c>
      <c r="Q141" s="147">
        <v>0</v>
      </c>
      <c r="R141" s="147">
        <f>Q141*H141</f>
        <v>0</v>
      </c>
      <c r="S141" s="147">
        <v>0</v>
      </c>
      <c r="T141" s="148">
        <f>S141*H141</f>
        <v>0</v>
      </c>
      <c r="AR141" s="149" t="s">
        <v>214</v>
      </c>
      <c r="AT141" s="149" t="s">
        <v>209</v>
      </c>
      <c r="AU141" s="149" t="s">
        <v>85</v>
      </c>
      <c r="AY141" s="17" t="s">
        <v>207</v>
      </c>
      <c r="BE141" s="150">
        <f>IF(N141="základní",J141,0)</f>
        <v>0</v>
      </c>
      <c r="BF141" s="150">
        <f>IF(N141="snížená",J141,0)</f>
        <v>0</v>
      </c>
      <c r="BG141" s="150">
        <f>IF(N141="zákl. přenesená",J141,0)</f>
        <v>0</v>
      </c>
      <c r="BH141" s="150">
        <f>IF(N141="sníž. přenesená",J141,0)</f>
        <v>0</v>
      </c>
      <c r="BI141" s="150">
        <f>IF(N141="nulová",J141,0)</f>
        <v>0</v>
      </c>
      <c r="BJ141" s="17" t="s">
        <v>83</v>
      </c>
      <c r="BK141" s="150">
        <f>ROUND(I141*H141,2)</f>
        <v>0</v>
      </c>
      <c r="BL141" s="17" t="s">
        <v>214</v>
      </c>
      <c r="BM141" s="149" t="s">
        <v>1090</v>
      </c>
    </row>
    <row r="142" spans="2:51" s="13" customFormat="1" ht="12">
      <c r="B142" s="159"/>
      <c r="D142" s="152" t="s">
        <v>223</v>
      </c>
      <c r="E142" s="160" t="s">
        <v>1</v>
      </c>
      <c r="F142" s="161" t="s">
        <v>1091</v>
      </c>
      <c r="H142" s="160" t="s">
        <v>1</v>
      </c>
      <c r="I142" s="162"/>
      <c r="L142" s="159"/>
      <c r="M142" s="163"/>
      <c r="T142" s="164"/>
      <c r="AT142" s="160" t="s">
        <v>223</v>
      </c>
      <c r="AU142" s="160" t="s">
        <v>85</v>
      </c>
      <c r="AV142" s="13" t="s">
        <v>83</v>
      </c>
      <c r="AW142" s="13" t="s">
        <v>32</v>
      </c>
      <c r="AX142" s="13" t="s">
        <v>76</v>
      </c>
      <c r="AY142" s="160" t="s">
        <v>207</v>
      </c>
    </row>
    <row r="143" spans="2:51" s="12" customFormat="1" ht="12">
      <c r="B143" s="151"/>
      <c r="D143" s="152" t="s">
        <v>223</v>
      </c>
      <c r="E143" s="153" t="s">
        <v>1</v>
      </c>
      <c r="F143" s="154" t="s">
        <v>849</v>
      </c>
      <c r="H143" s="155">
        <v>7.662</v>
      </c>
      <c r="I143" s="156"/>
      <c r="L143" s="151"/>
      <c r="M143" s="157"/>
      <c r="T143" s="158"/>
      <c r="AT143" s="153" t="s">
        <v>223</v>
      </c>
      <c r="AU143" s="153" t="s">
        <v>85</v>
      </c>
      <c r="AV143" s="12" t="s">
        <v>85</v>
      </c>
      <c r="AW143" s="12" t="s">
        <v>32</v>
      </c>
      <c r="AX143" s="12" t="s">
        <v>76</v>
      </c>
      <c r="AY143" s="153" t="s">
        <v>207</v>
      </c>
    </row>
    <row r="144" spans="2:51" s="13" customFormat="1" ht="12">
      <c r="B144" s="159"/>
      <c r="D144" s="152" t="s">
        <v>223</v>
      </c>
      <c r="E144" s="160" t="s">
        <v>1</v>
      </c>
      <c r="F144" s="161" t="s">
        <v>1092</v>
      </c>
      <c r="H144" s="160" t="s">
        <v>1</v>
      </c>
      <c r="I144" s="162"/>
      <c r="L144" s="159"/>
      <c r="M144" s="163"/>
      <c r="T144" s="164"/>
      <c r="AT144" s="160" t="s">
        <v>223</v>
      </c>
      <c r="AU144" s="160" t="s">
        <v>85</v>
      </c>
      <c r="AV144" s="13" t="s">
        <v>83</v>
      </c>
      <c r="AW144" s="13" t="s">
        <v>32</v>
      </c>
      <c r="AX144" s="13" t="s">
        <v>76</v>
      </c>
      <c r="AY144" s="160" t="s">
        <v>207</v>
      </c>
    </row>
    <row r="145" spans="2:51" s="12" customFormat="1" ht="12">
      <c r="B145" s="151"/>
      <c r="D145" s="152" t="s">
        <v>223</v>
      </c>
      <c r="E145" s="153" t="s">
        <v>1</v>
      </c>
      <c r="F145" s="154" t="s">
        <v>1093</v>
      </c>
      <c r="H145" s="155">
        <v>2.4</v>
      </c>
      <c r="I145" s="156"/>
      <c r="L145" s="151"/>
      <c r="M145" s="157"/>
      <c r="T145" s="158"/>
      <c r="AT145" s="153" t="s">
        <v>223</v>
      </c>
      <c r="AU145" s="153" t="s">
        <v>85</v>
      </c>
      <c r="AV145" s="12" t="s">
        <v>85</v>
      </c>
      <c r="AW145" s="12" t="s">
        <v>32</v>
      </c>
      <c r="AX145" s="12" t="s">
        <v>76</v>
      </c>
      <c r="AY145" s="153" t="s">
        <v>207</v>
      </c>
    </row>
    <row r="146" spans="2:51" s="14" customFormat="1" ht="12">
      <c r="B146" s="165"/>
      <c r="D146" s="152" t="s">
        <v>223</v>
      </c>
      <c r="E146" s="166" t="s">
        <v>1</v>
      </c>
      <c r="F146" s="167" t="s">
        <v>309</v>
      </c>
      <c r="H146" s="168">
        <v>10.062</v>
      </c>
      <c r="I146" s="169"/>
      <c r="L146" s="165"/>
      <c r="M146" s="170"/>
      <c r="T146" s="171"/>
      <c r="AT146" s="166" t="s">
        <v>223</v>
      </c>
      <c r="AU146" s="166" t="s">
        <v>85</v>
      </c>
      <c r="AV146" s="14" t="s">
        <v>214</v>
      </c>
      <c r="AW146" s="14" t="s">
        <v>32</v>
      </c>
      <c r="AX146" s="14" t="s">
        <v>83</v>
      </c>
      <c r="AY146" s="166" t="s">
        <v>207</v>
      </c>
    </row>
    <row r="147" spans="2:65" s="1" customFormat="1" ht="37.9" customHeight="1">
      <c r="B147" s="137"/>
      <c r="C147" s="138" t="s">
        <v>238</v>
      </c>
      <c r="D147" s="138" t="s">
        <v>209</v>
      </c>
      <c r="E147" s="139" t="s">
        <v>1094</v>
      </c>
      <c r="F147" s="140" t="s">
        <v>1095</v>
      </c>
      <c r="G147" s="141" t="s">
        <v>286</v>
      </c>
      <c r="H147" s="142">
        <v>7.662</v>
      </c>
      <c r="I147" s="143"/>
      <c r="J147" s="144">
        <f>ROUND(I147*H147,2)</f>
        <v>0</v>
      </c>
      <c r="K147" s="140" t="s">
        <v>213</v>
      </c>
      <c r="L147" s="32"/>
      <c r="M147" s="145" t="s">
        <v>1</v>
      </c>
      <c r="N147" s="146" t="s">
        <v>41</v>
      </c>
      <c r="P147" s="147">
        <f>O147*H147</f>
        <v>0</v>
      </c>
      <c r="Q147" s="147">
        <v>0</v>
      </c>
      <c r="R147" s="147">
        <f>Q147*H147</f>
        <v>0</v>
      </c>
      <c r="S147" s="147">
        <v>0</v>
      </c>
      <c r="T147" s="148">
        <f>S147*H147</f>
        <v>0</v>
      </c>
      <c r="AR147" s="149" t="s">
        <v>214</v>
      </c>
      <c r="AT147" s="149" t="s">
        <v>209</v>
      </c>
      <c r="AU147" s="149" t="s">
        <v>85</v>
      </c>
      <c r="AY147" s="17" t="s">
        <v>207</v>
      </c>
      <c r="BE147" s="150">
        <f>IF(N147="základní",J147,0)</f>
        <v>0</v>
      </c>
      <c r="BF147" s="150">
        <f>IF(N147="snížená",J147,0)</f>
        <v>0</v>
      </c>
      <c r="BG147" s="150">
        <f>IF(N147="zákl. přenesená",J147,0)</f>
        <v>0</v>
      </c>
      <c r="BH147" s="150">
        <f>IF(N147="sníž. přenesená",J147,0)</f>
        <v>0</v>
      </c>
      <c r="BI147" s="150">
        <f>IF(N147="nulová",J147,0)</f>
        <v>0</v>
      </c>
      <c r="BJ147" s="17" t="s">
        <v>83</v>
      </c>
      <c r="BK147" s="150">
        <f>ROUND(I147*H147,2)</f>
        <v>0</v>
      </c>
      <c r="BL147" s="17" t="s">
        <v>214</v>
      </c>
      <c r="BM147" s="149" t="s">
        <v>1096</v>
      </c>
    </row>
    <row r="148" spans="2:51" s="13" customFormat="1" ht="12">
      <c r="B148" s="159"/>
      <c r="D148" s="152" t="s">
        <v>223</v>
      </c>
      <c r="E148" s="160" t="s">
        <v>1</v>
      </c>
      <c r="F148" s="161" t="s">
        <v>1091</v>
      </c>
      <c r="H148" s="160" t="s">
        <v>1</v>
      </c>
      <c r="I148" s="162"/>
      <c r="L148" s="159"/>
      <c r="M148" s="163"/>
      <c r="T148" s="164"/>
      <c r="AT148" s="160" t="s">
        <v>223</v>
      </c>
      <c r="AU148" s="160" t="s">
        <v>85</v>
      </c>
      <c r="AV148" s="13" t="s">
        <v>83</v>
      </c>
      <c r="AW148" s="13" t="s">
        <v>32</v>
      </c>
      <c r="AX148" s="13" t="s">
        <v>76</v>
      </c>
      <c r="AY148" s="160" t="s">
        <v>207</v>
      </c>
    </row>
    <row r="149" spans="2:51" s="12" customFormat="1" ht="12">
      <c r="B149" s="151"/>
      <c r="D149" s="152" t="s">
        <v>223</v>
      </c>
      <c r="E149" s="153" t="s">
        <v>1</v>
      </c>
      <c r="F149" s="154" t="s">
        <v>849</v>
      </c>
      <c r="H149" s="155">
        <v>7.662</v>
      </c>
      <c r="I149" s="156"/>
      <c r="L149" s="151"/>
      <c r="M149" s="157"/>
      <c r="T149" s="158"/>
      <c r="AT149" s="153" t="s">
        <v>223</v>
      </c>
      <c r="AU149" s="153" t="s">
        <v>85</v>
      </c>
      <c r="AV149" s="12" t="s">
        <v>85</v>
      </c>
      <c r="AW149" s="12" t="s">
        <v>32</v>
      </c>
      <c r="AX149" s="12" t="s">
        <v>83</v>
      </c>
      <c r="AY149" s="153" t="s">
        <v>207</v>
      </c>
    </row>
    <row r="150" spans="2:65" s="1" customFormat="1" ht="37.9" customHeight="1">
      <c r="B150" s="137"/>
      <c r="C150" s="138" t="s">
        <v>242</v>
      </c>
      <c r="D150" s="138" t="s">
        <v>209</v>
      </c>
      <c r="E150" s="139" t="s">
        <v>386</v>
      </c>
      <c r="F150" s="140" t="s">
        <v>387</v>
      </c>
      <c r="G150" s="141" t="s">
        <v>286</v>
      </c>
      <c r="H150" s="142">
        <v>5.994</v>
      </c>
      <c r="I150" s="143"/>
      <c r="J150" s="144">
        <f>ROUND(I150*H150,2)</f>
        <v>0</v>
      </c>
      <c r="K150" s="140" t="s">
        <v>213</v>
      </c>
      <c r="L150" s="32"/>
      <c r="M150" s="145" t="s">
        <v>1</v>
      </c>
      <c r="N150" s="146" t="s">
        <v>41</v>
      </c>
      <c r="P150" s="147">
        <f>O150*H150</f>
        <v>0</v>
      </c>
      <c r="Q150" s="147">
        <v>0</v>
      </c>
      <c r="R150" s="147">
        <f>Q150*H150</f>
        <v>0</v>
      </c>
      <c r="S150" s="147">
        <v>0</v>
      </c>
      <c r="T150" s="148">
        <f>S150*H150</f>
        <v>0</v>
      </c>
      <c r="AR150" s="149" t="s">
        <v>214</v>
      </c>
      <c r="AT150" s="149" t="s">
        <v>209</v>
      </c>
      <c r="AU150" s="149" t="s">
        <v>85</v>
      </c>
      <c r="AY150" s="17" t="s">
        <v>207</v>
      </c>
      <c r="BE150" s="150">
        <f>IF(N150="základní",J150,0)</f>
        <v>0</v>
      </c>
      <c r="BF150" s="150">
        <f>IF(N150="snížená",J150,0)</f>
        <v>0</v>
      </c>
      <c r="BG150" s="150">
        <f>IF(N150="zákl. přenesená",J150,0)</f>
        <v>0</v>
      </c>
      <c r="BH150" s="150">
        <f>IF(N150="sníž. přenesená",J150,0)</f>
        <v>0</v>
      </c>
      <c r="BI150" s="150">
        <f>IF(N150="nulová",J150,0)</f>
        <v>0</v>
      </c>
      <c r="BJ150" s="17" t="s">
        <v>83</v>
      </c>
      <c r="BK150" s="150">
        <f>ROUND(I150*H150,2)</f>
        <v>0</v>
      </c>
      <c r="BL150" s="17" t="s">
        <v>214</v>
      </c>
      <c r="BM150" s="149" t="s">
        <v>1097</v>
      </c>
    </row>
    <row r="151" spans="2:51" s="13" customFormat="1" ht="12">
      <c r="B151" s="159"/>
      <c r="D151" s="152" t="s">
        <v>223</v>
      </c>
      <c r="E151" s="160" t="s">
        <v>1</v>
      </c>
      <c r="F151" s="161" t="s">
        <v>394</v>
      </c>
      <c r="H151" s="160" t="s">
        <v>1</v>
      </c>
      <c r="I151" s="162"/>
      <c r="L151" s="159"/>
      <c r="M151" s="163"/>
      <c r="T151" s="164"/>
      <c r="AT151" s="160" t="s">
        <v>223</v>
      </c>
      <c r="AU151" s="160" t="s">
        <v>85</v>
      </c>
      <c r="AV151" s="13" t="s">
        <v>83</v>
      </c>
      <c r="AW151" s="13" t="s">
        <v>32</v>
      </c>
      <c r="AX151" s="13" t="s">
        <v>76</v>
      </c>
      <c r="AY151" s="160" t="s">
        <v>207</v>
      </c>
    </row>
    <row r="152" spans="2:51" s="12" customFormat="1" ht="12">
      <c r="B152" s="151"/>
      <c r="D152" s="152" t="s">
        <v>223</v>
      </c>
      <c r="E152" s="153" t="s">
        <v>151</v>
      </c>
      <c r="F152" s="154" t="s">
        <v>1098</v>
      </c>
      <c r="H152" s="155">
        <v>11.988</v>
      </c>
      <c r="I152" s="156"/>
      <c r="L152" s="151"/>
      <c r="M152" s="157"/>
      <c r="T152" s="158"/>
      <c r="AT152" s="153" t="s">
        <v>223</v>
      </c>
      <c r="AU152" s="153" t="s">
        <v>85</v>
      </c>
      <c r="AV152" s="12" t="s">
        <v>85</v>
      </c>
      <c r="AW152" s="12" t="s">
        <v>32</v>
      </c>
      <c r="AX152" s="12" t="s">
        <v>76</v>
      </c>
      <c r="AY152" s="153" t="s">
        <v>207</v>
      </c>
    </row>
    <row r="153" spans="2:51" s="12" customFormat="1" ht="12">
      <c r="B153" s="151"/>
      <c r="D153" s="152" t="s">
        <v>223</v>
      </c>
      <c r="E153" s="153" t="s">
        <v>1</v>
      </c>
      <c r="F153" s="154" t="s">
        <v>396</v>
      </c>
      <c r="H153" s="155">
        <v>5.994</v>
      </c>
      <c r="I153" s="156"/>
      <c r="L153" s="151"/>
      <c r="M153" s="157"/>
      <c r="T153" s="158"/>
      <c r="AT153" s="153" t="s">
        <v>223</v>
      </c>
      <c r="AU153" s="153" t="s">
        <v>85</v>
      </c>
      <c r="AV153" s="12" t="s">
        <v>85</v>
      </c>
      <c r="AW153" s="12" t="s">
        <v>32</v>
      </c>
      <c r="AX153" s="12" t="s">
        <v>83</v>
      </c>
      <c r="AY153" s="153" t="s">
        <v>207</v>
      </c>
    </row>
    <row r="154" spans="2:65" s="1" customFormat="1" ht="37.9" customHeight="1">
      <c r="B154" s="137"/>
      <c r="C154" s="138" t="s">
        <v>146</v>
      </c>
      <c r="D154" s="138" t="s">
        <v>209</v>
      </c>
      <c r="E154" s="139" t="s">
        <v>398</v>
      </c>
      <c r="F154" s="140" t="s">
        <v>399</v>
      </c>
      <c r="G154" s="141" t="s">
        <v>286</v>
      </c>
      <c r="H154" s="142">
        <v>59.94</v>
      </c>
      <c r="I154" s="143"/>
      <c r="J154" s="144">
        <f>ROUND(I154*H154,2)</f>
        <v>0</v>
      </c>
      <c r="K154" s="140" t="s">
        <v>213</v>
      </c>
      <c r="L154" s="32"/>
      <c r="M154" s="145" t="s">
        <v>1</v>
      </c>
      <c r="N154" s="146" t="s">
        <v>41</v>
      </c>
      <c r="P154" s="147">
        <f>O154*H154</f>
        <v>0</v>
      </c>
      <c r="Q154" s="147">
        <v>0</v>
      </c>
      <c r="R154" s="147">
        <f>Q154*H154</f>
        <v>0</v>
      </c>
      <c r="S154" s="147">
        <v>0</v>
      </c>
      <c r="T154" s="148">
        <f>S154*H154</f>
        <v>0</v>
      </c>
      <c r="AR154" s="149" t="s">
        <v>214</v>
      </c>
      <c r="AT154" s="149" t="s">
        <v>209</v>
      </c>
      <c r="AU154" s="149" t="s">
        <v>85</v>
      </c>
      <c r="AY154" s="17" t="s">
        <v>207</v>
      </c>
      <c r="BE154" s="150">
        <f>IF(N154="základní",J154,0)</f>
        <v>0</v>
      </c>
      <c r="BF154" s="150">
        <f>IF(N154="snížená",J154,0)</f>
        <v>0</v>
      </c>
      <c r="BG154" s="150">
        <f>IF(N154="zákl. přenesená",J154,0)</f>
        <v>0</v>
      </c>
      <c r="BH154" s="150">
        <f>IF(N154="sníž. přenesená",J154,0)</f>
        <v>0</v>
      </c>
      <c r="BI154" s="150">
        <f>IF(N154="nulová",J154,0)</f>
        <v>0</v>
      </c>
      <c r="BJ154" s="17" t="s">
        <v>83</v>
      </c>
      <c r="BK154" s="150">
        <f>ROUND(I154*H154,2)</f>
        <v>0</v>
      </c>
      <c r="BL154" s="17" t="s">
        <v>214</v>
      </c>
      <c r="BM154" s="149" t="s">
        <v>1099</v>
      </c>
    </row>
    <row r="155" spans="2:51" s="12" customFormat="1" ht="12">
      <c r="B155" s="151"/>
      <c r="D155" s="152" t="s">
        <v>223</v>
      </c>
      <c r="E155" s="153" t="s">
        <v>1</v>
      </c>
      <c r="F155" s="154" t="s">
        <v>404</v>
      </c>
      <c r="H155" s="155">
        <v>59.94</v>
      </c>
      <c r="I155" s="156"/>
      <c r="L155" s="151"/>
      <c r="M155" s="157"/>
      <c r="T155" s="158"/>
      <c r="AT155" s="153" t="s">
        <v>223</v>
      </c>
      <c r="AU155" s="153" t="s">
        <v>85</v>
      </c>
      <c r="AV155" s="12" t="s">
        <v>85</v>
      </c>
      <c r="AW155" s="12" t="s">
        <v>32</v>
      </c>
      <c r="AX155" s="12" t="s">
        <v>83</v>
      </c>
      <c r="AY155" s="153" t="s">
        <v>207</v>
      </c>
    </row>
    <row r="156" spans="2:65" s="1" customFormat="1" ht="37.9" customHeight="1">
      <c r="B156" s="137"/>
      <c r="C156" s="138" t="s">
        <v>249</v>
      </c>
      <c r="D156" s="138" t="s">
        <v>209</v>
      </c>
      <c r="E156" s="139" t="s">
        <v>406</v>
      </c>
      <c r="F156" s="140" t="s">
        <v>407</v>
      </c>
      <c r="G156" s="141" t="s">
        <v>286</v>
      </c>
      <c r="H156" s="142">
        <v>5.994</v>
      </c>
      <c r="I156" s="143"/>
      <c r="J156" s="144">
        <f>ROUND(I156*H156,2)</f>
        <v>0</v>
      </c>
      <c r="K156" s="140" t="s">
        <v>213</v>
      </c>
      <c r="L156" s="32"/>
      <c r="M156" s="145" t="s">
        <v>1</v>
      </c>
      <c r="N156" s="146" t="s">
        <v>41</v>
      </c>
      <c r="P156" s="147">
        <f>O156*H156</f>
        <v>0</v>
      </c>
      <c r="Q156" s="147">
        <v>0</v>
      </c>
      <c r="R156" s="147">
        <f>Q156*H156</f>
        <v>0</v>
      </c>
      <c r="S156" s="147">
        <v>0</v>
      </c>
      <c r="T156" s="148">
        <f>S156*H156</f>
        <v>0</v>
      </c>
      <c r="AR156" s="149" t="s">
        <v>214</v>
      </c>
      <c r="AT156" s="149" t="s">
        <v>209</v>
      </c>
      <c r="AU156" s="149" t="s">
        <v>85</v>
      </c>
      <c r="AY156" s="17" t="s">
        <v>207</v>
      </c>
      <c r="BE156" s="150">
        <f>IF(N156="základní",J156,0)</f>
        <v>0</v>
      </c>
      <c r="BF156" s="150">
        <f>IF(N156="snížená",J156,0)</f>
        <v>0</v>
      </c>
      <c r="BG156" s="150">
        <f>IF(N156="zákl. přenesená",J156,0)</f>
        <v>0</v>
      </c>
      <c r="BH156" s="150">
        <f>IF(N156="sníž. přenesená",J156,0)</f>
        <v>0</v>
      </c>
      <c r="BI156" s="150">
        <f>IF(N156="nulová",J156,0)</f>
        <v>0</v>
      </c>
      <c r="BJ156" s="17" t="s">
        <v>83</v>
      </c>
      <c r="BK156" s="150">
        <f>ROUND(I156*H156,2)</f>
        <v>0</v>
      </c>
      <c r="BL156" s="17" t="s">
        <v>214</v>
      </c>
      <c r="BM156" s="149" t="s">
        <v>1100</v>
      </c>
    </row>
    <row r="157" spans="2:51" s="12" customFormat="1" ht="12">
      <c r="B157" s="151"/>
      <c r="D157" s="152" t="s">
        <v>223</v>
      </c>
      <c r="E157" s="153" t="s">
        <v>1</v>
      </c>
      <c r="F157" s="154" t="s">
        <v>396</v>
      </c>
      <c r="H157" s="155">
        <v>5.994</v>
      </c>
      <c r="I157" s="156"/>
      <c r="L157" s="151"/>
      <c r="M157" s="157"/>
      <c r="T157" s="158"/>
      <c r="AT157" s="153" t="s">
        <v>223</v>
      </c>
      <c r="AU157" s="153" t="s">
        <v>85</v>
      </c>
      <c r="AV157" s="12" t="s">
        <v>85</v>
      </c>
      <c r="AW157" s="12" t="s">
        <v>32</v>
      </c>
      <c r="AX157" s="12" t="s">
        <v>83</v>
      </c>
      <c r="AY157" s="153" t="s">
        <v>207</v>
      </c>
    </row>
    <row r="158" spans="2:65" s="1" customFormat="1" ht="37.9" customHeight="1">
      <c r="B158" s="137"/>
      <c r="C158" s="138" t="s">
        <v>253</v>
      </c>
      <c r="D158" s="138" t="s">
        <v>209</v>
      </c>
      <c r="E158" s="139" t="s">
        <v>410</v>
      </c>
      <c r="F158" s="140" t="s">
        <v>411</v>
      </c>
      <c r="G158" s="141" t="s">
        <v>286</v>
      </c>
      <c r="H158" s="142">
        <v>59.94</v>
      </c>
      <c r="I158" s="143"/>
      <c r="J158" s="144">
        <f>ROUND(I158*H158,2)</f>
        <v>0</v>
      </c>
      <c r="K158" s="140" t="s">
        <v>213</v>
      </c>
      <c r="L158" s="32"/>
      <c r="M158" s="145" t="s">
        <v>1</v>
      </c>
      <c r="N158" s="146" t="s">
        <v>41</v>
      </c>
      <c r="P158" s="147">
        <f>O158*H158</f>
        <v>0</v>
      </c>
      <c r="Q158" s="147">
        <v>0</v>
      </c>
      <c r="R158" s="147">
        <f>Q158*H158</f>
        <v>0</v>
      </c>
      <c r="S158" s="147">
        <v>0</v>
      </c>
      <c r="T158" s="148">
        <f>S158*H158</f>
        <v>0</v>
      </c>
      <c r="AR158" s="149" t="s">
        <v>214</v>
      </c>
      <c r="AT158" s="149" t="s">
        <v>209</v>
      </c>
      <c r="AU158" s="149" t="s">
        <v>85</v>
      </c>
      <c r="AY158" s="17" t="s">
        <v>207</v>
      </c>
      <c r="BE158" s="150">
        <f>IF(N158="základní",J158,0)</f>
        <v>0</v>
      </c>
      <c r="BF158" s="150">
        <f>IF(N158="snížená",J158,0)</f>
        <v>0</v>
      </c>
      <c r="BG158" s="150">
        <f>IF(N158="zákl. přenesená",J158,0)</f>
        <v>0</v>
      </c>
      <c r="BH158" s="150">
        <f>IF(N158="sníž. přenesená",J158,0)</f>
        <v>0</v>
      </c>
      <c r="BI158" s="150">
        <f>IF(N158="nulová",J158,0)</f>
        <v>0</v>
      </c>
      <c r="BJ158" s="17" t="s">
        <v>83</v>
      </c>
      <c r="BK158" s="150">
        <f>ROUND(I158*H158,2)</f>
        <v>0</v>
      </c>
      <c r="BL158" s="17" t="s">
        <v>214</v>
      </c>
      <c r="BM158" s="149" t="s">
        <v>1101</v>
      </c>
    </row>
    <row r="159" spans="2:51" s="12" customFormat="1" ht="12">
      <c r="B159" s="151"/>
      <c r="D159" s="152" t="s">
        <v>223</v>
      </c>
      <c r="E159" s="153" t="s">
        <v>1</v>
      </c>
      <c r="F159" s="154" t="s">
        <v>404</v>
      </c>
      <c r="H159" s="155">
        <v>59.94</v>
      </c>
      <c r="I159" s="156"/>
      <c r="L159" s="151"/>
      <c r="M159" s="157"/>
      <c r="T159" s="158"/>
      <c r="AT159" s="153" t="s">
        <v>223</v>
      </c>
      <c r="AU159" s="153" t="s">
        <v>85</v>
      </c>
      <c r="AV159" s="12" t="s">
        <v>85</v>
      </c>
      <c r="AW159" s="12" t="s">
        <v>32</v>
      </c>
      <c r="AX159" s="12" t="s">
        <v>83</v>
      </c>
      <c r="AY159" s="153" t="s">
        <v>207</v>
      </c>
    </row>
    <row r="160" spans="2:65" s="1" customFormat="1" ht="24.2" customHeight="1">
      <c r="B160" s="137"/>
      <c r="C160" s="138" t="s">
        <v>255</v>
      </c>
      <c r="D160" s="138" t="s">
        <v>209</v>
      </c>
      <c r="E160" s="139" t="s">
        <v>414</v>
      </c>
      <c r="F160" s="140" t="s">
        <v>415</v>
      </c>
      <c r="G160" s="141" t="s">
        <v>286</v>
      </c>
      <c r="H160" s="142">
        <v>5.031</v>
      </c>
      <c r="I160" s="143"/>
      <c r="J160" s="144">
        <f>ROUND(I160*H160,2)</f>
        <v>0</v>
      </c>
      <c r="K160" s="140" t="s">
        <v>213</v>
      </c>
      <c r="L160" s="32"/>
      <c r="M160" s="145" t="s">
        <v>1</v>
      </c>
      <c r="N160" s="146" t="s">
        <v>41</v>
      </c>
      <c r="P160" s="147">
        <f>O160*H160</f>
        <v>0</v>
      </c>
      <c r="Q160" s="147">
        <v>0</v>
      </c>
      <c r="R160" s="147">
        <f>Q160*H160</f>
        <v>0</v>
      </c>
      <c r="S160" s="147">
        <v>0</v>
      </c>
      <c r="T160" s="148">
        <f>S160*H160</f>
        <v>0</v>
      </c>
      <c r="AR160" s="149" t="s">
        <v>214</v>
      </c>
      <c r="AT160" s="149" t="s">
        <v>209</v>
      </c>
      <c r="AU160" s="149" t="s">
        <v>85</v>
      </c>
      <c r="AY160" s="17" t="s">
        <v>207</v>
      </c>
      <c r="BE160" s="150">
        <f>IF(N160="základní",J160,0)</f>
        <v>0</v>
      </c>
      <c r="BF160" s="150">
        <f>IF(N160="snížená",J160,0)</f>
        <v>0</v>
      </c>
      <c r="BG160" s="150">
        <f>IF(N160="zákl. přenesená",J160,0)</f>
        <v>0</v>
      </c>
      <c r="BH160" s="150">
        <f>IF(N160="sníž. přenesená",J160,0)</f>
        <v>0</v>
      </c>
      <c r="BI160" s="150">
        <f>IF(N160="nulová",J160,0)</f>
        <v>0</v>
      </c>
      <c r="BJ160" s="17" t="s">
        <v>83</v>
      </c>
      <c r="BK160" s="150">
        <f>ROUND(I160*H160,2)</f>
        <v>0</v>
      </c>
      <c r="BL160" s="17" t="s">
        <v>214</v>
      </c>
      <c r="BM160" s="149" t="s">
        <v>1102</v>
      </c>
    </row>
    <row r="161" spans="2:51" s="12" customFormat="1" ht="12">
      <c r="B161" s="151"/>
      <c r="D161" s="152" t="s">
        <v>223</v>
      </c>
      <c r="E161" s="153" t="s">
        <v>1</v>
      </c>
      <c r="F161" s="154" t="s">
        <v>859</v>
      </c>
      <c r="H161" s="155">
        <v>3.831</v>
      </c>
      <c r="I161" s="156"/>
      <c r="L161" s="151"/>
      <c r="M161" s="157"/>
      <c r="T161" s="158"/>
      <c r="AT161" s="153" t="s">
        <v>223</v>
      </c>
      <c r="AU161" s="153" t="s">
        <v>85</v>
      </c>
      <c r="AV161" s="12" t="s">
        <v>85</v>
      </c>
      <c r="AW161" s="12" t="s">
        <v>32</v>
      </c>
      <c r="AX161" s="12" t="s">
        <v>76</v>
      </c>
      <c r="AY161" s="153" t="s">
        <v>207</v>
      </c>
    </row>
    <row r="162" spans="2:51" s="13" customFormat="1" ht="12">
      <c r="B162" s="159"/>
      <c r="D162" s="152" t="s">
        <v>223</v>
      </c>
      <c r="E162" s="160" t="s">
        <v>1</v>
      </c>
      <c r="F162" s="161" t="s">
        <v>1103</v>
      </c>
      <c r="H162" s="160" t="s">
        <v>1</v>
      </c>
      <c r="I162" s="162"/>
      <c r="L162" s="159"/>
      <c r="M162" s="163"/>
      <c r="T162" s="164"/>
      <c r="AT162" s="160" t="s">
        <v>223</v>
      </c>
      <c r="AU162" s="160" t="s">
        <v>85</v>
      </c>
      <c r="AV162" s="13" t="s">
        <v>83</v>
      </c>
      <c r="AW162" s="13" t="s">
        <v>32</v>
      </c>
      <c r="AX162" s="13" t="s">
        <v>76</v>
      </c>
      <c r="AY162" s="160" t="s">
        <v>207</v>
      </c>
    </row>
    <row r="163" spans="2:51" s="12" customFormat="1" ht="12">
      <c r="B163" s="151"/>
      <c r="D163" s="152" t="s">
        <v>223</v>
      </c>
      <c r="E163" s="153" t="s">
        <v>1</v>
      </c>
      <c r="F163" s="154" t="s">
        <v>1104</v>
      </c>
      <c r="H163" s="155">
        <v>1.2</v>
      </c>
      <c r="I163" s="156"/>
      <c r="L163" s="151"/>
      <c r="M163" s="157"/>
      <c r="T163" s="158"/>
      <c r="AT163" s="153" t="s">
        <v>223</v>
      </c>
      <c r="AU163" s="153" t="s">
        <v>85</v>
      </c>
      <c r="AV163" s="12" t="s">
        <v>85</v>
      </c>
      <c r="AW163" s="12" t="s">
        <v>32</v>
      </c>
      <c r="AX163" s="12" t="s">
        <v>76</v>
      </c>
      <c r="AY163" s="153" t="s">
        <v>207</v>
      </c>
    </row>
    <row r="164" spans="2:51" s="14" customFormat="1" ht="12">
      <c r="B164" s="165"/>
      <c r="D164" s="152" t="s">
        <v>223</v>
      </c>
      <c r="E164" s="166" t="s">
        <v>1</v>
      </c>
      <c r="F164" s="167" t="s">
        <v>309</v>
      </c>
      <c r="H164" s="168">
        <v>5.031</v>
      </c>
      <c r="I164" s="169"/>
      <c r="L164" s="165"/>
      <c r="M164" s="170"/>
      <c r="T164" s="171"/>
      <c r="AT164" s="166" t="s">
        <v>223</v>
      </c>
      <c r="AU164" s="166" t="s">
        <v>85</v>
      </c>
      <c r="AV164" s="14" t="s">
        <v>214</v>
      </c>
      <c r="AW164" s="14" t="s">
        <v>32</v>
      </c>
      <c r="AX164" s="14" t="s">
        <v>83</v>
      </c>
      <c r="AY164" s="166" t="s">
        <v>207</v>
      </c>
    </row>
    <row r="165" spans="2:65" s="1" customFormat="1" ht="24.2" customHeight="1">
      <c r="B165" s="137"/>
      <c r="C165" s="138" t="s">
        <v>261</v>
      </c>
      <c r="D165" s="138" t="s">
        <v>209</v>
      </c>
      <c r="E165" s="139" t="s">
        <v>860</v>
      </c>
      <c r="F165" s="140" t="s">
        <v>861</v>
      </c>
      <c r="G165" s="141" t="s">
        <v>286</v>
      </c>
      <c r="H165" s="142">
        <v>3.831</v>
      </c>
      <c r="I165" s="143"/>
      <c r="J165" s="144">
        <f>ROUND(I165*H165,2)</f>
        <v>0</v>
      </c>
      <c r="K165" s="140" t="s">
        <v>213</v>
      </c>
      <c r="L165" s="32"/>
      <c r="M165" s="145" t="s">
        <v>1</v>
      </c>
      <c r="N165" s="146" t="s">
        <v>41</v>
      </c>
      <c r="P165" s="147">
        <f>O165*H165</f>
        <v>0</v>
      </c>
      <c r="Q165" s="147">
        <v>0</v>
      </c>
      <c r="R165" s="147">
        <f>Q165*H165</f>
        <v>0</v>
      </c>
      <c r="S165" s="147">
        <v>0</v>
      </c>
      <c r="T165" s="148">
        <f>S165*H165</f>
        <v>0</v>
      </c>
      <c r="AR165" s="149" t="s">
        <v>214</v>
      </c>
      <c r="AT165" s="149" t="s">
        <v>209</v>
      </c>
      <c r="AU165" s="149" t="s">
        <v>85</v>
      </c>
      <c r="AY165" s="17" t="s">
        <v>207</v>
      </c>
      <c r="BE165" s="150">
        <f>IF(N165="základní",J165,0)</f>
        <v>0</v>
      </c>
      <c r="BF165" s="150">
        <f>IF(N165="snížená",J165,0)</f>
        <v>0</v>
      </c>
      <c r="BG165" s="150">
        <f>IF(N165="zákl. přenesená",J165,0)</f>
        <v>0</v>
      </c>
      <c r="BH165" s="150">
        <f>IF(N165="sníž. přenesená",J165,0)</f>
        <v>0</v>
      </c>
      <c r="BI165" s="150">
        <f>IF(N165="nulová",J165,0)</f>
        <v>0</v>
      </c>
      <c r="BJ165" s="17" t="s">
        <v>83</v>
      </c>
      <c r="BK165" s="150">
        <f>ROUND(I165*H165,2)</f>
        <v>0</v>
      </c>
      <c r="BL165" s="17" t="s">
        <v>214</v>
      </c>
      <c r="BM165" s="149" t="s">
        <v>1105</v>
      </c>
    </row>
    <row r="166" spans="2:51" s="12" customFormat="1" ht="12">
      <c r="B166" s="151"/>
      <c r="D166" s="152" t="s">
        <v>223</v>
      </c>
      <c r="E166" s="153" t="s">
        <v>1</v>
      </c>
      <c r="F166" s="154" t="s">
        <v>859</v>
      </c>
      <c r="H166" s="155">
        <v>3.831</v>
      </c>
      <c r="I166" s="156"/>
      <c r="L166" s="151"/>
      <c r="M166" s="157"/>
      <c r="T166" s="158"/>
      <c r="AT166" s="153" t="s">
        <v>223</v>
      </c>
      <c r="AU166" s="153" t="s">
        <v>85</v>
      </c>
      <c r="AV166" s="12" t="s">
        <v>85</v>
      </c>
      <c r="AW166" s="12" t="s">
        <v>32</v>
      </c>
      <c r="AX166" s="12" t="s">
        <v>83</v>
      </c>
      <c r="AY166" s="153" t="s">
        <v>207</v>
      </c>
    </row>
    <row r="167" spans="2:65" s="1" customFormat="1" ht="33" customHeight="1">
      <c r="B167" s="137"/>
      <c r="C167" s="138" t="s">
        <v>266</v>
      </c>
      <c r="D167" s="138" t="s">
        <v>209</v>
      </c>
      <c r="E167" s="139" t="s">
        <v>433</v>
      </c>
      <c r="F167" s="140" t="s">
        <v>434</v>
      </c>
      <c r="G167" s="141" t="s">
        <v>429</v>
      </c>
      <c r="H167" s="142">
        <v>23.976</v>
      </c>
      <c r="I167" s="143"/>
      <c r="J167" s="144">
        <f>ROUND(I167*H167,2)</f>
        <v>0</v>
      </c>
      <c r="K167" s="140" t="s">
        <v>213</v>
      </c>
      <c r="L167" s="32"/>
      <c r="M167" s="145" t="s">
        <v>1</v>
      </c>
      <c r="N167" s="146" t="s">
        <v>41</v>
      </c>
      <c r="P167" s="147">
        <f>O167*H167</f>
        <v>0</v>
      </c>
      <c r="Q167" s="147">
        <v>0</v>
      </c>
      <c r="R167" s="147">
        <f>Q167*H167</f>
        <v>0</v>
      </c>
      <c r="S167" s="147">
        <v>0</v>
      </c>
      <c r="T167" s="148">
        <f>S167*H167</f>
        <v>0</v>
      </c>
      <c r="AR167" s="149" t="s">
        <v>214</v>
      </c>
      <c r="AT167" s="149" t="s">
        <v>209</v>
      </c>
      <c r="AU167" s="149" t="s">
        <v>85</v>
      </c>
      <c r="AY167" s="17" t="s">
        <v>207</v>
      </c>
      <c r="BE167" s="150">
        <f>IF(N167="základní",J167,0)</f>
        <v>0</v>
      </c>
      <c r="BF167" s="150">
        <f>IF(N167="snížená",J167,0)</f>
        <v>0</v>
      </c>
      <c r="BG167" s="150">
        <f>IF(N167="zákl. přenesená",J167,0)</f>
        <v>0</v>
      </c>
      <c r="BH167" s="150">
        <f>IF(N167="sníž. přenesená",J167,0)</f>
        <v>0</v>
      </c>
      <c r="BI167" s="150">
        <f>IF(N167="nulová",J167,0)</f>
        <v>0</v>
      </c>
      <c r="BJ167" s="17" t="s">
        <v>83</v>
      </c>
      <c r="BK167" s="150">
        <f>ROUND(I167*H167,2)</f>
        <v>0</v>
      </c>
      <c r="BL167" s="17" t="s">
        <v>214</v>
      </c>
      <c r="BM167" s="149" t="s">
        <v>1106</v>
      </c>
    </row>
    <row r="168" spans="2:51" s="12" customFormat="1" ht="12">
      <c r="B168" s="151"/>
      <c r="D168" s="152" t="s">
        <v>223</v>
      </c>
      <c r="E168" s="153" t="s">
        <v>1</v>
      </c>
      <c r="F168" s="154" t="s">
        <v>436</v>
      </c>
      <c r="H168" s="155">
        <v>23.976</v>
      </c>
      <c r="I168" s="156"/>
      <c r="L168" s="151"/>
      <c r="M168" s="157"/>
      <c r="T168" s="158"/>
      <c r="AT168" s="153" t="s">
        <v>223</v>
      </c>
      <c r="AU168" s="153" t="s">
        <v>85</v>
      </c>
      <c r="AV168" s="12" t="s">
        <v>85</v>
      </c>
      <c r="AW168" s="12" t="s">
        <v>32</v>
      </c>
      <c r="AX168" s="12" t="s">
        <v>83</v>
      </c>
      <c r="AY168" s="153" t="s">
        <v>207</v>
      </c>
    </row>
    <row r="169" spans="2:65" s="1" customFormat="1" ht="16.5" customHeight="1">
      <c r="B169" s="137"/>
      <c r="C169" s="138" t="s">
        <v>8</v>
      </c>
      <c r="D169" s="138" t="s">
        <v>209</v>
      </c>
      <c r="E169" s="139" t="s">
        <v>438</v>
      </c>
      <c r="F169" s="140" t="s">
        <v>439</v>
      </c>
      <c r="G169" s="141" t="s">
        <v>286</v>
      </c>
      <c r="H169" s="142">
        <v>11.988</v>
      </c>
      <c r="I169" s="143"/>
      <c r="J169" s="144">
        <f>ROUND(I169*H169,2)</f>
        <v>0</v>
      </c>
      <c r="K169" s="140" t="s">
        <v>213</v>
      </c>
      <c r="L169" s="32"/>
      <c r="M169" s="145" t="s">
        <v>1</v>
      </c>
      <c r="N169" s="146" t="s">
        <v>41</v>
      </c>
      <c r="P169" s="147">
        <f>O169*H169</f>
        <v>0</v>
      </c>
      <c r="Q169" s="147">
        <v>0</v>
      </c>
      <c r="R169" s="147">
        <f>Q169*H169</f>
        <v>0</v>
      </c>
      <c r="S169" s="147">
        <v>0</v>
      </c>
      <c r="T169" s="148">
        <f>S169*H169</f>
        <v>0</v>
      </c>
      <c r="AR169" s="149" t="s">
        <v>214</v>
      </c>
      <c r="AT169" s="149" t="s">
        <v>209</v>
      </c>
      <c r="AU169" s="149" t="s">
        <v>85</v>
      </c>
      <c r="AY169" s="17" t="s">
        <v>207</v>
      </c>
      <c r="BE169" s="150">
        <f>IF(N169="základní",J169,0)</f>
        <v>0</v>
      </c>
      <c r="BF169" s="150">
        <f>IF(N169="snížená",J169,0)</f>
        <v>0</v>
      </c>
      <c r="BG169" s="150">
        <f>IF(N169="zákl. přenesená",J169,0)</f>
        <v>0</v>
      </c>
      <c r="BH169" s="150">
        <f>IF(N169="sníž. přenesená",J169,0)</f>
        <v>0</v>
      </c>
      <c r="BI169" s="150">
        <f>IF(N169="nulová",J169,0)</f>
        <v>0</v>
      </c>
      <c r="BJ169" s="17" t="s">
        <v>83</v>
      </c>
      <c r="BK169" s="150">
        <f>ROUND(I169*H169,2)</f>
        <v>0</v>
      </c>
      <c r="BL169" s="17" t="s">
        <v>214</v>
      </c>
      <c r="BM169" s="149" t="s">
        <v>1107</v>
      </c>
    </row>
    <row r="170" spans="2:51" s="12" customFormat="1" ht="12">
      <c r="B170" s="151"/>
      <c r="D170" s="152" t="s">
        <v>223</v>
      </c>
      <c r="E170" s="153" t="s">
        <v>1</v>
      </c>
      <c r="F170" s="154" t="s">
        <v>151</v>
      </c>
      <c r="H170" s="155">
        <v>11.988</v>
      </c>
      <c r="I170" s="156"/>
      <c r="L170" s="151"/>
      <c r="M170" s="157"/>
      <c r="T170" s="158"/>
      <c r="AT170" s="153" t="s">
        <v>223</v>
      </c>
      <c r="AU170" s="153" t="s">
        <v>85</v>
      </c>
      <c r="AV170" s="12" t="s">
        <v>85</v>
      </c>
      <c r="AW170" s="12" t="s">
        <v>32</v>
      </c>
      <c r="AX170" s="12" t="s">
        <v>83</v>
      </c>
      <c r="AY170" s="153" t="s">
        <v>207</v>
      </c>
    </row>
    <row r="171" spans="2:65" s="1" customFormat="1" ht="24.2" customHeight="1">
      <c r="B171" s="137"/>
      <c r="C171" s="138" t="s">
        <v>274</v>
      </c>
      <c r="D171" s="138" t="s">
        <v>209</v>
      </c>
      <c r="E171" s="139" t="s">
        <v>453</v>
      </c>
      <c r="F171" s="140" t="s">
        <v>454</v>
      </c>
      <c r="G171" s="141" t="s">
        <v>286</v>
      </c>
      <c r="H171" s="142">
        <v>7.662</v>
      </c>
      <c r="I171" s="143"/>
      <c r="J171" s="144">
        <f>ROUND(I171*H171,2)</f>
        <v>0</v>
      </c>
      <c r="K171" s="140" t="s">
        <v>213</v>
      </c>
      <c r="L171" s="32"/>
      <c r="M171" s="145" t="s">
        <v>1</v>
      </c>
      <c r="N171" s="146" t="s">
        <v>41</v>
      </c>
      <c r="P171" s="147">
        <f>O171*H171</f>
        <v>0</v>
      </c>
      <c r="Q171" s="147">
        <v>0</v>
      </c>
      <c r="R171" s="147">
        <f>Q171*H171</f>
        <v>0</v>
      </c>
      <c r="S171" s="147">
        <v>0</v>
      </c>
      <c r="T171" s="148">
        <f>S171*H171</f>
        <v>0</v>
      </c>
      <c r="AR171" s="149" t="s">
        <v>214</v>
      </c>
      <c r="AT171" s="149" t="s">
        <v>209</v>
      </c>
      <c r="AU171" s="149" t="s">
        <v>85</v>
      </c>
      <c r="AY171" s="17" t="s">
        <v>207</v>
      </c>
      <c r="BE171" s="150">
        <f>IF(N171="základní",J171,0)</f>
        <v>0</v>
      </c>
      <c r="BF171" s="150">
        <f>IF(N171="snížená",J171,0)</f>
        <v>0</v>
      </c>
      <c r="BG171" s="150">
        <f>IF(N171="zákl. přenesená",J171,0)</f>
        <v>0</v>
      </c>
      <c r="BH171" s="150">
        <f>IF(N171="sníž. přenesená",J171,0)</f>
        <v>0</v>
      </c>
      <c r="BI171" s="150">
        <f>IF(N171="nulová",J171,0)</f>
        <v>0</v>
      </c>
      <c r="BJ171" s="17" t="s">
        <v>83</v>
      </c>
      <c r="BK171" s="150">
        <f>ROUND(I171*H171,2)</f>
        <v>0</v>
      </c>
      <c r="BL171" s="17" t="s">
        <v>214</v>
      </c>
      <c r="BM171" s="149" t="s">
        <v>1108</v>
      </c>
    </row>
    <row r="172" spans="2:51" s="12" customFormat="1" ht="12">
      <c r="B172" s="151"/>
      <c r="D172" s="152" t="s">
        <v>223</v>
      </c>
      <c r="E172" s="153" t="s">
        <v>1</v>
      </c>
      <c r="F172" s="154" t="s">
        <v>165</v>
      </c>
      <c r="H172" s="155">
        <v>19.65</v>
      </c>
      <c r="I172" s="156"/>
      <c r="L172" s="151"/>
      <c r="M172" s="157"/>
      <c r="T172" s="158"/>
      <c r="AT172" s="153" t="s">
        <v>223</v>
      </c>
      <c r="AU172" s="153" t="s">
        <v>85</v>
      </c>
      <c r="AV172" s="12" t="s">
        <v>85</v>
      </c>
      <c r="AW172" s="12" t="s">
        <v>32</v>
      </c>
      <c r="AX172" s="12" t="s">
        <v>76</v>
      </c>
      <c r="AY172" s="153" t="s">
        <v>207</v>
      </c>
    </row>
    <row r="173" spans="2:51" s="12" customFormat="1" ht="12">
      <c r="B173" s="151"/>
      <c r="D173" s="152" t="s">
        <v>223</v>
      </c>
      <c r="E173" s="153" t="s">
        <v>1</v>
      </c>
      <c r="F173" s="154" t="s">
        <v>1109</v>
      </c>
      <c r="H173" s="155">
        <v>-3.33</v>
      </c>
      <c r="I173" s="156"/>
      <c r="L173" s="151"/>
      <c r="M173" s="157"/>
      <c r="T173" s="158"/>
      <c r="AT173" s="153" t="s">
        <v>223</v>
      </c>
      <c r="AU173" s="153" t="s">
        <v>85</v>
      </c>
      <c r="AV173" s="12" t="s">
        <v>85</v>
      </c>
      <c r="AW173" s="12" t="s">
        <v>32</v>
      </c>
      <c r="AX173" s="12" t="s">
        <v>76</v>
      </c>
      <c r="AY173" s="153" t="s">
        <v>207</v>
      </c>
    </row>
    <row r="174" spans="2:51" s="12" customFormat="1" ht="12">
      <c r="B174" s="151"/>
      <c r="D174" s="152" t="s">
        <v>223</v>
      </c>
      <c r="E174" s="153" t="s">
        <v>1</v>
      </c>
      <c r="F174" s="154" t="s">
        <v>1110</v>
      </c>
      <c r="H174" s="155">
        <v>-7.104</v>
      </c>
      <c r="I174" s="156"/>
      <c r="L174" s="151"/>
      <c r="M174" s="157"/>
      <c r="T174" s="158"/>
      <c r="AT174" s="153" t="s">
        <v>223</v>
      </c>
      <c r="AU174" s="153" t="s">
        <v>85</v>
      </c>
      <c r="AV174" s="12" t="s">
        <v>85</v>
      </c>
      <c r="AW174" s="12" t="s">
        <v>32</v>
      </c>
      <c r="AX174" s="12" t="s">
        <v>76</v>
      </c>
      <c r="AY174" s="153" t="s">
        <v>207</v>
      </c>
    </row>
    <row r="175" spans="2:51" s="12" customFormat="1" ht="12">
      <c r="B175" s="151"/>
      <c r="D175" s="152" t="s">
        <v>223</v>
      </c>
      <c r="E175" s="153" t="s">
        <v>1</v>
      </c>
      <c r="F175" s="154" t="s">
        <v>1111</v>
      </c>
      <c r="H175" s="155">
        <v>-0.666</v>
      </c>
      <c r="I175" s="156"/>
      <c r="L175" s="151"/>
      <c r="M175" s="157"/>
      <c r="T175" s="158"/>
      <c r="AT175" s="153" t="s">
        <v>223</v>
      </c>
      <c r="AU175" s="153" t="s">
        <v>85</v>
      </c>
      <c r="AV175" s="12" t="s">
        <v>85</v>
      </c>
      <c r="AW175" s="12" t="s">
        <v>32</v>
      </c>
      <c r="AX175" s="12" t="s">
        <v>76</v>
      </c>
      <c r="AY175" s="153" t="s">
        <v>207</v>
      </c>
    </row>
    <row r="176" spans="2:51" s="12" customFormat="1" ht="12">
      <c r="B176" s="151"/>
      <c r="D176" s="152" t="s">
        <v>223</v>
      </c>
      <c r="E176" s="153" t="s">
        <v>1</v>
      </c>
      <c r="F176" s="154" t="s">
        <v>1112</v>
      </c>
      <c r="H176" s="155">
        <v>-0.888</v>
      </c>
      <c r="I176" s="156"/>
      <c r="L176" s="151"/>
      <c r="M176" s="157"/>
      <c r="T176" s="158"/>
      <c r="AT176" s="153" t="s">
        <v>223</v>
      </c>
      <c r="AU176" s="153" t="s">
        <v>85</v>
      </c>
      <c r="AV176" s="12" t="s">
        <v>85</v>
      </c>
      <c r="AW176" s="12" t="s">
        <v>32</v>
      </c>
      <c r="AX176" s="12" t="s">
        <v>76</v>
      </c>
      <c r="AY176" s="153" t="s">
        <v>207</v>
      </c>
    </row>
    <row r="177" spans="2:51" s="14" customFormat="1" ht="12">
      <c r="B177" s="165"/>
      <c r="D177" s="152" t="s">
        <v>223</v>
      </c>
      <c r="E177" s="166" t="s">
        <v>831</v>
      </c>
      <c r="F177" s="167" t="s">
        <v>309</v>
      </c>
      <c r="H177" s="168">
        <v>7.662</v>
      </c>
      <c r="I177" s="169"/>
      <c r="L177" s="165"/>
      <c r="M177" s="170"/>
      <c r="T177" s="171"/>
      <c r="AT177" s="166" t="s">
        <v>223</v>
      </c>
      <c r="AU177" s="166" t="s">
        <v>85</v>
      </c>
      <c r="AV177" s="14" t="s">
        <v>214</v>
      </c>
      <c r="AW177" s="14" t="s">
        <v>32</v>
      </c>
      <c r="AX177" s="14" t="s">
        <v>83</v>
      </c>
      <c r="AY177" s="166" t="s">
        <v>207</v>
      </c>
    </row>
    <row r="178" spans="2:65" s="1" customFormat="1" ht="24.2" customHeight="1">
      <c r="B178" s="137"/>
      <c r="C178" s="138" t="s">
        <v>278</v>
      </c>
      <c r="D178" s="138" t="s">
        <v>209</v>
      </c>
      <c r="E178" s="139" t="s">
        <v>479</v>
      </c>
      <c r="F178" s="140" t="s">
        <v>480</v>
      </c>
      <c r="G178" s="141" t="s">
        <v>218</v>
      </c>
      <c r="H178" s="142">
        <v>12</v>
      </c>
      <c r="I178" s="143"/>
      <c r="J178" s="144">
        <f>ROUND(I178*H178,2)</f>
        <v>0</v>
      </c>
      <c r="K178" s="140" t="s">
        <v>213</v>
      </c>
      <c r="L178" s="32"/>
      <c r="M178" s="145" t="s">
        <v>1</v>
      </c>
      <c r="N178" s="146" t="s">
        <v>41</v>
      </c>
      <c r="P178" s="147">
        <f>O178*H178</f>
        <v>0</v>
      </c>
      <c r="Q178" s="147">
        <v>0</v>
      </c>
      <c r="R178" s="147">
        <f>Q178*H178</f>
        <v>0</v>
      </c>
      <c r="S178" s="147">
        <v>0</v>
      </c>
      <c r="T178" s="148">
        <f>S178*H178</f>
        <v>0</v>
      </c>
      <c r="AR178" s="149" t="s">
        <v>214</v>
      </c>
      <c r="AT178" s="149" t="s">
        <v>209</v>
      </c>
      <c r="AU178" s="149" t="s">
        <v>85</v>
      </c>
      <c r="AY178" s="17" t="s">
        <v>207</v>
      </c>
      <c r="BE178" s="150">
        <f>IF(N178="základní",J178,0)</f>
        <v>0</v>
      </c>
      <c r="BF178" s="150">
        <f>IF(N178="snížená",J178,0)</f>
        <v>0</v>
      </c>
      <c r="BG178" s="150">
        <f>IF(N178="zákl. přenesená",J178,0)</f>
        <v>0</v>
      </c>
      <c r="BH178" s="150">
        <f>IF(N178="sníž. přenesená",J178,0)</f>
        <v>0</v>
      </c>
      <c r="BI178" s="150">
        <f>IF(N178="nulová",J178,0)</f>
        <v>0</v>
      </c>
      <c r="BJ178" s="17" t="s">
        <v>83</v>
      </c>
      <c r="BK178" s="150">
        <f>ROUND(I178*H178,2)</f>
        <v>0</v>
      </c>
      <c r="BL178" s="17" t="s">
        <v>214</v>
      </c>
      <c r="BM178" s="149" t="s">
        <v>1113</v>
      </c>
    </row>
    <row r="179" spans="2:51" s="12" customFormat="1" ht="12">
      <c r="B179" s="151"/>
      <c r="D179" s="152" t="s">
        <v>223</v>
      </c>
      <c r="E179" s="153" t="s">
        <v>157</v>
      </c>
      <c r="F179" s="154" t="s">
        <v>1114</v>
      </c>
      <c r="H179" s="155">
        <v>12</v>
      </c>
      <c r="I179" s="156"/>
      <c r="L179" s="151"/>
      <c r="M179" s="157"/>
      <c r="T179" s="158"/>
      <c r="AT179" s="153" t="s">
        <v>223</v>
      </c>
      <c r="AU179" s="153" t="s">
        <v>85</v>
      </c>
      <c r="AV179" s="12" t="s">
        <v>85</v>
      </c>
      <c r="AW179" s="12" t="s">
        <v>32</v>
      </c>
      <c r="AX179" s="12" t="s">
        <v>83</v>
      </c>
      <c r="AY179" s="153" t="s">
        <v>207</v>
      </c>
    </row>
    <row r="180" spans="2:65" s="1" customFormat="1" ht="24.2" customHeight="1">
      <c r="B180" s="137"/>
      <c r="C180" s="138" t="s">
        <v>283</v>
      </c>
      <c r="D180" s="138" t="s">
        <v>209</v>
      </c>
      <c r="E180" s="139" t="s">
        <v>484</v>
      </c>
      <c r="F180" s="140" t="s">
        <v>1115</v>
      </c>
      <c r="G180" s="141" t="s">
        <v>218</v>
      </c>
      <c r="H180" s="142">
        <v>12</v>
      </c>
      <c r="I180" s="143"/>
      <c r="J180" s="144">
        <f>ROUND(I180*H180,2)</f>
        <v>0</v>
      </c>
      <c r="K180" s="140" t="s">
        <v>213</v>
      </c>
      <c r="L180" s="32"/>
      <c r="M180" s="145" t="s">
        <v>1</v>
      </c>
      <c r="N180" s="146" t="s">
        <v>41</v>
      </c>
      <c r="P180" s="147">
        <f>O180*H180</f>
        <v>0</v>
      </c>
      <c r="Q180" s="147">
        <v>0</v>
      </c>
      <c r="R180" s="147">
        <f>Q180*H180</f>
        <v>0</v>
      </c>
      <c r="S180" s="147">
        <v>0</v>
      </c>
      <c r="T180" s="148">
        <f>S180*H180</f>
        <v>0</v>
      </c>
      <c r="AR180" s="149" t="s">
        <v>214</v>
      </c>
      <c r="AT180" s="149" t="s">
        <v>209</v>
      </c>
      <c r="AU180" s="149" t="s">
        <v>85</v>
      </c>
      <c r="AY180" s="17" t="s">
        <v>207</v>
      </c>
      <c r="BE180" s="150">
        <f>IF(N180="základní",J180,0)</f>
        <v>0</v>
      </c>
      <c r="BF180" s="150">
        <f>IF(N180="snížená",J180,0)</f>
        <v>0</v>
      </c>
      <c r="BG180" s="150">
        <f>IF(N180="zákl. přenesená",J180,0)</f>
        <v>0</v>
      </c>
      <c r="BH180" s="150">
        <f>IF(N180="sníž. přenesená",J180,0)</f>
        <v>0</v>
      </c>
      <c r="BI180" s="150">
        <f>IF(N180="nulová",J180,0)</f>
        <v>0</v>
      </c>
      <c r="BJ180" s="17" t="s">
        <v>83</v>
      </c>
      <c r="BK180" s="150">
        <f>ROUND(I180*H180,2)</f>
        <v>0</v>
      </c>
      <c r="BL180" s="17" t="s">
        <v>214</v>
      </c>
      <c r="BM180" s="149" t="s">
        <v>1116</v>
      </c>
    </row>
    <row r="181" spans="2:51" s="12" customFormat="1" ht="12">
      <c r="B181" s="151"/>
      <c r="D181" s="152" t="s">
        <v>223</v>
      </c>
      <c r="E181" s="153" t="s">
        <v>1</v>
      </c>
      <c r="F181" s="154" t="s">
        <v>157</v>
      </c>
      <c r="H181" s="155">
        <v>12</v>
      </c>
      <c r="I181" s="156"/>
      <c r="L181" s="151"/>
      <c r="M181" s="157"/>
      <c r="T181" s="158"/>
      <c r="AT181" s="153" t="s">
        <v>223</v>
      </c>
      <c r="AU181" s="153" t="s">
        <v>85</v>
      </c>
      <c r="AV181" s="12" t="s">
        <v>85</v>
      </c>
      <c r="AW181" s="12" t="s">
        <v>32</v>
      </c>
      <c r="AX181" s="12" t="s">
        <v>83</v>
      </c>
      <c r="AY181" s="153" t="s">
        <v>207</v>
      </c>
    </row>
    <row r="182" spans="2:65" s="1" customFormat="1" ht="16.5" customHeight="1">
      <c r="B182" s="137"/>
      <c r="C182" s="172" t="s">
        <v>290</v>
      </c>
      <c r="D182" s="172" t="s">
        <v>426</v>
      </c>
      <c r="E182" s="173" t="s">
        <v>488</v>
      </c>
      <c r="F182" s="174" t="s">
        <v>489</v>
      </c>
      <c r="G182" s="175" t="s">
        <v>490</v>
      </c>
      <c r="H182" s="176">
        <v>0.365</v>
      </c>
      <c r="I182" s="177"/>
      <c r="J182" s="178">
        <f>ROUND(I182*H182,2)</f>
        <v>0</v>
      </c>
      <c r="K182" s="174" t="s">
        <v>213</v>
      </c>
      <c r="L182" s="179"/>
      <c r="M182" s="180" t="s">
        <v>1</v>
      </c>
      <c r="N182" s="181" t="s">
        <v>41</v>
      </c>
      <c r="P182" s="147">
        <f>O182*H182</f>
        <v>0</v>
      </c>
      <c r="Q182" s="147">
        <v>0.001</v>
      </c>
      <c r="R182" s="147">
        <f>Q182*H182</f>
        <v>0.000365</v>
      </c>
      <c r="S182" s="147">
        <v>0</v>
      </c>
      <c r="T182" s="148">
        <f>S182*H182</f>
        <v>0</v>
      </c>
      <c r="AR182" s="149" t="s">
        <v>242</v>
      </c>
      <c r="AT182" s="149" t="s">
        <v>426</v>
      </c>
      <c r="AU182" s="149" t="s">
        <v>85</v>
      </c>
      <c r="AY182" s="17" t="s">
        <v>207</v>
      </c>
      <c r="BE182" s="150">
        <f>IF(N182="základní",J182,0)</f>
        <v>0</v>
      </c>
      <c r="BF182" s="150">
        <f>IF(N182="snížená",J182,0)</f>
        <v>0</v>
      </c>
      <c r="BG182" s="150">
        <f>IF(N182="zákl. přenesená",J182,0)</f>
        <v>0</v>
      </c>
      <c r="BH182" s="150">
        <f>IF(N182="sníž. přenesená",J182,0)</f>
        <v>0</v>
      </c>
      <c r="BI182" s="150">
        <f>IF(N182="nulová",J182,0)</f>
        <v>0</v>
      </c>
      <c r="BJ182" s="17" t="s">
        <v>83</v>
      </c>
      <c r="BK182" s="150">
        <f>ROUND(I182*H182,2)</f>
        <v>0</v>
      </c>
      <c r="BL182" s="17" t="s">
        <v>214</v>
      </c>
      <c r="BM182" s="149" t="s">
        <v>1117</v>
      </c>
    </row>
    <row r="183" spans="2:65" s="1" customFormat="1" ht="21.75" customHeight="1">
      <c r="B183" s="137"/>
      <c r="C183" s="138" t="s">
        <v>294</v>
      </c>
      <c r="D183" s="138" t="s">
        <v>209</v>
      </c>
      <c r="E183" s="139" t="s">
        <v>502</v>
      </c>
      <c r="F183" s="140" t="s">
        <v>503</v>
      </c>
      <c r="G183" s="141" t="s">
        <v>218</v>
      </c>
      <c r="H183" s="142">
        <v>12</v>
      </c>
      <c r="I183" s="143"/>
      <c r="J183" s="144">
        <f>ROUND(I183*H183,2)</f>
        <v>0</v>
      </c>
      <c r="K183" s="140" t="s">
        <v>213</v>
      </c>
      <c r="L183" s="32"/>
      <c r="M183" s="145" t="s">
        <v>1</v>
      </c>
      <c r="N183" s="146" t="s">
        <v>41</v>
      </c>
      <c r="P183" s="147">
        <f>O183*H183</f>
        <v>0</v>
      </c>
      <c r="Q183" s="147">
        <v>0</v>
      </c>
      <c r="R183" s="147">
        <f>Q183*H183</f>
        <v>0</v>
      </c>
      <c r="S183" s="147">
        <v>0</v>
      </c>
      <c r="T183" s="148">
        <f>S183*H183</f>
        <v>0</v>
      </c>
      <c r="AR183" s="149" t="s">
        <v>214</v>
      </c>
      <c r="AT183" s="149" t="s">
        <v>209</v>
      </c>
      <c r="AU183" s="149" t="s">
        <v>85</v>
      </c>
      <c r="AY183" s="17" t="s">
        <v>207</v>
      </c>
      <c r="BE183" s="150">
        <f>IF(N183="základní",J183,0)</f>
        <v>0</v>
      </c>
      <c r="BF183" s="150">
        <f>IF(N183="snížená",J183,0)</f>
        <v>0</v>
      </c>
      <c r="BG183" s="150">
        <f>IF(N183="zákl. přenesená",J183,0)</f>
        <v>0</v>
      </c>
      <c r="BH183" s="150">
        <f>IF(N183="sníž. přenesená",J183,0)</f>
        <v>0</v>
      </c>
      <c r="BI183" s="150">
        <f>IF(N183="nulová",J183,0)</f>
        <v>0</v>
      </c>
      <c r="BJ183" s="17" t="s">
        <v>83</v>
      </c>
      <c r="BK183" s="150">
        <f>ROUND(I183*H183,2)</f>
        <v>0</v>
      </c>
      <c r="BL183" s="17" t="s">
        <v>214</v>
      </c>
      <c r="BM183" s="149" t="s">
        <v>1118</v>
      </c>
    </row>
    <row r="184" spans="2:51" s="12" customFormat="1" ht="12">
      <c r="B184" s="151"/>
      <c r="D184" s="152" t="s">
        <v>223</v>
      </c>
      <c r="E184" s="153" t="s">
        <v>1</v>
      </c>
      <c r="F184" s="154" t="s">
        <v>157</v>
      </c>
      <c r="H184" s="155">
        <v>12</v>
      </c>
      <c r="I184" s="156"/>
      <c r="L184" s="151"/>
      <c r="M184" s="157"/>
      <c r="T184" s="158"/>
      <c r="AT184" s="153" t="s">
        <v>223</v>
      </c>
      <c r="AU184" s="153" t="s">
        <v>85</v>
      </c>
      <c r="AV184" s="12" t="s">
        <v>85</v>
      </c>
      <c r="AW184" s="12" t="s">
        <v>32</v>
      </c>
      <c r="AX184" s="12" t="s">
        <v>83</v>
      </c>
      <c r="AY184" s="153" t="s">
        <v>207</v>
      </c>
    </row>
    <row r="185" spans="2:65" s="1" customFormat="1" ht="16.5" customHeight="1">
      <c r="B185" s="137"/>
      <c r="C185" s="138" t="s">
        <v>7</v>
      </c>
      <c r="D185" s="138" t="s">
        <v>209</v>
      </c>
      <c r="E185" s="139" t="s">
        <v>506</v>
      </c>
      <c r="F185" s="140" t="s">
        <v>507</v>
      </c>
      <c r="G185" s="141" t="s">
        <v>218</v>
      </c>
      <c r="H185" s="142">
        <v>12</v>
      </c>
      <c r="I185" s="143"/>
      <c r="J185" s="144">
        <f>ROUND(I185*H185,2)</f>
        <v>0</v>
      </c>
      <c r="K185" s="140" t="s">
        <v>213</v>
      </c>
      <c r="L185" s="32"/>
      <c r="M185" s="145" t="s">
        <v>1</v>
      </c>
      <c r="N185" s="146" t="s">
        <v>41</v>
      </c>
      <c r="P185" s="147">
        <f>O185*H185</f>
        <v>0</v>
      </c>
      <c r="Q185" s="147">
        <v>0</v>
      </c>
      <c r="R185" s="147">
        <f>Q185*H185</f>
        <v>0</v>
      </c>
      <c r="S185" s="147">
        <v>0</v>
      </c>
      <c r="T185" s="148">
        <f>S185*H185</f>
        <v>0</v>
      </c>
      <c r="AR185" s="149" t="s">
        <v>214</v>
      </c>
      <c r="AT185" s="149" t="s">
        <v>209</v>
      </c>
      <c r="AU185" s="149" t="s">
        <v>85</v>
      </c>
      <c r="AY185" s="17" t="s">
        <v>207</v>
      </c>
      <c r="BE185" s="150">
        <f>IF(N185="základní",J185,0)</f>
        <v>0</v>
      </c>
      <c r="BF185" s="150">
        <f>IF(N185="snížená",J185,0)</f>
        <v>0</v>
      </c>
      <c r="BG185" s="150">
        <f>IF(N185="zákl. přenesená",J185,0)</f>
        <v>0</v>
      </c>
      <c r="BH185" s="150">
        <f>IF(N185="sníž. přenesená",J185,0)</f>
        <v>0</v>
      </c>
      <c r="BI185" s="150">
        <f>IF(N185="nulová",J185,0)</f>
        <v>0</v>
      </c>
      <c r="BJ185" s="17" t="s">
        <v>83</v>
      </c>
      <c r="BK185" s="150">
        <f>ROUND(I185*H185,2)</f>
        <v>0</v>
      </c>
      <c r="BL185" s="17" t="s">
        <v>214</v>
      </c>
      <c r="BM185" s="149" t="s">
        <v>1119</v>
      </c>
    </row>
    <row r="186" spans="2:65" s="1" customFormat="1" ht="16.5" customHeight="1">
      <c r="B186" s="137"/>
      <c r="C186" s="138" t="s">
        <v>311</v>
      </c>
      <c r="D186" s="138" t="s">
        <v>209</v>
      </c>
      <c r="E186" s="139" t="s">
        <v>526</v>
      </c>
      <c r="F186" s="140" t="s">
        <v>527</v>
      </c>
      <c r="G186" s="141" t="s">
        <v>218</v>
      </c>
      <c r="H186" s="142">
        <v>12</v>
      </c>
      <c r="I186" s="143"/>
      <c r="J186" s="144">
        <f>ROUND(I186*H186,2)</f>
        <v>0</v>
      </c>
      <c r="K186" s="140" t="s">
        <v>1</v>
      </c>
      <c r="L186" s="32"/>
      <c r="M186" s="145" t="s">
        <v>1</v>
      </c>
      <c r="N186" s="146" t="s">
        <v>41</v>
      </c>
      <c r="P186" s="147">
        <f>O186*H186</f>
        <v>0</v>
      </c>
      <c r="Q186" s="147">
        <v>0</v>
      </c>
      <c r="R186" s="147">
        <f>Q186*H186</f>
        <v>0</v>
      </c>
      <c r="S186" s="147">
        <v>0</v>
      </c>
      <c r="T186" s="148">
        <f>S186*H186</f>
        <v>0</v>
      </c>
      <c r="AR186" s="149" t="s">
        <v>214</v>
      </c>
      <c r="AT186" s="149" t="s">
        <v>209</v>
      </c>
      <c r="AU186" s="149" t="s">
        <v>85</v>
      </c>
      <c r="AY186" s="17" t="s">
        <v>207</v>
      </c>
      <c r="BE186" s="150">
        <f>IF(N186="základní",J186,0)</f>
        <v>0</v>
      </c>
      <c r="BF186" s="150">
        <f>IF(N186="snížená",J186,0)</f>
        <v>0</v>
      </c>
      <c r="BG186" s="150">
        <f>IF(N186="zákl. přenesená",J186,0)</f>
        <v>0</v>
      </c>
      <c r="BH186" s="150">
        <f>IF(N186="sníž. přenesená",J186,0)</f>
        <v>0</v>
      </c>
      <c r="BI186" s="150">
        <f>IF(N186="nulová",J186,0)</f>
        <v>0</v>
      </c>
      <c r="BJ186" s="17" t="s">
        <v>83</v>
      </c>
      <c r="BK186" s="150">
        <f>ROUND(I186*H186,2)</f>
        <v>0</v>
      </c>
      <c r="BL186" s="17" t="s">
        <v>214</v>
      </c>
      <c r="BM186" s="149" t="s">
        <v>1120</v>
      </c>
    </row>
    <row r="187" spans="2:51" s="12" customFormat="1" ht="12">
      <c r="B187" s="151"/>
      <c r="D187" s="152" t="s">
        <v>223</v>
      </c>
      <c r="E187" s="153" t="s">
        <v>1</v>
      </c>
      <c r="F187" s="154" t="s">
        <v>157</v>
      </c>
      <c r="H187" s="155">
        <v>12</v>
      </c>
      <c r="I187" s="156"/>
      <c r="L187" s="151"/>
      <c r="M187" s="157"/>
      <c r="T187" s="158"/>
      <c r="AT187" s="153" t="s">
        <v>223</v>
      </c>
      <c r="AU187" s="153" t="s">
        <v>85</v>
      </c>
      <c r="AV187" s="12" t="s">
        <v>85</v>
      </c>
      <c r="AW187" s="12" t="s">
        <v>32</v>
      </c>
      <c r="AX187" s="12" t="s">
        <v>83</v>
      </c>
      <c r="AY187" s="153" t="s">
        <v>207</v>
      </c>
    </row>
    <row r="188" spans="2:63" s="11" customFormat="1" ht="22.9" customHeight="1">
      <c r="B188" s="125"/>
      <c r="D188" s="126" t="s">
        <v>75</v>
      </c>
      <c r="E188" s="135" t="s">
        <v>85</v>
      </c>
      <c r="F188" s="135" t="s">
        <v>538</v>
      </c>
      <c r="I188" s="128"/>
      <c r="J188" s="136">
        <f>BK188</f>
        <v>0</v>
      </c>
      <c r="L188" s="125"/>
      <c r="M188" s="130"/>
      <c r="P188" s="131">
        <f>SUM(P189:P200)</f>
        <v>0</v>
      </c>
      <c r="R188" s="131">
        <f>SUM(R189:R200)</f>
        <v>7.5302282</v>
      </c>
      <c r="T188" s="132">
        <f>SUM(T189:T200)</f>
        <v>0</v>
      </c>
      <c r="AR188" s="126" t="s">
        <v>83</v>
      </c>
      <c r="AT188" s="133" t="s">
        <v>75</v>
      </c>
      <c r="AU188" s="133" t="s">
        <v>83</v>
      </c>
      <c r="AY188" s="126" t="s">
        <v>207</v>
      </c>
      <c r="BK188" s="134">
        <f>SUM(BK189:BK200)</f>
        <v>0</v>
      </c>
    </row>
    <row r="189" spans="2:65" s="1" customFormat="1" ht="24.2" customHeight="1">
      <c r="B189" s="137"/>
      <c r="C189" s="138" t="s">
        <v>315</v>
      </c>
      <c r="D189" s="138" t="s">
        <v>209</v>
      </c>
      <c r="E189" s="139" t="s">
        <v>1121</v>
      </c>
      <c r="F189" s="140" t="s">
        <v>1122</v>
      </c>
      <c r="G189" s="141" t="s">
        <v>272</v>
      </c>
      <c r="H189" s="142">
        <v>12</v>
      </c>
      <c r="I189" s="143"/>
      <c r="J189" s="144">
        <f>ROUND(I189*H189,2)</f>
        <v>0</v>
      </c>
      <c r="K189" s="140" t="s">
        <v>213</v>
      </c>
      <c r="L189" s="32"/>
      <c r="M189" s="145" t="s">
        <v>1</v>
      </c>
      <c r="N189" s="146" t="s">
        <v>41</v>
      </c>
      <c r="P189" s="147">
        <f>O189*H189</f>
        <v>0</v>
      </c>
      <c r="Q189" s="147">
        <v>0.00049</v>
      </c>
      <c r="R189" s="147">
        <f>Q189*H189</f>
        <v>0.00588</v>
      </c>
      <c r="S189" s="147">
        <v>0</v>
      </c>
      <c r="T189" s="148">
        <f>S189*H189</f>
        <v>0</v>
      </c>
      <c r="AR189" s="149" t="s">
        <v>214</v>
      </c>
      <c r="AT189" s="149" t="s">
        <v>209</v>
      </c>
      <c r="AU189" s="149" t="s">
        <v>85</v>
      </c>
      <c r="AY189" s="17" t="s">
        <v>207</v>
      </c>
      <c r="BE189" s="150">
        <f>IF(N189="základní",J189,0)</f>
        <v>0</v>
      </c>
      <c r="BF189" s="150">
        <f>IF(N189="snížená",J189,0)</f>
        <v>0</v>
      </c>
      <c r="BG189" s="150">
        <f>IF(N189="zákl. přenesená",J189,0)</f>
        <v>0</v>
      </c>
      <c r="BH189" s="150">
        <f>IF(N189="sníž. přenesená",J189,0)</f>
        <v>0</v>
      </c>
      <c r="BI189" s="150">
        <f>IF(N189="nulová",J189,0)</f>
        <v>0</v>
      </c>
      <c r="BJ189" s="17" t="s">
        <v>83</v>
      </c>
      <c r="BK189" s="150">
        <f>ROUND(I189*H189,2)</f>
        <v>0</v>
      </c>
      <c r="BL189" s="17" t="s">
        <v>214</v>
      </c>
      <c r="BM189" s="149" t="s">
        <v>1123</v>
      </c>
    </row>
    <row r="190" spans="2:65" s="1" customFormat="1" ht="24.2" customHeight="1">
      <c r="B190" s="137"/>
      <c r="C190" s="138" t="s">
        <v>260</v>
      </c>
      <c r="D190" s="138" t="s">
        <v>209</v>
      </c>
      <c r="E190" s="139" t="s">
        <v>1124</v>
      </c>
      <c r="F190" s="140" t="s">
        <v>1125</v>
      </c>
      <c r="G190" s="141" t="s">
        <v>218</v>
      </c>
      <c r="H190" s="142">
        <v>12</v>
      </c>
      <c r="I190" s="143"/>
      <c r="J190" s="144">
        <f>ROUND(I190*H190,2)</f>
        <v>0</v>
      </c>
      <c r="K190" s="140" t="s">
        <v>213</v>
      </c>
      <c r="L190" s="32"/>
      <c r="M190" s="145" t="s">
        <v>1</v>
      </c>
      <c r="N190" s="146" t="s">
        <v>41</v>
      </c>
      <c r="P190" s="147">
        <f>O190*H190</f>
        <v>0</v>
      </c>
      <c r="Q190" s="147">
        <v>0.0001</v>
      </c>
      <c r="R190" s="147">
        <f>Q190*H190</f>
        <v>0.0012000000000000001</v>
      </c>
      <c r="S190" s="147">
        <v>0</v>
      </c>
      <c r="T190" s="148">
        <f>S190*H190</f>
        <v>0</v>
      </c>
      <c r="AR190" s="149" t="s">
        <v>214</v>
      </c>
      <c r="AT190" s="149" t="s">
        <v>209</v>
      </c>
      <c r="AU190" s="149" t="s">
        <v>85</v>
      </c>
      <c r="AY190" s="17" t="s">
        <v>207</v>
      </c>
      <c r="BE190" s="150">
        <f>IF(N190="základní",J190,0)</f>
        <v>0</v>
      </c>
      <c r="BF190" s="150">
        <f>IF(N190="snížená",J190,0)</f>
        <v>0</v>
      </c>
      <c r="BG190" s="150">
        <f>IF(N190="zákl. přenesená",J190,0)</f>
        <v>0</v>
      </c>
      <c r="BH190" s="150">
        <f>IF(N190="sníž. přenesená",J190,0)</f>
        <v>0</v>
      </c>
      <c r="BI190" s="150">
        <f>IF(N190="nulová",J190,0)</f>
        <v>0</v>
      </c>
      <c r="BJ190" s="17" t="s">
        <v>83</v>
      </c>
      <c r="BK190" s="150">
        <f>ROUND(I190*H190,2)</f>
        <v>0</v>
      </c>
      <c r="BL190" s="17" t="s">
        <v>214</v>
      </c>
      <c r="BM190" s="149" t="s">
        <v>1126</v>
      </c>
    </row>
    <row r="191" spans="2:51" s="12" customFormat="1" ht="12">
      <c r="B191" s="151"/>
      <c r="D191" s="152" t="s">
        <v>223</v>
      </c>
      <c r="E191" s="153" t="s">
        <v>1</v>
      </c>
      <c r="F191" s="154" t="s">
        <v>1127</v>
      </c>
      <c r="H191" s="155">
        <v>12</v>
      </c>
      <c r="I191" s="156"/>
      <c r="L191" s="151"/>
      <c r="M191" s="157"/>
      <c r="T191" s="158"/>
      <c r="AT191" s="153" t="s">
        <v>223</v>
      </c>
      <c r="AU191" s="153" t="s">
        <v>85</v>
      </c>
      <c r="AV191" s="12" t="s">
        <v>85</v>
      </c>
      <c r="AW191" s="12" t="s">
        <v>32</v>
      </c>
      <c r="AX191" s="12" t="s">
        <v>83</v>
      </c>
      <c r="AY191" s="153" t="s">
        <v>207</v>
      </c>
    </row>
    <row r="192" spans="2:65" s="1" customFormat="1" ht="24.2" customHeight="1">
      <c r="B192" s="137"/>
      <c r="C192" s="172" t="s">
        <v>325</v>
      </c>
      <c r="D192" s="172" t="s">
        <v>426</v>
      </c>
      <c r="E192" s="173" t="s">
        <v>1063</v>
      </c>
      <c r="F192" s="174" t="s">
        <v>1064</v>
      </c>
      <c r="G192" s="175" t="s">
        <v>218</v>
      </c>
      <c r="H192" s="176">
        <v>14.214</v>
      </c>
      <c r="I192" s="177"/>
      <c r="J192" s="178">
        <f>ROUND(I192*H192,2)</f>
        <v>0</v>
      </c>
      <c r="K192" s="174" t="s">
        <v>213</v>
      </c>
      <c r="L192" s="179"/>
      <c r="M192" s="180" t="s">
        <v>1</v>
      </c>
      <c r="N192" s="181" t="s">
        <v>41</v>
      </c>
      <c r="P192" s="147">
        <f>O192*H192</f>
        <v>0</v>
      </c>
      <c r="Q192" s="147">
        <v>0.0003</v>
      </c>
      <c r="R192" s="147">
        <f>Q192*H192</f>
        <v>0.0042642</v>
      </c>
      <c r="S192" s="147">
        <v>0</v>
      </c>
      <c r="T192" s="148">
        <f>S192*H192</f>
        <v>0</v>
      </c>
      <c r="AR192" s="149" t="s">
        <v>242</v>
      </c>
      <c r="AT192" s="149" t="s">
        <v>426</v>
      </c>
      <c r="AU192" s="149" t="s">
        <v>85</v>
      </c>
      <c r="AY192" s="17" t="s">
        <v>207</v>
      </c>
      <c r="BE192" s="150">
        <f>IF(N192="základní",J192,0)</f>
        <v>0</v>
      </c>
      <c r="BF192" s="150">
        <f>IF(N192="snížená",J192,0)</f>
        <v>0</v>
      </c>
      <c r="BG192" s="150">
        <f>IF(N192="zákl. přenesená",J192,0)</f>
        <v>0</v>
      </c>
      <c r="BH192" s="150">
        <f>IF(N192="sníž. přenesená",J192,0)</f>
        <v>0</v>
      </c>
      <c r="BI192" s="150">
        <f>IF(N192="nulová",J192,0)</f>
        <v>0</v>
      </c>
      <c r="BJ192" s="17" t="s">
        <v>83</v>
      </c>
      <c r="BK192" s="150">
        <f>ROUND(I192*H192,2)</f>
        <v>0</v>
      </c>
      <c r="BL192" s="17" t="s">
        <v>214</v>
      </c>
      <c r="BM192" s="149" t="s">
        <v>1128</v>
      </c>
    </row>
    <row r="193" spans="2:51" s="12" customFormat="1" ht="12">
      <c r="B193" s="151"/>
      <c r="D193" s="152" t="s">
        <v>223</v>
      </c>
      <c r="F193" s="154" t="s">
        <v>1129</v>
      </c>
      <c r="H193" s="155">
        <v>14.214</v>
      </c>
      <c r="I193" s="156"/>
      <c r="L193" s="151"/>
      <c r="M193" s="157"/>
      <c r="T193" s="158"/>
      <c r="AT193" s="153" t="s">
        <v>223</v>
      </c>
      <c r="AU193" s="153" t="s">
        <v>85</v>
      </c>
      <c r="AV193" s="12" t="s">
        <v>85</v>
      </c>
      <c r="AW193" s="12" t="s">
        <v>3</v>
      </c>
      <c r="AX193" s="12" t="s">
        <v>83</v>
      </c>
      <c r="AY193" s="153" t="s">
        <v>207</v>
      </c>
    </row>
    <row r="194" spans="2:65" s="1" customFormat="1" ht="24.2" customHeight="1">
      <c r="B194" s="137"/>
      <c r="C194" s="138" t="s">
        <v>329</v>
      </c>
      <c r="D194" s="138" t="s">
        <v>209</v>
      </c>
      <c r="E194" s="139" t="s">
        <v>1130</v>
      </c>
      <c r="F194" s="140" t="s">
        <v>1131</v>
      </c>
      <c r="G194" s="141" t="s">
        <v>286</v>
      </c>
      <c r="H194" s="142">
        <v>1.11</v>
      </c>
      <c r="I194" s="143"/>
      <c r="J194" s="144">
        <f>ROUND(I194*H194,2)</f>
        <v>0</v>
      </c>
      <c r="K194" s="140" t="s">
        <v>213</v>
      </c>
      <c r="L194" s="32"/>
      <c r="M194" s="145" t="s">
        <v>1</v>
      </c>
      <c r="N194" s="146" t="s">
        <v>41</v>
      </c>
      <c r="P194" s="147">
        <f>O194*H194</f>
        <v>0</v>
      </c>
      <c r="Q194" s="147">
        <v>2.16</v>
      </c>
      <c r="R194" s="147">
        <f>Q194*H194</f>
        <v>2.3976</v>
      </c>
      <c r="S194" s="147">
        <v>0</v>
      </c>
      <c r="T194" s="148">
        <f>S194*H194</f>
        <v>0</v>
      </c>
      <c r="AR194" s="149" t="s">
        <v>214</v>
      </c>
      <c r="AT194" s="149" t="s">
        <v>209</v>
      </c>
      <c r="AU194" s="149" t="s">
        <v>85</v>
      </c>
      <c r="AY194" s="17" t="s">
        <v>207</v>
      </c>
      <c r="BE194" s="150">
        <f>IF(N194="základní",J194,0)</f>
        <v>0</v>
      </c>
      <c r="BF194" s="150">
        <f>IF(N194="snížená",J194,0)</f>
        <v>0</v>
      </c>
      <c r="BG194" s="150">
        <f>IF(N194="zákl. přenesená",J194,0)</f>
        <v>0</v>
      </c>
      <c r="BH194" s="150">
        <f>IF(N194="sníž. přenesená",J194,0)</f>
        <v>0</v>
      </c>
      <c r="BI194" s="150">
        <f>IF(N194="nulová",J194,0)</f>
        <v>0</v>
      </c>
      <c r="BJ194" s="17" t="s">
        <v>83</v>
      </c>
      <c r="BK194" s="150">
        <f>ROUND(I194*H194,2)</f>
        <v>0</v>
      </c>
      <c r="BL194" s="17" t="s">
        <v>214</v>
      </c>
      <c r="BM194" s="149" t="s">
        <v>1132</v>
      </c>
    </row>
    <row r="195" spans="2:51" s="12" customFormat="1" ht="12">
      <c r="B195" s="151"/>
      <c r="D195" s="152" t="s">
        <v>223</v>
      </c>
      <c r="E195" s="153" t="s">
        <v>1</v>
      </c>
      <c r="F195" s="154" t="s">
        <v>1133</v>
      </c>
      <c r="H195" s="155">
        <v>1.11</v>
      </c>
      <c r="I195" s="156"/>
      <c r="L195" s="151"/>
      <c r="M195" s="157"/>
      <c r="T195" s="158"/>
      <c r="AT195" s="153" t="s">
        <v>223</v>
      </c>
      <c r="AU195" s="153" t="s">
        <v>85</v>
      </c>
      <c r="AV195" s="12" t="s">
        <v>85</v>
      </c>
      <c r="AW195" s="12" t="s">
        <v>32</v>
      </c>
      <c r="AX195" s="12" t="s">
        <v>83</v>
      </c>
      <c r="AY195" s="153" t="s">
        <v>207</v>
      </c>
    </row>
    <row r="196" spans="2:65" s="1" customFormat="1" ht="16.5" customHeight="1">
      <c r="B196" s="137"/>
      <c r="C196" s="138" t="s">
        <v>336</v>
      </c>
      <c r="D196" s="138" t="s">
        <v>209</v>
      </c>
      <c r="E196" s="139" t="s">
        <v>1134</v>
      </c>
      <c r="F196" s="140" t="s">
        <v>1135</v>
      </c>
      <c r="G196" s="141" t="s">
        <v>286</v>
      </c>
      <c r="H196" s="142">
        <v>2.22</v>
      </c>
      <c r="I196" s="143"/>
      <c r="J196" s="144">
        <f>ROUND(I196*H196,2)</f>
        <v>0</v>
      </c>
      <c r="K196" s="140" t="s">
        <v>213</v>
      </c>
      <c r="L196" s="32"/>
      <c r="M196" s="145" t="s">
        <v>1</v>
      </c>
      <c r="N196" s="146" t="s">
        <v>41</v>
      </c>
      <c r="P196" s="147">
        <f>O196*H196</f>
        <v>0</v>
      </c>
      <c r="Q196" s="147">
        <v>2.30102</v>
      </c>
      <c r="R196" s="147">
        <f>Q196*H196</f>
        <v>5.1082644</v>
      </c>
      <c r="S196" s="147">
        <v>0</v>
      </c>
      <c r="T196" s="148">
        <f>S196*H196</f>
        <v>0</v>
      </c>
      <c r="AR196" s="149" t="s">
        <v>214</v>
      </c>
      <c r="AT196" s="149" t="s">
        <v>209</v>
      </c>
      <c r="AU196" s="149" t="s">
        <v>85</v>
      </c>
      <c r="AY196" s="17" t="s">
        <v>207</v>
      </c>
      <c r="BE196" s="150">
        <f>IF(N196="základní",J196,0)</f>
        <v>0</v>
      </c>
      <c r="BF196" s="150">
        <f>IF(N196="snížená",J196,0)</f>
        <v>0</v>
      </c>
      <c r="BG196" s="150">
        <f>IF(N196="zákl. přenesená",J196,0)</f>
        <v>0</v>
      </c>
      <c r="BH196" s="150">
        <f>IF(N196="sníž. přenesená",J196,0)</f>
        <v>0</v>
      </c>
      <c r="BI196" s="150">
        <f>IF(N196="nulová",J196,0)</f>
        <v>0</v>
      </c>
      <c r="BJ196" s="17" t="s">
        <v>83</v>
      </c>
      <c r="BK196" s="150">
        <f>ROUND(I196*H196,2)</f>
        <v>0</v>
      </c>
      <c r="BL196" s="17" t="s">
        <v>214</v>
      </c>
      <c r="BM196" s="149" t="s">
        <v>1136</v>
      </c>
    </row>
    <row r="197" spans="2:51" s="12" customFormat="1" ht="12">
      <c r="B197" s="151"/>
      <c r="D197" s="152" t="s">
        <v>223</v>
      </c>
      <c r="E197" s="153" t="s">
        <v>1</v>
      </c>
      <c r="F197" s="154" t="s">
        <v>1137</v>
      </c>
      <c r="H197" s="155">
        <v>2.22</v>
      </c>
      <c r="I197" s="156"/>
      <c r="L197" s="151"/>
      <c r="M197" s="157"/>
      <c r="T197" s="158"/>
      <c r="AT197" s="153" t="s">
        <v>223</v>
      </c>
      <c r="AU197" s="153" t="s">
        <v>85</v>
      </c>
      <c r="AV197" s="12" t="s">
        <v>85</v>
      </c>
      <c r="AW197" s="12" t="s">
        <v>32</v>
      </c>
      <c r="AX197" s="12" t="s">
        <v>83</v>
      </c>
      <c r="AY197" s="153" t="s">
        <v>207</v>
      </c>
    </row>
    <row r="198" spans="2:65" s="1" customFormat="1" ht="16.5" customHeight="1">
      <c r="B198" s="137"/>
      <c r="C198" s="138" t="s">
        <v>340</v>
      </c>
      <c r="D198" s="138" t="s">
        <v>209</v>
      </c>
      <c r="E198" s="139" t="s">
        <v>1138</v>
      </c>
      <c r="F198" s="140" t="s">
        <v>1139</v>
      </c>
      <c r="G198" s="141" t="s">
        <v>218</v>
      </c>
      <c r="H198" s="142">
        <v>4.84</v>
      </c>
      <c r="I198" s="143"/>
      <c r="J198" s="144">
        <f>ROUND(I198*H198,2)</f>
        <v>0</v>
      </c>
      <c r="K198" s="140" t="s">
        <v>213</v>
      </c>
      <c r="L198" s="32"/>
      <c r="M198" s="145" t="s">
        <v>1</v>
      </c>
      <c r="N198" s="146" t="s">
        <v>41</v>
      </c>
      <c r="P198" s="147">
        <f>O198*H198</f>
        <v>0</v>
      </c>
      <c r="Q198" s="147">
        <v>0.00269</v>
      </c>
      <c r="R198" s="147">
        <f>Q198*H198</f>
        <v>0.013019600000000001</v>
      </c>
      <c r="S198" s="147">
        <v>0</v>
      </c>
      <c r="T198" s="148">
        <f>S198*H198</f>
        <v>0</v>
      </c>
      <c r="AR198" s="149" t="s">
        <v>214</v>
      </c>
      <c r="AT198" s="149" t="s">
        <v>209</v>
      </c>
      <c r="AU198" s="149" t="s">
        <v>85</v>
      </c>
      <c r="AY198" s="17" t="s">
        <v>207</v>
      </c>
      <c r="BE198" s="150">
        <f>IF(N198="základní",J198,0)</f>
        <v>0</v>
      </c>
      <c r="BF198" s="150">
        <f>IF(N198="snížená",J198,0)</f>
        <v>0</v>
      </c>
      <c r="BG198" s="150">
        <f>IF(N198="zákl. přenesená",J198,0)</f>
        <v>0</v>
      </c>
      <c r="BH198" s="150">
        <f>IF(N198="sníž. přenesená",J198,0)</f>
        <v>0</v>
      </c>
      <c r="BI198" s="150">
        <f>IF(N198="nulová",J198,0)</f>
        <v>0</v>
      </c>
      <c r="BJ198" s="17" t="s">
        <v>83</v>
      </c>
      <c r="BK198" s="150">
        <f>ROUND(I198*H198,2)</f>
        <v>0</v>
      </c>
      <c r="BL198" s="17" t="s">
        <v>214</v>
      </c>
      <c r="BM198" s="149" t="s">
        <v>1140</v>
      </c>
    </row>
    <row r="199" spans="2:51" s="12" customFormat="1" ht="12">
      <c r="B199" s="151"/>
      <c r="D199" s="152" t="s">
        <v>223</v>
      </c>
      <c r="E199" s="153" t="s">
        <v>1</v>
      </c>
      <c r="F199" s="154" t="s">
        <v>1141</v>
      </c>
      <c r="H199" s="155">
        <v>4.84</v>
      </c>
      <c r="I199" s="156"/>
      <c r="L199" s="151"/>
      <c r="M199" s="157"/>
      <c r="T199" s="158"/>
      <c r="AT199" s="153" t="s">
        <v>223</v>
      </c>
      <c r="AU199" s="153" t="s">
        <v>85</v>
      </c>
      <c r="AV199" s="12" t="s">
        <v>85</v>
      </c>
      <c r="AW199" s="12" t="s">
        <v>32</v>
      </c>
      <c r="AX199" s="12" t="s">
        <v>83</v>
      </c>
      <c r="AY199" s="153" t="s">
        <v>207</v>
      </c>
    </row>
    <row r="200" spans="2:65" s="1" customFormat="1" ht="16.5" customHeight="1">
      <c r="B200" s="137"/>
      <c r="C200" s="138" t="s">
        <v>345</v>
      </c>
      <c r="D200" s="138" t="s">
        <v>209</v>
      </c>
      <c r="E200" s="139" t="s">
        <v>1142</v>
      </c>
      <c r="F200" s="140" t="s">
        <v>1143</v>
      </c>
      <c r="G200" s="141" t="s">
        <v>218</v>
      </c>
      <c r="H200" s="142">
        <v>4.84</v>
      </c>
      <c r="I200" s="143"/>
      <c r="J200" s="144">
        <f>ROUND(I200*H200,2)</f>
        <v>0</v>
      </c>
      <c r="K200" s="140" t="s">
        <v>213</v>
      </c>
      <c r="L200" s="32"/>
      <c r="M200" s="145" t="s">
        <v>1</v>
      </c>
      <c r="N200" s="146" t="s">
        <v>41</v>
      </c>
      <c r="P200" s="147">
        <f>O200*H200</f>
        <v>0</v>
      </c>
      <c r="Q200" s="147">
        <v>0</v>
      </c>
      <c r="R200" s="147">
        <f>Q200*H200</f>
        <v>0</v>
      </c>
      <c r="S200" s="147">
        <v>0</v>
      </c>
      <c r="T200" s="148">
        <f>S200*H200</f>
        <v>0</v>
      </c>
      <c r="AR200" s="149" t="s">
        <v>214</v>
      </c>
      <c r="AT200" s="149" t="s">
        <v>209</v>
      </c>
      <c r="AU200" s="149" t="s">
        <v>85</v>
      </c>
      <c r="AY200" s="17" t="s">
        <v>207</v>
      </c>
      <c r="BE200" s="150">
        <f>IF(N200="základní",J200,0)</f>
        <v>0</v>
      </c>
      <c r="BF200" s="150">
        <f>IF(N200="snížená",J200,0)</f>
        <v>0</v>
      </c>
      <c r="BG200" s="150">
        <f>IF(N200="zákl. přenesená",J200,0)</f>
        <v>0</v>
      </c>
      <c r="BH200" s="150">
        <f>IF(N200="sníž. přenesená",J200,0)</f>
        <v>0</v>
      </c>
      <c r="BI200" s="150">
        <f>IF(N200="nulová",J200,0)</f>
        <v>0</v>
      </c>
      <c r="BJ200" s="17" t="s">
        <v>83</v>
      </c>
      <c r="BK200" s="150">
        <f>ROUND(I200*H200,2)</f>
        <v>0</v>
      </c>
      <c r="BL200" s="17" t="s">
        <v>214</v>
      </c>
      <c r="BM200" s="149" t="s">
        <v>1144</v>
      </c>
    </row>
    <row r="201" spans="2:63" s="11" customFormat="1" ht="22.9" customHeight="1">
      <c r="B201" s="125"/>
      <c r="D201" s="126" t="s">
        <v>75</v>
      </c>
      <c r="E201" s="135" t="s">
        <v>99</v>
      </c>
      <c r="F201" s="135" t="s">
        <v>543</v>
      </c>
      <c r="I201" s="128"/>
      <c r="J201" s="136">
        <f>BK201</f>
        <v>0</v>
      </c>
      <c r="L201" s="125"/>
      <c r="M201" s="130"/>
      <c r="P201" s="131">
        <f>SUM(P202:P205)</f>
        <v>0</v>
      </c>
      <c r="R201" s="131">
        <f>SUM(R202:R205)</f>
        <v>20.025889999999997</v>
      </c>
      <c r="T201" s="132">
        <f>SUM(T202:T205)</f>
        <v>0</v>
      </c>
      <c r="AR201" s="126" t="s">
        <v>83</v>
      </c>
      <c r="AT201" s="133" t="s">
        <v>75</v>
      </c>
      <c r="AU201" s="133" t="s">
        <v>83</v>
      </c>
      <c r="AY201" s="126" t="s">
        <v>207</v>
      </c>
      <c r="BK201" s="134">
        <f>SUM(BK202:BK205)</f>
        <v>0</v>
      </c>
    </row>
    <row r="202" spans="2:65" s="1" customFormat="1" ht="21.75" customHeight="1">
      <c r="B202" s="137"/>
      <c r="C202" s="138" t="s">
        <v>349</v>
      </c>
      <c r="D202" s="138" t="s">
        <v>209</v>
      </c>
      <c r="E202" s="139" t="s">
        <v>1145</v>
      </c>
      <c r="F202" s="140" t="s">
        <v>1146</v>
      </c>
      <c r="G202" s="141" t="s">
        <v>272</v>
      </c>
      <c r="H202" s="142">
        <v>10.5</v>
      </c>
      <c r="I202" s="143"/>
      <c r="J202" s="144">
        <f>ROUND(I202*H202,2)</f>
        <v>0</v>
      </c>
      <c r="K202" s="140" t="s">
        <v>213</v>
      </c>
      <c r="L202" s="32"/>
      <c r="M202" s="145" t="s">
        <v>1</v>
      </c>
      <c r="N202" s="146" t="s">
        <v>41</v>
      </c>
      <c r="P202" s="147">
        <f>O202*H202</f>
        <v>0</v>
      </c>
      <c r="Q202" s="147">
        <v>0.45774</v>
      </c>
      <c r="R202" s="147">
        <f>Q202*H202</f>
        <v>4.80627</v>
      </c>
      <c r="S202" s="147">
        <v>0</v>
      </c>
      <c r="T202" s="148">
        <f>S202*H202</f>
        <v>0</v>
      </c>
      <c r="AR202" s="149" t="s">
        <v>214</v>
      </c>
      <c r="AT202" s="149" t="s">
        <v>209</v>
      </c>
      <c r="AU202" s="149" t="s">
        <v>85</v>
      </c>
      <c r="AY202" s="17" t="s">
        <v>207</v>
      </c>
      <c r="BE202" s="150">
        <f>IF(N202="základní",J202,0)</f>
        <v>0</v>
      </c>
      <c r="BF202" s="150">
        <f>IF(N202="snížená",J202,0)</f>
        <v>0</v>
      </c>
      <c r="BG202" s="150">
        <f>IF(N202="zákl. přenesená",J202,0)</f>
        <v>0</v>
      </c>
      <c r="BH202" s="150">
        <f>IF(N202="sníž. přenesená",J202,0)</f>
        <v>0</v>
      </c>
      <c r="BI202" s="150">
        <f>IF(N202="nulová",J202,0)</f>
        <v>0</v>
      </c>
      <c r="BJ202" s="17" t="s">
        <v>83</v>
      </c>
      <c r="BK202" s="150">
        <f>ROUND(I202*H202,2)</f>
        <v>0</v>
      </c>
      <c r="BL202" s="17" t="s">
        <v>214</v>
      </c>
      <c r="BM202" s="149" t="s">
        <v>1147</v>
      </c>
    </row>
    <row r="203" spans="2:65" s="1" customFormat="1" ht="24.2" customHeight="1">
      <c r="B203" s="137"/>
      <c r="C203" s="138" t="s">
        <v>354</v>
      </c>
      <c r="D203" s="138" t="s">
        <v>209</v>
      </c>
      <c r="E203" s="139" t="s">
        <v>1148</v>
      </c>
      <c r="F203" s="140" t="s">
        <v>1149</v>
      </c>
      <c r="G203" s="141" t="s">
        <v>212</v>
      </c>
      <c r="H203" s="142">
        <v>1</v>
      </c>
      <c r="I203" s="143"/>
      <c r="J203" s="144">
        <f>ROUND(I203*H203,2)</f>
        <v>0</v>
      </c>
      <c r="K203" s="140" t="s">
        <v>213</v>
      </c>
      <c r="L203" s="32"/>
      <c r="M203" s="145" t="s">
        <v>1</v>
      </c>
      <c r="N203" s="146" t="s">
        <v>41</v>
      </c>
      <c r="P203" s="147">
        <f>O203*H203</f>
        <v>0</v>
      </c>
      <c r="Q203" s="147">
        <v>0.39002</v>
      </c>
      <c r="R203" s="147">
        <f>Q203*H203</f>
        <v>0.39002</v>
      </c>
      <c r="S203" s="147">
        <v>0</v>
      </c>
      <c r="T203" s="148">
        <f>S203*H203</f>
        <v>0</v>
      </c>
      <c r="AR203" s="149" t="s">
        <v>214</v>
      </c>
      <c r="AT203" s="149" t="s">
        <v>209</v>
      </c>
      <c r="AU203" s="149" t="s">
        <v>85</v>
      </c>
      <c r="AY203" s="17" t="s">
        <v>207</v>
      </c>
      <c r="BE203" s="150">
        <f>IF(N203="základní",J203,0)</f>
        <v>0</v>
      </c>
      <c r="BF203" s="150">
        <f>IF(N203="snížená",J203,0)</f>
        <v>0</v>
      </c>
      <c r="BG203" s="150">
        <f>IF(N203="zákl. přenesená",J203,0)</f>
        <v>0</v>
      </c>
      <c r="BH203" s="150">
        <f>IF(N203="sníž. přenesená",J203,0)</f>
        <v>0</v>
      </c>
      <c r="BI203" s="150">
        <f>IF(N203="nulová",J203,0)</f>
        <v>0</v>
      </c>
      <c r="BJ203" s="17" t="s">
        <v>83</v>
      </c>
      <c r="BK203" s="150">
        <f>ROUND(I203*H203,2)</f>
        <v>0</v>
      </c>
      <c r="BL203" s="17" t="s">
        <v>214</v>
      </c>
      <c r="BM203" s="149" t="s">
        <v>1150</v>
      </c>
    </row>
    <row r="204" spans="2:65" s="1" customFormat="1" ht="24.2" customHeight="1">
      <c r="B204" s="137"/>
      <c r="C204" s="138" t="s">
        <v>233</v>
      </c>
      <c r="D204" s="138" t="s">
        <v>209</v>
      </c>
      <c r="E204" s="139" t="s">
        <v>921</v>
      </c>
      <c r="F204" s="140" t="s">
        <v>922</v>
      </c>
      <c r="G204" s="141" t="s">
        <v>286</v>
      </c>
      <c r="H204" s="142">
        <v>7.104</v>
      </c>
      <c r="I204" s="143"/>
      <c r="J204" s="144">
        <f>ROUND(I204*H204,2)</f>
        <v>0</v>
      </c>
      <c r="K204" s="140" t="s">
        <v>213</v>
      </c>
      <c r="L204" s="32"/>
      <c r="M204" s="145" t="s">
        <v>1</v>
      </c>
      <c r="N204" s="146" t="s">
        <v>41</v>
      </c>
      <c r="P204" s="147">
        <f>O204*H204</f>
        <v>0</v>
      </c>
      <c r="Q204" s="147">
        <v>2.0875</v>
      </c>
      <c r="R204" s="147">
        <f>Q204*H204</f>
        <v>14.8296</v>
      </c>
      <c r="S204" s="147">
        <v>0</v>
      </c>
      <c r="T204" s="148">
        <f>S204*H204</f>
        <v>0</v>
      </c>
      <c r="AR204" s="149" t="s">
        <v>214</v>
      </c>
      <c r="AT204" s="149" t="s">
        <v>209</v>
      </c>
      <c r="AU204" s="149" t="s">
        <v>85</v>
      </c>
      <c r="AY204" s="17" t="s">
        <v>207</v>
      </c>
      <c r="BE204" s="150">
        <f>IF(N204="základní",J204,0)</f>
        <v>0</v>
      </c>
      <c r="BF204" s="150">
        <f>IF(N204="snížená",J204,0)</f>
        <v>0</v>
      </c>
      <c r="BG204" s="150">
        <f>IF(N204="zákl. přenesená",J204,0)</f>
        <v>0</v>
      </c>
      <c r="BH204" s="150">
        <f>IF(N204="sníž. přenesená",J204,0)</f>
        <v>0</v>
      </c>
      <c r="BI204" s="150">
        <f>IF(N204="nulová",J204,0)</f>
        <v>0</v>
      </c>
      <c r="BJ204" s="17" t="s">
        <v>83</v>
      </c>
      <c r="BK204" s="150">
        <f>ROUND(I204*H204,2)</f>
        <v>0</v>
      </c>
      <c r="BL204" s="17" t="s">
        <v>214</v>
      </c>
      <c r="BM204" s="149" t="s">
        <v>1151</v>
      </c>
    </row>
    <row r="205" spans="2:51" s="12" customFormat="1" ht="12">
      <c r="B205" s="151"/>
      <c r="D205" s="152" t="s">
        <v>223</v>
      </c>
      <c r="E205" s="153" t="s">
        <v>1</v>
      </c>
      <c r="F205" s="154" t="s">
        <v>1152</v>
      </c>
      <c r="H205" s="155">
        <v>7.104</v>
      </c>
      <c r="I205" s="156"/>
      <c r="L205" s="151"/>
      <c r="M205" s="157"/>
      <c r="T205" s="158"/>
      <c r="AT205" s="153" t="s">
        <v>223</v>
      </c>
      <c r="AU205" s="153" t="s">
        <v>85</v>
      </c>
      <c r="AV205" s="12" t="s">
        <v>85</v>
      </c>
      <c r="AW205" s="12" t="s">
        <v>32</v>
      </c>
      <c r="AX205" s="12" t="s">
        <v>83</v>
      </c>
      <c r="AY205" s="153" t="s">
        <v>207</v>
      </c>
    </row>
    <row r="206" spans="2:63" s="11" customFormat="1" ht="22.9" customHeight="1">
      <c r="B206" s="125"/>
      <c r="D206" s="126" t="s">
        <v>75</v>
      </c>
      <c r="E206" s="135" t="s">
        <v>823</v>
      </c>
      <c r="F206" s="135" t="s">
        <v>824</v>
      </c>
      <c r="I206" s="128"/>
      <c r="J206" s="136">
        <f>BK206</f>
        <v>0</v>
      </c>
      <c r="L206" s="125"/>
      <c r="M206" s="130"/>
      <c r="P206" s="131">
        <f>P207</f>
        <v>0</v>
      </c>
      <c r="R206" s="131">
        <f>R207</f>
        <v>0</v>
      </c>
      <c r="T206" s="132">
        <f>T207</f>
        <v>0</v>
      </c>
      <c r="AR206" s="126" t="s">
        <v>83</v>
      </c>
      <c r="AT206" s="133" t="s">
        <v>75</v>
      </c>
      <c r="AU206" s="133" t="s">
        <v>83</v>
      </c>
      <c r="AY206" s="126" t="s">
        <v>207</v>
      </c>
      <c r="BK206" s="134">
        <f>BK207</f>
        <v>0</v>
      </c>
    </row>
    <row r="207" spans="2:65" s="1" customFormat="1" ht="21.75" customHeight="1">
      <c r="B207" s="137"/>
      <c r="C207" s="138" t="s">
        <v>361</v>
      </c>
      <c r="D207" s="138" t="s">
        <v>209</v>
      </c>
      <c r="E207" s="139" t="s">
        <v>1153</v>
      </c>
      <c r="F207" s="140" t="s">
        <v>1154</v>
      </c>
      <c r="G207" s="141" t="s">
        <v>429</v>
      </c>
      <c r="H207" s="142">
        <v>27.558</v>
      </c>
      <c r="I207" s="143"/>
      <c r="J207" s="144">
        <f>ROUND(I207*H207,2)</f>
        <v>0</v>
      </c>
      <c r="K207" s="140" t="s">
        <v>213</v>
      </c>
      <c r="L207" s="32"/>
      <c r="M207" s="182" t="s">
        <v>1</v>
      </c>
      <c r="N207" s="183" t="s">
        <v>41</v>
      </c>
      <c r="O207" s="184"/>
      <c r="P207" s="185">
        <f>O207*H207</f>
        <v>0</v>
      </c>
      <c r="Q207" s="185">
        <v>0</v>
      </c>
      <c r="R207" s="185">
        <f>Q207*H207</f>
        <v>0</v>
      </c>
      <c r="S207" s="185">
        <v>0</v>
      </c>
      <c r="T207" s="186">
        <f>S207*H207</f>
        <v>0</v>
      </c>
      <c r="AR207" s="149" t="s">
        <v>214</v>
      </c>
      <c r="AT207" s="149" t="s">
        <v>209</v>
      </c>
      <c r="AU207" s="149" t="s">
        <v>85</v>
      </c>
      <c r="AY207" s="17" t="s">
        <v>207</v>
      </c>
      <c r="BE207" s="150">
        <f>IF(N207="základní",J207,0)</f>
        <v>0</v>
      </c>
      <c r="BF207" s="150">
        <f>IF(N207="snížená",J207,0)</f>
        <v>0</v>
      </c>
      <c r="BG207" s="150">
        <f>IF(N207="zákl. přenesená",J207,0)</f>
        <v>0</v>
      </c>
      <c r="BH207" s="150">
        <f>IF(N207="sníž. přenesená",J207,0)</f>
        <v>0</v>
      </c>
      <c r="BI207" s="150">
        <f>IF(N207="nulová",J207,0)</f>
        <v>0</v>
      </c>
      <c r="BJ207" s="17" t="s">
        <v>83</v>
      </c>
      <c r="BK207" s="150">
        <f>ROUND(I207*H207,2)</f>
        <v>0</v>
      </c>
      <c r="BL207" s="17" t="s">
        <v>214</v>
      </c>
      <c r="BM207" s="149" t="s">
        <v>1155</v>
      </c>
    </row>
    <row r="208" spans="2:12" s="1" customFormat="1" ht="6.95" customHeight="1">
      <c r="B208" s="44"/>
      <c r="C208" s="45"/>
      <c r="D208" s="45"/>
      <c r="E208" s="45"/>
      <c r="F208" s="45"/>
      <c r="G208" s="45"/>
      <c r="H208" s="45"/>
      <c r="I208" s="45"/>
      <c r="J208" s="45"/>
      <c r="K208" s="45"/>
      <c r="L208" s="32"/>
    </row>
  </sheetData>
  <autoFilter ref="C128:K207"/>
  <mergeCells count="15">
    <mergeCell ref="E115:H115"/>
    <mergeCell ref="E119:H119"/>
    <mergeCell ref="E117:H117"/>
    <mergeCell ref="E121:H121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0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56" ht="36.95" customHeight="1">
      <c r="L2" s="243" t="s">
        <v>5</v>
      </c>
      <c r="M2" s="219"/>
      <c r="N2" s="219"/>
      <c r="O2" s="219"/>
      <c r="P2" s="219"/>
      <c r="Q2" s="219"/>
      <c r="R2" s="219"/>
      <c r="S2" s="219"/>
      <c r="T2" s="219"/>
      <c r="U2" s="219"/>
      <c r="V2" s="219"/>
      <c r="AT2" s="17" t="s">
        <v>103</v>
      </c>
      <c r="AZ2" s="93" t="s">
        <v>151</v>
      </c>
      <c r="BA2" s="93" t="s">
        <v>1</v>
      </c>
      <c r="BB2" s="93" t="s">
        <v>1</v>
      </c>
      <c r="BC2" s="93" t="s">
        <v>1156</v>
      </c>
      <c r="BD2" s="93" t="s">
        <v>85</v>
      </c>
    </row>
    <row r="3" spans="2:5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85</v>
      </c>
      <c r="AZ3" s="93" t="s">
        <v>157</v>
      </c>
      <c r="BA3" s="93" t="s">
        <v>1</v>
      </c>
      <c r="BB3" s="93" t="s">
        <v>1</v>
      </c>
      <c r="BC3" s="93" t="s">
        <v>266</v>
      </c>
      <c r="BD3" s="93" t="s">
        <v>85</v>
      </c>
    </row>
    <row r="4" spans="2:56" ht="24.95" customHeight="1">
      <c r="B4" s="20"/>
      <c r="D4" s="21" t="s">
        <v>144</v>
      </c>
      <c r="L4" s="20"/>
      <c r="M4" s="94" t="s">
        <v>10</v>
      </c>
      <c r="AT4" s="17" t="s">
        <v>3</v>
      </c>
      <c r="AZ4" s="93" t="s">
        <v>165</v>
      </c>
      <c r="BA4" s="93" t="s">
        <v>1</v>
      </c>
      <c r="BB4" s="93" t="s">
        <v>1</v>
      </c>
      <c r="BC4" s="93" t="s">
        <v>1157</v>
      </c>
      <c r="BD4" s="93" t="s">
        <v>85</v>
      </c>
    </row>
    <row r="5" spans="2:56" ht="6.95" customHeight="1">
      <c r="B5" s="20"/>
      <c r="L5" s="20"/>
      <c r="AZ5" s="93" t="s">
        <v>831</v>
      </c>
      <c r="BA5" s="93" t="s">
        <v>1</v>
      </c>
      <c r="BB5" s="93" t="s">
        <v>1</v>
      </c>
      <c r="BC5" s="93" t="s">
        <v>1158</v>
      </c>
      <c r="BD5" s="93" t="s">
        <v>85</v>
      </c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251" t="str">
        <f>'Rekapitulace stavby'!K6</f>
        <v>Chodník Hrachovec - horní část - 1.etapa  km 0,000 – km 0,763</v>
      </c>
      <c r="F7" s="252"/>
      <c r="G7" s="252"/>
      <c r="H7" s="252"/>
      <c r="L7" s="20"/>
    </row>
    <row r="8" spans="2:12" ht="12.75">
      <c r="B8" s="20"/>
      <c r="D8" s="27" t="s">
        <v>153</v>
      </c>
      <c r="L8" s="20"/>
    </row>
    <row r="9" spans="2:12" ht="16.5" customHeight="1">
      <c r="B9" s="20"/>
      <c r="E9" s="251" t="s">
        <v>156</v>
      </c>
      <c r="F9" s="219"/>
      <c r="G9" s="219"/>
      <c r="H9" s="219"/>
      <c r="L9" s="20"/>
    </row>
    <row r="10" spans="2:12" ht="12" customHeight="1">
      <c r="B10" s="20"/>
      <c r="D10" s="27" t="s">
        <v>159</v>
      </c>
      <c r="L10" s="20"/>
    </row>
    <row r="11" spans="2:12" s="1" customFormat="1" ht="16.5" customHeight="1">
      <c r="B11" s="32"/>
      <c r="E11" s="247" t="s">
        <v>1074</v>
      </c>
      <c r="F11" s="250"/>
      <c r="G11" s="250"/>
      <c r="H11" s="250"/>
      <c r="L11" s="32"/>
    </row>
    <row r="12" spans="2:12" s="1" customFormat="1" ht="12" customHeight="1">
      <c r="B12" s="32"/>
      <c r="D12" s="27" t="s">
        <v>1075</v>
      </c>
      <c r="L12" s="32"/>
    </row>
    <row r="13" spans="2:12" s="1" customFormat="1" ht="16.5" customHeight="1">
      <c r="B13" s="32"/>
      <c r="E13" s="208" t="s">
        <v>1159</v>
      </c>
      <c r="F13" s="250"/>
      <c r="G13" s="250"/>
      <c r="H13" s="250"/>
      <c r="L13" s="32"/>
    </row>
    <row r="14" spans="2:12" s="1" customFormat="1" ht="12">
      <c r="B14" s="32"/>
      <c r="L14" s="32"/>
    </row>
    <row r="15" spans="2:12" s="1" customFormat="1" ht="12" customHeight="1">
      <c r="B15" s="32"/>
      <c r="D15" s="27" t="s">
        <v>18</v>
      </c>
      <c r="F15" s="25" t="s">
        <v>1</v>
      </c>
      <c r="I15" s="27" t="s">
        <v>19</v>
      </c>
      <c r="J15" s="25" t="s">
        <v>1</v>
      </c>
      <c r="L15" s="32"/>
    </row>
    <row r="16" spans="2:12" s="1" customFormat="1" ht="12" customHeight="1">
      <c r="B16" s="32"/>
      <c r="D16" s="27" t="s">
        <v>20</v>
      </c>
      <c r="F16" s="25" t="s">
        <v>21</v>
      </c>
      <c r="I16" s="27" t="s">
        <v>22</v>
      </c>
      <c r="J16" s="52" t="str">
        <f>'Rekapitulace stavby'!AN8</f>
        <v>2. 12. 2022</v>
      </c>
      <c r="L16" s="32"/>
    </row>
    <row r="17" spans="2:12" s="1" customFormat="1" ht="10.9" customHeight="1">
      <c r="B17" s="32"/>
      <c r="L17" s="32"/>
    </row>
    <row r="18" spans="2:12" s="1" customFormat="1" ht="12" customHeight="1">
      <c r="B18" s="32"/>
      <c r="D18" s="27" t="s">
        <v>24</v>
      </c>
      <c r="I18" s="27" t="s">
        <v>25</v>
      </c>
      <c r="J18" s="25" t="s">
        <v>1</v>
      </c>
      <c r="L18" s="32"/>
    </row>
    <row r="19" spans="2:12" s="1" customFormat="1" ht="18" customHeight="1">
      <c r="B19" s="32"/>
      <c r="E19" s="25" t="s">
        <v>26</v>
      </c>
      <c r="I19" s="27" t="s">
        <v>27</v>
      </c>
      <c r="J19" s="25" t="s">
        <v>1</v>
      </c>
      <c r="L19" s="32"/>
    </row>
    <row r="20" spans="2:12" s="1" customFormat="1" ht="6.95" customHeight="1">
      <c r="B20" s="32"/>
      <c r="L20" s="32"/>
    </row>
    <row r="21" spans="2:12" s="1" customFormat="1" ht="12" customHeight="1">
      <c r="B21" s="32"/>
      <c r="D21" s="27" t="s">
        <v>28</v>
      </c>
      <c r="I21" s="27" t="s">
        <v>25</v>
      </c>
      <c r="J21" s="28" t="str">
        <f>'Rekapitulace stavby'!AN13</f>
        <v>Vyplň údaj</v>
      </c>
      <c r="L21" s="32"/>
    </row>
    <row r="22" spans="2:12" s="1" customFormat="1" ht="18" customHeight="1">
      <c r="B22" s="32"/>
      <c r="E22" s="253" t="str">
        <f>'Rekapitulace stavby'!E14</f>
        <v>Vyplň údaj</v>
      </c>
      <c r="F22" s="218"/>
      <c r="G22" s="218"/>
      <c r="H22" s="218"/>
      <c r="I22" s="27" t="s">
        <v>27</v>
      </c>
      <c r="J22" s="28" t="str">
        <f>'Rekapitulace stavby'!AN14</f>
        <v>Vyplň údaj</v>
      </c>
      <c r="L22" s="32"/>
    </row>
    <row r="23" spans="2:12" s="1" customFormat="1" ht="6.95" customHeight="1">
      <c r="B23" s="32"/>
      <c r="L23" s="32"/>
    </row>
    <row r="24" spans="2:12" s="1" customFormat="1" ht="12" customHeight="1">
      <c r="B24" s="32"/>
      <c r="D24" s="27" t="s">
        <v>30</v>
      </c>
      <c r="I24" s="27" t="s">
        <v>25</v>
      </c>
      <c r="J24" s="25" t="s">
        <v>1</v>
      </c>
      <c r="L24" s="32"/>
    </row>
    <row r="25" spans="2:12" s="1" customFormat="1" ht="18" customHeight="1">
      <c r="B25" s="32"/>
      <c r="E25" s="25" t="s">
        <v>31</v>
      </c>
      <c r="I25" s="27" t="s">
        <v>27</v>
      </c>
      <c r="J25" s="25" t="s">
        <v>1</v>
      </c>
      <c r="L25" s="32"/>
    </row>
    <row r="26" spans="2:12" s="1" customFormat="1" ht="6.95" customHeight="1">
      <c r="B26" s="32"/>
      <c r="L26" s="32"/>
    </row>
    <row r="27" spans="2:12" s="1" customFormat="1" ht="12" customHeight="1">
      <c r="B27" s="32"/>
      <c r="D27" s="27" t="s">
        <v>33</v>
      </c>
      <c r="I27" s="27" t="s">
        <v>25</v>
      </c>
      <c r="J27" s="25" t="s">
        <v>1</v>
      </c>
      <c r="L27" s="32"/>
    </row>
    <row r="28" spans="2:12" s="1" customFormat="1" ht="18" customHeight="1">
      <c r="B28" s="32"/>
      <c r="E28" s="25" t="s">
        <v>34</v>
      </c>
      <c r="I28" s="27" t="s">
        <v>27</v>
      </c>
      <c r="J28" s="25" t="s">
        <v>1</v>
      </c>
      <c r="L28" s="32"/>
    </row>
    <row r="29" spans="2:12" s="1" customFormat="1" ht="6.95" customHeight="1">
      <c r="B29" s="32"/>
      <c r="L29" s="32"/>
    </row>
    <row r="30" spans="2:12" s="1" customFormat="1" ht="12" customHeight="1">
      <c r="B30" s="32"/>
      <c r="D30" s="27" t="s">
        <v>35</v>
      </c>
      <c r="L30" s="32"/>
    </row>
    <row r="31" spans="2:12" s="7" customFormat="1" ht="16.5" customHeight="1">
      <c r="B31" s="95"/>
      <c r="E31" s="223" t="s">
        <v>1</v>
      </c>
      <c r="F31" s="223"/>
      <c r="G31" s="223"/>
      <c r="H31" s="223"/>
      <c r="L31" s="95"/>
    </row>
    <row r="32" spans="2:12" s="1" customFormat="1" ht="6.95" customHeight="1">
      <c r="B32" s="32"/>
      <c r="L32" s="32"/>
    </row>
    <row r="33" spans="2:12" s="1" customFormat="1" ht="6.95" customHeight="1">
      <c r="B33" s="32"/>
      <c r="D33" s="53"/>
      <c r="E33" s="53"/>
      <c r="F33" s="53"/>
      <c r="G33" s="53"/>
      <c r="H33" s="53"/>
      <c r="I33" s="53"/>
      <c r="J33" s="53"/>
      <c r="K33" s="53"/>
      <c r="L33" s="32"/>
    </row>
    <row r="34" spans="2:12" s="1" customFormat="1" ht="25.35" customHeight="1">
      <c r="B34" s="32"/>
      <c r="D34" s="96" t="s">
        <v>36</v>
      </c>
      <c r="J34" s="66">
        <f>ROUND(J129,2)</f>
        <v>0</v>
      </c>
      <c r="L34" s="32"/>
    </row>
    <row r="35" spans="2:12" s="1" customFormat="1" ht="6.95" customHeight="1">
      <c r="B35" s="32"/>
      <c r="D35" s="53"/>
      <c r="E35" s="53"/>
      <c r="F35" s="53"/>
      <c r="G35" s="53"/>
      <c r="H35" s="53"/>
      <c r="I35" s="53"/>
      <c r="J35" s="53"/>
      <c r="K35" s="53"/>
      <c r="L35" s="32"/>
    </row>
    <row r="36" spans="2:12" s="1" customFormat="1" ht="14.45" customHeight="1">
      <c r="B36" s="32"/>
      <c r="F36" s="35" t="s">
        <v>38</v>
      </c>
      <c r="I36" s="35" t="s">
        <v>37</v>
      </c>
      <c r="J36" s="35" t="s">
        <v>39</v>
      </c>
      <c r="L36" s="32"/>
    </row>
    <row r="37" spans="2:12" s="1" customFormat="1" ht="14.45" customHeight="1">
      <c r="B37" s="32"/>
      <c r="D37" s="55" t="s">
        <v>40</v>
      </c>
      <c r="E37" s="27" t="s">
        <v>41</v>
      </c>
      <c r="F37" s="86">
        <f>ROUND((SUM(BE129:BE206)),2)</f>
        <v>0</v>
      </c>
      <c r="I37" s="97">
        <v>0.21</v>
      </c>
      <c r="J37" s="86">
        <f>ROUND(((SUM(BE129:BE206))*I37),2)</f>
        <v>0</v>
      </c>
      <c r="L37" s="32"/>
    </row>
    <row r="38" spans="2:12" s="1" customFormat="1" ht="14.45" customHeight="1">
      <c r="B38" s="32"/>
      <c r="E38" s="27" t="s">
        <v>42</v>
      </c>
      <c r="F38" s="86">
        <f>ROUND((SUM(BF129:BF206)),2)</f>
        <v>0</v>
      </c>
      <c r="I38" s="97">
        <v>0.15</v>
      </c>
      <c r="J38" s="86">
        <f>ROUND(((SUM(BF129:BF206))*I38),2)</f>
        <v>0</v>
      </c>
      <c r="L38" s="32"/>
    </row>
    <row r="39" spans="2:12" s="1" customFormat="1" ht="14.45" customHeight="1" hidden="1">
      <c r="B39" s="32"/>
      <c r="E39" s="27" t="s">
        <v>43</v>
      </c>
      <c r="F39" s="86">
        <f>ROUND((SUM(BG129:BG206)),2)</f>
        <v>0</v>
      </c>
      <c r="I39" s="97">
        <v>0.21</v>
      </c>
      <c r="J39" s="86">
        <f>0</f>
        <v>0</v>
      </c>
      <c r="L39" s="32"/>
    </row>
    <row r="40" spans="2:12" s="1" customFormat="1" ht="14.45" customHeight="1" hidden="1">
      <c r="B40" s="32"/>
      <c r="E40" s="27" t="s">
        <v>44</v>
      </c>
      <c r="F40" s="86">
        <f>ROUND((SUM(BH129:BH206)),2)</f>
        <v>0</v>
      </c>
      <c r="I40" s="97">
        <v>0.15</v>
      </c>
      <c r="J40" s="86">
        <f>0</f>
        <v>0</v>
      </c>
      <c r="L40" s="32"/>
    </row>
    <row r="41" spans="2:12" s="1" customFormat="1" ht="14.45" customHeight="1" hidden="1">
      <c r="B41" s="32"/>
      <c r="E41" s="27" t="s">
        <v>45</v>
      </c>
      <c r="F41" s="86">
        <f>ROUND((SUM(BI129:BI206)),2)</f>
        <v>0</v>
      </c>
      <c r="I41" s="97">
        <v>0</v>
      </c>
      <c r="J41" s="86">
        <f>0</f>
        <v>0</v>
      </c>
      <c r="L41" s="32"/>
    </row>
    <row r="42" spans="2:12" s="1" customFormat="1" ht="6.95" customHeight="1">
      <c r="B42" s="32"/>
      <c r="L42" s="32"/>
    </row>
    <row r="43" spans="2:12" s="1" customFormat="1" ht="25.35" customHeight="1">
      <c r="B43" s="32"/>
      <c r="C43" s="98"/>
      <c r="D43" s="99" t="s">
        <v>46</v>
      </c>
      <c r="E43" s="57"/>
      <c r="F43" s="57"/>
      <c r="G43" s="100" t="s">
        <v>47</v>
      </c>
      <c r="H43" s="101" t="s">
        <v>48</v>
      </c>
      <c r="I43" s="57"/>
      <c r="J43" s="102">
        <f>SUM(J34:J41)</f>
        <v>0</v>
      </c>
      <c r="K43" s="103"/>
      <c r="L43" s="32"/>
    </row>
    <row r="44" spans="2:12" s="1" customFormat="1" ht="14.45" customHeight="1">
      <c r="B44" s="32"/>
      <c r="L44" s="32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49</v>
      </c>
      <c r="E50" s="42"/>
      <c r="F50" s="42"/>
      <c r="G50" s="41" t="s">
        <v>50</v>
      </c>
      <c r="H50" s="42"/>
      <c r="I50" s="42"/>
      <c r="J50" s="42"/>
      <c r="K50" s="42"/>
      <c r="L50" s="3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.75">
      <c r="B61" s="32"/>
      <c r="D61" s="43" t="s">
        <v>51</v>
      </c>
      <c r="E61" s="34"/>
      <c r="F61" s="104" t="s">
        <v>52</v>
      </c>
      <c r="G61" s="43" t="s">
        <v>51</v>
      </c>
      <c r="H61" s="34"/>
      <c r="I61" s="34"/>
      <c r="J61" s="105" t="s">
        <v>52</v>
      </c>
      <c r="K61" s="34"/>
      <c r="L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.75">
      <c r="B65" s="32"/>
      <c r="D65" s="41" t="s">
        <v>53</v>
      </c>
      <c r="E65" s="42"/>
      <c r="F65" s="42"/>
      <c r="G65" s="41" t="s">
        <v>54</v>
      </c>
      <c r="H65" s="42"/>
      <c r="I65" s="42"/>
      <c r="J65" s="42"/>
      <c r="K65" s="42"/>
      <c r="L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.75">
      <c r="B76" s="32"/>
      <c r="D76" s="43" t="s">
        <v>51</v>
      </c>
      <c r="E76" s="34"/>
      <c r="F76" s="104" t="s">
        <v>52</v>
      </c>
      <c r="G76" s="43" t="s">
        <v>51</v>
      </c>
      <c r="H76" s="34"/>
      <c r="I76" s="34"/>
      <c r="J76" s="105" t="s">
        <v>52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4.95" customHeight="1">
      <c r="B82" s="32"/>
      <c r="C82" s="21" t="s">
        <v>177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16.5" customHeight="1">
      <c r="B85" s="32"/>
      <c r="E85" s="251" t="str">
        <f>E7</f>
        <v>Chodník Hrachovec - horní část - 1.etapa  km 0,000 – km 0,763</v>
      </c>
      <c r="F85" s="252"/>
      <c r="G85" s="252"/>
      <c r="H85" s="252"/>
      <c r="L85" s="32"/>
    </row>
    <row r="86" spans="2:12" ht="12" customHeight="1">
      <c r="B86" s="20"/>
      <c r="C86" s="27" t="s">
        <v>153</v>
      </c>
      <c r="L86" s="20"/>
    </row>
    <row r="87" spans="2:12" ht="16.5" customHeight="1">
      <c r="B87" s="20"/>
      <c r="E87" s="251" t="s">
        <v>156</v>
      </c>
      <c r="F87" s="219"/>
      <c r="G87" s="219"/>
      <c r="H87" s="219"/>
      <c r="L87" s="20"/>
    </row>
    <row r="88" spans="2:12" ht="12" customHeight="1">
      <c r="B88" s="20"/>
      <c r="C88" s="27" t="s">
        <v>159</v>
      </c>
      <c r="L88" s="20"/>
    </row>
    <row r="89" spans="2:12" s="1" customFormat="1" ht="16.5" customHeight="1">
      <c r="B89" s="32"/>
      <c r="E89" s="247" t="s">
        <v>1074</v>
      </c>
      <c r="F89" s="250"/>
      <c r="G89" s="250"/>
      <c r="H89" s="250"/>
      <c r="L89" s="32"/>
    </row>
    <row r="90" spans="2:12" s="1" customFormat="1" ht="12" customHeight="1">
      <c r="B90" s="32"/>
      <c r="C90" s="27" t="s">
        <v>1075</v>
      </c>
      <c r="L90" s="32"/>
    </row>
    <row r="91" spans="2:12" s="1" customFormat="1" ht="16.5" customHeight="1">
      <c r="B91" s="32"/>
      <c r="E91" s="208" t="str">
        <f>E13</f>
        <v>2022 - Opěrná zeď A2</v>
      </c>
      <c r="F91" s="250"/>
      <c r="G91" s="250"/>
      <c r="H91" s="250"/>
      <c r="L91" s="32"/>
    </row>
    <row r="92" spans="2:12" s="1" customFormat="1" ht="6.95" customHeight="1">
      <c r="B92" s="32"/>
      <c r="L92" s="32"/>
    </row>
    <row r="93" spans="2:12" s="1" customFormat="1" ht="12" customHeight="1">
      <c r="B93" s="32"/>
      <c r="C93" s="27" t="s">
        <v>20</v>
      </c>
      <c r="F93" s="25" t="str">
        <f>F16</f>
        <v>Hrachovec</v>
      </c>
      <c r="I93" s="27" t="s">
        <v>22</v>
      </c>
      <c r="J93" s="52" t="str">
        <f>IF(J16="","",J16)</f>
        <v>2. 12. 2022</v>
      </c>
      <c r="L93" s="32"/>
    </row>
    <row r="94" spans="2:12" s="1" customFormat="1" ht="6.95" customHeight="1">
      <c r="B94" s="32"/>
      <c r="L94" s="32"/>
    </row>
    <row r="95" spans="2:12" s="1" customFormat="1" ht="15.2" customHeight="1">
      <c r="B95" s="32"/>
      <c r="C95" s="27" t="s">
        <v>24</v>
      </c>
      <c r="F95" s="25" t="str">
        <f>E19</f>
        <v>Město Valašské Meziříčí</v>
      </c>
      <c r="I95" s="27" t="s">
        <v>30</v>
      </c>
      <c r="J95" s="30" t="str">
        <f>E25</f>
        <v>Ing.Leoš Zádrapa</v>
      </c>
      <c r="L95" s="32"/>
    </row>
    <row r="96" spans="2:12" s="1" customFormat="1" ht="15.2" customHeight="1">
      <c r="B96" s="32"/>
      <c r="C96" s="27" t="s">
        <v>28</v>
      </c>
      <c r="F96" s="25" t="str">
        <f>IF(E22="","",E22)</f>
        <v>Vyplň údaj</v>
      </c>
      <c r="I96" s="27" t="s">
        <v>33</v>
      </c>
      <c r="J96" s="30" t="str">
        <f>E28</f>
        <v>Fajfrová Irena</v>
      </c>
      <c r="L96" s="32"/>
    </row>
    <row r="97" spans="2:12" s="1" customFormat="1" ht="10.35" customHeight="1">
      <c r="B97" s="32"/>
      <c r="L97" s="32"/>
    </row>
    <row r="98" spans="2:12" s="1" customFormat="1" ht="29.25" customHeight="1">
      <c r="B98" s="32"/>
      <c r="C98" s="106" t="s">
        <v>178</v>
      </c>
      <c r="D98" s="98"/>
      <c r="E98" s="98"/>
      <c r="F98" s="98"/>
      <c r="G98" s="98"/>
      <c r="H98" s="98"/>
      <c r="I98" s="98"/>
      <c r="J98" s="107" t="s">
        <v>179</v>
      </c>
      <c r="K98" s="98"/>
      <c r="L98" s="32"/>
    </row>
    <row r="99" spans="2:12" s="1" customFormat="1" ht="10.35" customHeight="1">
      <c r="B99" s="32"/>
      <c r="L99" s="32"/>
    </row>
    <row r="100" spans="2:47" s="1" customFormat="1" ht="22.9" customHeight="1">
      <c r="B100" s="32"/>
      <c r="C100" s="108" t="s">
        <v>180</v>
      </c>
      <c r="J100" s="66">
        <f>J129</f>
        <v>0</v>
      </c>
      <c r="L100" s="32"/>
      <c r="AU100" s="17" t="s">
        <v>181</v>
      </c>
    </row>
    <row r="101" spans="2:12" s="8" customFormat="1" ht="24.95" customHeight="1">
      <c r="B101" s="109"/>
      <c r="D101" s="110" t="s">
        <v>182</v>
      </c>
      <c r="E101" s="111"/>
      <c r="F101" s="111"/>
      <c r="G101" s="111"/>
      <c r="H101" s="111"/>
      <c r="I101" s="111"/>
      <c r="J101" s="112">
        <f>J130</f>
        <v>0</v>
      </c>
      <c r="L101" s="109"/>
    </row>
    <row r="102" spans="2:12" s="9" customFormat="1" ht="19.9" customHeight="1">
      <c r="B102" s="113"/>
      <c r="D102" s="114" t="s">
        <v>183</v>
      </c>
      <c r="E102" s="115"/>
      <c r="F102" s="115"/>
      <c r="G102" s="115"/>
      <c r="H102" s="115"/>
      <c r="I102" s="115"/>
      <c r="J102" s="116">
        <f>J131</f>
        <v>0</v>
      </c>
      <c r="L102" s="113"/>
    </row>
    <row r="103" spans="2:12" s="9" customFormat="1" ht="19.9" customHeight="1">
      <c r="B103" s="113"/>
      <c r="D103" s="114" t="s">
        <v>184</v>
      </c>
      <c r="E103" s="115"/>
      <c r="F103" s="115"/>
      <c r="G103" s="115"/>
      <c r="H103" s="115"/>
      <c r="I103" s="115"/>
      <c r="J103" s="116">
        <f>J188</f>
        <v>0</v>
      </c>
      <c r="L103" s="113"/>
    </row>
    <row r="104" spans="2:12" s="9" customFormat="1" ht="19.9" customHeight="1">
      <c r="B104" s="113"/>
      <c r="D104" s="114" t="s">
        <v>185</v>
      </c>
      <c r="E104" s="115"/>
      <c r="F104" s="115"/>
      <c r="G104" s="115"/>
      <c r="H104" s="115"/>
      <c r="I104" s="115"/>
      <c r="J104" s="116">
        <f>J200</f>
        <v>0</v>
      </c>
      <c r="L104" s="113"/>
    </row>
    <row r="105" spans="2:12" s="9" customFormat="1" ht="19.9" customHeight="1">
      <c r="B105" s="113"/>
      <c r="D105" s="114" t="s">
        <v>191</v>
      </c>
      <c r="E105" s="115"/>
      <c r="F105" s="115"/>
      <c r="G105" s="115"/>
      <c r="H105" s="115"/>
      <c r="I105" s="115"/>
      <c r="J105" s="116">
        <f>J205</f>
        <v>0</v>
      </c>
      <c r="L105" s="113"/>
    </row>
    <row r="106" spans="2:12" s="1" customFormat="1" ht="21.75" customHeight="1">
      <c r="B106" s="32"/>
      <c r="L106" s="32"/>
    </row>
    <row r="107" spans="2:12" s="1" customFormat="1" ht="6.95" customHeight="1">
      <c r="B107" s="44"/>
      <c r="C107" s="45"/>
      <c r="D107" s="45"/>
      <c r="E107" s="45"/>
      <c r="F107" s="45"/>
      <c r="G107" s="45"/>
      <c r="H107" s="45"/>
      <c r="I107" s="45"/>
      <c r="J107" s="45"/>
      <c r="K107" s="45"/>
      <c r="L107" s="32"/>
    </row>
    <row r="111" spans="2:12" s="1" customFormat="1" ht="6.95" customHeight="1">
      <c r="B111" s="46"/>
      <c r="C111" s="47"/>
      <c r="D111" s="47"/>
      <c r="E111" s="47"/>
      <c r="F111" s="47"/>
      <c r="G111" s="47"/>
      <c r="H111" s="47"/>
      <c r="I111" s="47"/>
      <c r="J111" s="47"/>
      <c r="K111" s="47"/>
      <c r="L111" s="32"/>
    </row>
    <row r="112" spans="2:12" s="1" customFormat="1" ht="24.95" customHeight="1">
      <c r="B112" s="32"/>
      <c r="C112" s="21" t="s">
        <v>192</v>
      </c>
      <c r="L112" s="32"/>
    </row>
    <row r="113" spans="2:12" s="1" customFormat="1" ht="6.95" customHeight="1">
      <c r="B113" s="32"/>
      <c r="L113" s="32"/>
    </row>
    <row r="114" spans="2:12" s="1" customFormat="1" ht="12" customHeight="1">
      <c r="B114" s="32"/>
      <c r="C114" s="27" t="s">
        <v>16</v>
      </c>
      <c r="L114" s="32"/>
    </row>
    <row r="115" spans="2:12" s="1" customFormat="1" ht="16.5" customHeight="1">
      <c r="B115" s="32"/>
      <c r="E115" s="251" t="str">
        <f>E7</f>
        <v>Chodník Hrachovec - horní část - 1.etapa  km 0,000 – km 0,763</v>
      </c>
      <c r="F115" s="252"/>
      <c r="G115" s="252"/>
      <c r="H115" s="252"/>
      <c r="L115" s="32"/>
    </row>
    <row r="116" spans="2:12" ht="12" customHeight="1">
      <c r="B116" s="20"/>
      <c r="C116" s="27" t="s">
        <v>153</v>
      </c>
      <c r="L116" s="20"/>
    </row>
    <row r="117" spans="2:12" ht="16.5" customHeight="1">
      <c r="B117" s="20"/>
      <c r="E117" s="251" t="s">
        <v>156</v>
      </c>
      <c r="F117" s="219"/>
      <c r="G117" s="219"/>
      <c r="H117" s="219"/>
      <c r="L117" s="20"/>
    </row>
    <row r="118" spans="2:12" ht="12" customHeight="1">
      <c r="B118" s="20"/>
      <c r="C118" s="27" t="s">
        <v>159</v>
      </c>
      <c r="L118" s="20"/>
    </row>
    <row r="119" spans="2:12" s="1" customFormat="1" ht="16.5" customHeight="1">
      <c r="B119" s="32"/>
      <c r="E119" s="247" t="s">
        <v>1074</v>
      </c>
      <c r="F119" s="250"/>
      <c r="G119" s="250"/>
      <c r="H119" s="250"/>
      <c r="L119" s="32"/>
    </row>
    <row r="120" spans="2:12" s="1" customFormat="1" ht="12" customHeight="1">
      <c r="B120" s="32"/>
      <c r="C120" s="27" t="s">
        <v>1075</v>
      </c>
      <c r="L120" s="32"/>
    </row>
    <row r="121" spans="2:12" s="1" customFormat="1" ht="16.5" customHeight="1">
      <c r="B121" s="32"/>
      <c r="E121" s="208" t="str">
        <f>E13</f>
        <v>2022 - Opěrná zeď A2</v>
      </c>
      <c r="F121" s="250"/>
      <c r="G121" s="250"/>
      <c r="H121" s="250"/>
      <c r="L121" s="32"/>
    </row>
    <row r="122" spans="2:12" s="1" customFormat="1" ht="6.95" customHeight="1">
      <c r="B122" s="32"/>
      <c r="L122" s="32"/>
    </row>
    <row r="123" spans="2:12" s="1" customFormat="1" ht="12" customHeight="1">
      <c r="B123" s="32"/>
      <c r="C123" s="27" t="s">
        <v>20</v>
      </c>
      <c r="F123" s="25" t="str">
        <f>F16</f>
        <v>Hrachovec</v>
      </c>
      <c r="I123" s="27" t="s">
        <v>22</v>
      </c>
      <c r="J123" s="52" t="str">
        <f>IF(J16="","",J16)</f>
        <v>2. 12. 2022</v>
      </c>
      <c r="L123" s="32"/>
    </row>
    <row r="124" spans="2:12" s="1" customFormat="1" ht="6.95" customHeight="1">
      <c r="B124" s="32"/>
      <c r="L124" s="32"/>
    </row>
    <row r="125" spans="2:12" s="1" customFormat="1" ht="15.2" customHeight="1">
      <c r="B125" s="32"/>
      <c r="C125" s="27" t="s">
        <v>24</v>
      </c>
      <c r="F125" s="25" t="str">
        <f>E19</f>
        <v>Město Valašské Meziříčí</v>
      </c>
      <c r="I125" s="27" t="s">
        <v>30</v>
      </c>
      <c r="J125" s="30" t="str">
        <f>E25</f>
        <v>Ing.Leoš Zádrapa</v>
      </c>
      <c r="L125" s="32"/>
    </row>
    <row r="126" spans="2:12" s="1" customFormat="1" ht="15.2" customHeight="1">
      <c r="B126" s="32"/>
      <c r="C126" s="27" t="s">
        <v>28</v>
      </c>
      <c r="F126" s="25" t="str">
        <f>IF(E22="","",E22)</f>
        <v>Vyplň údaj</v>
      </c>
      <c r="I126" s="27" t="s">
        <v>33</v>
      </c>
      <c r="J126" s="30" t="str">
        <f>E28</f>
        <v>Fajfrová Irena</v>
      </c>
      <c r="L126" s="32"/>
    </row>
    <row r="127" spans="2:12" s="1" customFormat="1" ht="10.35" customHeight="1">
      <c r="B127" s="32"/>
      <c r="L127" s="32"/>
    </row>
    <row r="128" spans="2:20" s="10" customFormat="1" ht="29.25" customHeight="1">
      <c r="B128" s="117"/>
      <c r="C128" s="118" t="s">
        <v>193</v>
      </c>
      <c r="D128" s="119" t="s">
        <v>61</v>
      </c>
      <c r="E128" s="119" t="s">
        <v>57</v>
      </c>
      <c r="F128" s="119" t="s">
        <v>58</v>
      </c>
      <c r="G128" s="119" t="s">
        <v>194</v>
      </c>
      <c r="H128" s="119" t="s">
        <v>195</v>
      </c>
      <c r="I128" s="119" t="s">
        <v>196</v>
      </c>
      <c r="J128" s="119" t="s">
        <v>179</v>
      </c>
      <c r="K128" s="120" t="s">
        <v>197</v>
      </c>
      <c r="L128" s="117"/>
      <c r="M128" s="59" t="s">
        <v>1</v>
      </c>
      <c r="N128" s="60" t="s">
        <v>40</v>
      </c>
      <c r="O128" s="60" t="s">
        <v>198</v>
      </c>
      <c r="P128" s="60" t="s">
        <v>199</v>
      </c>
      <c r="Q128" s="60" t="s">
        <v>200</v>
      </c>
      <c r="R128" s="60" t="s">
        <v>201</v>
      </c>
      <c r="S128" s="60" t="s">
        <v>202</v>
      </c>
      <c r="T128" s="61" t="s">
        <v>203</v>
      </c>
    </row>
    <row r="129" spans="2:63" s="1" customFormat="1" ht="22.9" customHeight="1">
      <c r="B129" s="32"/>
      <c r="C129" s="64" t="s">
        <v>204</v>
      </c>
      <c r="J129" s="121">
        <f>BK129</f>
        <v>0</v>
      </c>
      <c r="L129" s="32"/>
      <c r="M129" s="62"/>
      <c r="N129" s="53"/>
      <c r="O129" s="53"/>
      <c r="P129" s="122">
        <f>P130</f>
        <v>0</v>
      </c>
      <c r="Q129" s="53"/>
      <c r="R129" s="122">
        <f>R130</f>
        <v>37.9557129</v>
      </c>
      <c r="S129" s="53"/>
      <c r="T129" s="123">
        <f>T130</f>
        <v>0</v>
      </c>
      <c r="AT129" s="17" t="s">
        <v>75</v>
      </c>
      <c r="AU129" s="17" t="s">
        <v>181</v>
      </c>
      <c r="BK129" s="124">
        <f>BK130</f>
        <v>0</v>
      </c>
    </row>
    <row r="130" spans="2:63" s="11" customFormat="1" ht="25.9" customHeight="1">
      <c r="B130" s="125"/>
      <c r="D130" s="126" t="s">
        <v>75</v>
      </c>
      <c r="E130" s="127" t="s">
        <v>205</v>
      </c>
      <c r="F130" s="127" t="s">
        <v>206</v>
      </c>
      <c r="I130" s="128"/>
      <c r="J130" s="129">
        <f>BK130</f>
        <v>0</v>
      </c>
      <c r="L130" s="125"/>
      <c r="M130" s="130"/>
      <c r="P130" s="131">
        <f>P131+P188+P200+P205</f>
        <v>0</v>
      </c>
      <c r="R130" s="131">
        <f>R131+R188+R200+R205</f>
        <v>37.9557129</v>
      </c>
      <c r="T130" s="132">
        <f>T131+T188+T200+T205</f>
        <v>0</v>
      </c>
      <c r="AR130" s="126" t="s">
        <v>83</v>
      </c>
      <c r="AT130" s="133" t="s">
        <v>75</v>
      </c>
      <c r="AU130" s="133" t="s">
        <v>76</v>
      </c>
      <c r="AY130" s="126" t="s">
        <v>207</v>
      </c>
      <c r="BK130" s="134">
        <f>BK131+BK188+BK200+BK205</f>
        <v>0</v>
      </c>
    </row>
    <row r="131" spans="2:63" s="11" customFormat="1" ht="22.9" customHeight="1">
      <c r="B131" s="125"/>
      <c r="D131" s="126" t="s">
        <v>75</v>
      </c>
      <c r="E131" s="135" t="s">
        <v>83</v>
      </c>
      <c r="F131" s="135" t="s">
        <v>208</v>
      </c>
      <c r="I131" s="128"/>
      <c r="J131" s="136">
        <f>BK131</f>
        <v>0</v>
      </c>
      <c r="L131" s="125"/>
      <c r="M131" s="130"/>
      <c r="P131" s="131">
        <f>SUM(P132:P187)</f>
        <v>0</v>
      </c>
      <c r="R131" s="131">
        <f>SUM(R132:R187)</f>
        <v>0.002386</v>
      </c>
      <c r="T131" s="132">
        <f>SUM(T132:T187)</f>
        <v>0</v>
      </c>
      <c r="AR131" s="126" t="s">
        <v>83</v>
      </c>
      <c r="AT131" s="133" t="s">
        <v>75</v>
      </c>
      <c r="AU131" s="133" t="s">
        <v>83</v>
      </c>
      <c r="AY131" s="126" t="s">
        <v>207</v>
      </c>
      <c r="BK131" s="134">
        <f>SUM(BK132:BK187)</f>
        <v>0</v>
      </c>
    </row>
    <row r="132" spans="2:65" s="1" customFormat="1" ht="24.2" customHeight="1">
      <c r="B132" s="137"/>
      <c r="C132" s="138" t="s">
        <v>83</v>
      </c>
      <c r="D132" s="138" t="s">
        <v>209</v>
      </c>
      <c r="E132" s="139" t="s">
        <v>270</v>
      </c>
      <c r="F132" s="140" t="s">
        <v>271</v>
      </c>
      <c r="G132" s="141" t="s">
        <v>272</v>
      </c>
      <c r="H132" s="142">
        <v>14</v>
      </c>
      <c r="I132" s="143"/>
      <c r="J132" s="144">
        <f>ROUND(I132*H132,2)</f>
        <v>0</v>
      </c>
      <c r="K132" s="140" t="s">
        <v>213</v>
      </c>
      <c r="L132" s="32"/>
      <c r="M132" s="145" t="s">
        <v>1</v>
      </c>
      <c r="N132" s="146" t="s">
        <v>41</v>
      </c>
      <c r="P132" s="147">
        <f>O132*H132</f>
        <v>0</v>
      </c>
      <c r="Q132" s="147">
        <v>0.00014</v>
      </c>
      <c r="R132" s="147">
        <f>Q132*H132</f>
        <v>0.00196</v>
      </c>
      <c r="S132" s="147">
        <v>0</v>
      </c>
      <c r="T132" s="148">
        <f>S132*H132</f>
        <v>0</v>
      </c>
      <c r="AR132" s="149" t="s">
        <v>214</v>
      </c>
      <c r="AT132" s="149" t="s">
        <v>209</v>
      </c>
      <c r="AU132" s="149" t="s">
        <v>85</v>
      </c>
      <c r="AY132" s="17" t="s">
        <v>207</v>
      </c>
      <c r="BE132" s="150">
        <f>IF(N132="základní",J132,0)</f>
        <v>0</v>
      </c>
      <c r="BF132" s="150">
        <f>IF(N132="snížená",J132,0)</f>
        <v>0</v>
      </c>
      <c r="BG132" s="150">
        <f>IF(N132="zákl. přenesená",J132,0)</f>
        <v>0</v>
      </c>
      <c r="BH132" s="150">
        <f>IF(N132="sníž. přenesená",J132,0)</f>
        <v>0</v>
      </c>
      <c r="BI132" s="150">
        <f>IF(N132="nulová",J132,0)</f>
        <v>0</v>
      </c>
      <c r="BJ132" s="17" t="s">
        <v>83</v>
      </c>
      <c r="BK132" s="150">
        <f>ROUND(I132*H132,2)</f>
        <v>0</v>
      </c>
      <c r="BL132" s="17" t="s">
        <v>214</v>
      </c>
      <c r="BM132" s="149" t="s">
        <v>1077</v>
      </c>
    </row>
    <row r="133" spans="2:65" s="1" customFormat="1" ht="24.2" customHeight="1">
      <c r="B133" s="137"/>
      <c r="C133" s="138" t="s">
        <v>85</v>
      </c>
      <c r="D133" s="138" t="s">
        <v>209</v>
      </c>
      <c r="E133" s="139" t="s">
        <v>275</v>
      </c>
      <c r="F133" s="140" t="s">
        <v>276</v>
      </c>
      <c r="G133" s="141" t="s">
        <v>272</v>
      </c>
      <c r="H133" s="142">
        <v>14</v>
      </c>
      <c r="I133" s="143"/>
      <c r="J133" s="144">
        <f>ROUND(I133*H133,2)</f>
        <v>0</v>
      </c>
      <c r="K133" s="140" t="s">
        <v>213</v>
      </c>
      <c r="L133" s="32"/>
      <c r="M133" s="145" t="s">
        <v>1</v>
      </c>
      <c r="N133" s="146" t="s">
        <v>41</v>
      </c>
      <c r="P133" s="147">
        <f>O133*H133</f>
        <v>0</v>
      </c>
      <c r="Q133" s="147">
        <v>0</v>
      </c>
      <c r="R133" s="147">
        <f>Q133*H133</f>
        <v>0</v>
      </c>
      <c r="S133" s="147">
        <v>0</v>
      </c>
      <c r="T133" s="148">
        <f>S133*H133</f>
        <v>0</v>
      </c>
      <c r="AR133" s="149" t="s">
        <v>214</v>
      </c>
      <c r="AT133" s="149" t="s">
        <v>209</v>
      </c>
      <c r="AU133" s="149" t="s">
        <v>85</v>
      </c>
      <c r="AY133" s="17" t="s">
        <v>207</v>
      </c>
      <c r="BE133" s="150">
        <f>IF(N133="základní",J133,0)</f>
        <v>0</v>
      </c>
      <c r="BF133" s="150">
        <f>IF(N133="snížená",J133,0)</f>
        <v>0</v>
      </c>
      <c r="BG133" s="150">
        <f>IF(N133="zákl. přenesená",J133,0)</f>
        <v>0</v>
      </c>
      <c r="BH133" s="150">
        <f>IF(N133="sníž. přenesená",J133,0)</f>
        <v>0</v>
      </c>
      <c r="BI133" s="150">
        <f>IF(N133="nulová",J133,0)</f>
        <v>0</v>
      </c>
      <c r="BJ133" s="17" t="s">
        <v>83</v>
      </c>
      <c r="BK133" s="150">
        <f>ROUND(I133*H133,2)</f>
        <v>0</v>
      </c>
      <c r="BL133" s="17" t="s">
        <v>214</v>
      </c>
      <c r="BM133" s="149" t="s">
        <v>1078</v>
      </c>
    </row>
    <row r="134" spans="2:65" s="1" customFormat="1" ht="24.2" customHeight="1">
      <c r="B134" s="137"/>
      <c r="C134" s="138" t="s">
        <v>99</v>
      </c>
      <c r="D134" s="138" t="s">
        <v>209</v>
      </c>
      <c r="E134" s="139" t="s">
        <v>1079</v>
      </c>
      <c r="F134" s="140" t="s">
        <v>1080</v>
      </c>
      <c r="G134" s="141" t="s">
        <v>218</v>
      </c>
      <c r="H134" s="142">
        <v>14</v>
      </c>
      <c r="I134" s="143"/>
      <c r="J134" s="144">
        <f>ROUND(I134*H134,2)</f>
        <v>0</v>
      </c>
      <c r="K134" s="140" t="s">
        <v>213</v>
      </c>
      <c r="L134" s="32"/>
      <c r="M134" s="145" t="s">
        <v>1</v>
      </c>
      <c r="N134" s="146" t="s">
        <v>41</v>
      </c>
      <c r="P134" s="147">
        <f>O134*H134</f>
        <v>0</v>
      </c>
      <c r="Q134" s="147">
        <v>0</v>
      </c>
      <c r="R134" s="147">
        <f>Q134*H134</f>
        <v>0</v>
      </c>
      <c r="S134" s="147">
        <v>0</v>
      </c>
      <c r="T134" s="148">
        <f>S134*H134</f>
        <v>0</v>
      </c>
      <c r="AR134" s="149" t="s">
        <v>214</v>
      </c>
      <c r="AT134" s="149" t="s">
        <v>209</v>
      </c>
      <c r="AU134" s="149" t="s">
        <v>85</v>
      </c>
      <c r="AY134" s="17" t="s">
        <v>207</v>
      </c>
      <c r="BE134" s="150">
        <f>IF(N134="základní",J134,0)</f>
        <v>0</v>
      </c>
      <c r="BF134" s="150">
        <f>IF(N134="snížená",J134,0)</f>
        <v>0</v>
      </c>
      <c r="BG134" s="150">
        <f>IF(N134="zákl. přenesená",J134,0)</f>
        <v>0</v>
      </c>
      <c r="BH134" s="150">
        <f>IF(N134="sníž. přenesená",J134,0)</f>
        <v>0</v>
      </c>
      <c r="BI134" s="150">
        <f>IF(N134="nulová",J134,0)</f>
        <v>0</v>
      </c>
      <c r="BJ134" s="17" t="s">
        <v>83</v>
      </c>
      <c r="BK134" s="150">
        <f>ROUND(I134*H134,2)</f>
        <v>0</v>
      </c>
      <c r="BL134" s="17" t="s">
        <v>214</v>
      </c>
      <c r="BM134" s="149" t="s">
        <v>1081</v>
      </c>
    </row>
    <row r="135" spans="2:51" s="12" customFormat="1" ht="12">
      <c r="B135" s="151"/>
      <c r="D135" s="152" t="s">
        <v>223</v>
      </c>
      <c r="E135" s="153" t="s">
        <v>154</v>
      </c>
      <c r="F135" s="154" t="s">
        <v>1160</v>
      </c>
      <c r="H135" s="155">
        <v>14</v>
      </c>
      <c r="I135" s="156"/>
      <c r="L135" s="151"/>
      <c r="M135" s="157"/>
      <c r="T135" s="158"/>
      <c r="AT135" s="153" t="s">
        <v>223</v>
      </c>
      <c r="AU135" s="153" t="s">
        <v>85</v>
      </c>
      <c r="AV135" s="12" t="s">
        <v>85</v>
      </c>
      <c r="AW135" s="12" t="s">
        <v>32</v>
      </c>
      <c r="AX135" s="12" t="s">
        <v>83</v>
      </c>
      <c r="AY135" s="153" t="s">
        <v>207</v>
      </c>
    </row>
    <row r="136" spans="2:65" s="1" customFormat="1" ht="37.9" customHeight="1">
      <c r="B136" s="137"/>
      <c r="C136" s="138" t="s">
        <v>214</v>
      </c>
      <c r="D136" s="138" t="s">
        <v>209</v>
      </c>
      <c r="E136" s="139" t="s">
        <v>1161</v>
      </c>
      <c r="F136" s="140" t="s">
        <v>1162</v>
      </c>
      <c r="G136" s="141" t="s">
        <v>286</v>
      </c>
      <c r="H136" s="142">
        <v>14.25</v>
      </c>
      <c r="I136" s="143"/>
      <c r="J136" s="144">
        <f>ROUND(I136*H136,2)</f>
        <v>0</v>
      </c>
      <c r="K136" s="140" t="s">
        <v>213</v>
      </c>
      <c r="L136" s="32"/>
      <c r="M136" s="145" t="s">
        <v>1</v>
      </c>
      <c r="N136" s="146" t="s">
        <v>41</v>
      </c>
      <c r="P136" s="147">
        <f>O136*H136</f>
        <v>0</v>
      </c>
      <c r="Q136" s="147">
        <v>0</v>
      </c>
      <c r="R136" s="147">
        <f>Q136*H136</f>
        <v>0</v>
      </c>
      <c r="S136" s="147">
        <v>0</v>
      </c>
      <c r="T136" s="148">
        <f>S136*H136</f>
        <v>0</v>
      </c>
      <c r="AR136" s="149" t="s">
        <v>214</v>
      </c>
      <c r="AT136" s="149" t="s">
        <v>209</v>
      </c>
      <c r="AU136" s="149" t="s">
        <v>85</v>
      </c>
      <c r="AY136" s="17" t="s">
        <v>207</v>
      </c>
      <c r="BE136" s="150">
        <f>IF(N136="základní",J136,0)</f>
        <v>0</v>
      </c>
      <c r="BF136" s="150">
        <f>IF(N136="snížená",J136,0)</f>
        <v>0</v>
      </c>
      <c r="BG136" s="150">
        <f>IF(N136="zákl. přenesená",J136,0)</f>
        <v>0</v>
      </c>
      <c r="BH136" s="150">
        <f>IF(N136="sníž. přenesená",J136,0)</f>
        <v>0</v>
      </c>
      <c r="BI136" s="150">
        <f>IF(N136="nulová",J136,0)</f>
        <v>0</v>
      </c>
      <c r="BJ136" s="17" t="s">
        <v>83</v>
      </c>
      <c r="BK136" s="150">
        <f>ROUND(I136*H136,2)</f>
        <v>0</v>
      </c>
      <c r="BL136" s="17" t="s">
        <v>214</v>
      </c>
      <c r="BM136" s="149" t="s">
        <v>1085</v>
      </c>
    </row>
    <row r="137" spans="2:51" s="12" customFormat="1" ht="12">
      <c r="B137" s="151"/>
      <c r="D137" s="152" t="s">
        <v>223</v>
      </c>
      <c r="E137" s="153" t="s">
        <v>165</v>
      </c>
      <c r="F137" s="154" t="s">
        <v>1163</v>
      </c>
      <c r="H137" s="155">
        <v>28.5</v>
      </c>
      <c r="I137" s="156"/>
      <c r="L137" s="151"/>
      <c r="M137" s="157"/>
      <c r="T137" s="158"/>
      <c r="AT137" s="153" t="s">
        <v>223</v>
      </c>
      <c r="AU137" s="153" t="s">
        <v>85</v>
      </c>
      <c r="AV137" s="12" t="s">
        <v>85</v>
      </c>
      <c r="AW137" s="12" t="s">
        <v>32</v>
      </c>
      <c r="AX137" s="12" t="s">
        <v>76</v>
      </c>
      <c r="AY137" s="153" t="s">
        <v>207</v>
      </c>
    </row>
    <row r="138" spans="2:51" s="12" customFormat="1" ht="12">
      <c r="B138" s="151"/>
      <c r="D138" s="152" t="s">
        <v>223</v>
      </c>
      <c r="E138" s="153" t="s">
        <v>1</v>
      </c>
      <c r="F138" s="154" t="s">
        <v>310</v>
      </c>
      <c r="H138" s="155">
        <v>14.25</v>
      </c>
      <c r="I138" s="156"/>
      <c r="L138" s="151"/>
      <c r="M138" s="157"/>
      <c r="T138" s="158"/>
      <c r="AT138" s="153" t="s">
        <v>223</v>
      </c>
      <c r="AU138" s="153" t="s">
        <v>85</v>
      </c>
      <c r="AV138" s="12" t="s">
        <v>85</v>
      </c>
      <c r="AW138" s="12" t="s">
        <v>32</v>
      </c>
      <c r="AX138" s="12" t="s">
        <v>83</v>
      </c>
      <c r="AY138" s="153" t="s">
        <v>207</v>
      </c>
    </row>
    <row r="139" spans="2:65" s="1" customFormat="1" ht="37.9" customHeight="1">
      <c r="B139" s="137"/>
      <c r="C139" s="138" t="s">
        <v>228</v>
      </c>
      <c r="D139" s="138" t="s">
        <v>209</v>
      </c>
      <c r="E139" s="139" t="s">
        <v>1164</v>
      </c>
      <c r="F139" s="140" t="s">
        <v>1165</v>
      </c>
      <c r="G139" s="141" t="s">
        <v>286</v>
      </c>
      <c r="H139" s="142">
        <v>14.25</v>
      </c>
      <c r="I139" s="143"/>
      <c r="J139" s="144">
        <f>ROUND(I139*H139,2)</f>
        <v>0</v>
      </c>
      <c r="K139" s="140" t="s">
        <v>213</v>
      </c>
      <c r="L139" s="32"/>
      <c r="M139" s="145" t="s">
        <v>1</v>
      </c>
      <c r="N139" s="146" t="s">
        <v>41</v>
      </c>
      <c r="P139" s="147">
        <f>O139*H139</f>
        <v>0</v>
      </c>
      <c r="Q139" s="147">
        <v>0</v>
      </c>
      <c r="R139" s="147">
        <f>Q139*H139</f>
        <v>0</v>
      </c>
      <c r="S139" s="147">
        <v>0</v>
      </c>
      <c r="T139" s="148">
        <f>S139*H139</f>
        <v>0</v>
      </c>
      <c r="AR139" s="149" t="s">
        <v>214</v>
      </c>
      <c r="AT139" s="149" t="s">
        <v>209</v>
      </c>
      <c r="AU139" s="149" t="s">
        <v>85</v>
      </c>
      <c r="AY139" s="17" t="s">
        <v>207</v>
      </c>
      <c r="BE139" s="150">
        <f>IF(N139="základní",J139,0)</f>
        <v>0</v>
      </c>
      <c r="BF139" s="150">
        <f>IF(N139="snížená",J139,0)</f>
        <v>0</v>
      </c>
      <c r="BG139" s="150">
        <f>IF(N139="zákl. přenesená",J139,0)</f>
        <v>0</v>
      </c>
      <c r="BH139" s="150">
        <f>IF(N139="sníž. přenesená",J139,0)</f>
        <v>0</v>
      </c>
      <c r="BI139" s="150">
        <f>IF(N139="nulová",J139,0)</f>
        <v>0</v>
      </c>
      <c r="BJ139" s="17" t="s">
        <v>83</v>
      </c>
      <c r="BK139" s="150">
        <f>ROUND(I139*H139,2)</f>
        <v>0</v>
      </c>
      <c r="BL139" s="17" t="s">
        <v>214</v>
      </c>
      <c r="BM139" s="149" t="s">
        <v>1089</v>
      </c>
    </row>
    <row r="140" spans="2:51" s="12" customFormat="1" ht="12">
      <c r="B140" s="151"/>
      <c r="D140" s="152" t="s">
        <v>223</v>
      </c>
      <c r="E140" s="153" t="s">
        <v>1</v>
      </c>
      <c r="F140" s="154" t="s">
        <v>310</v>
      </c>
      <c r="H140" s="155">
        <v>14.25</v>
      </c>
      <c r="I140" s="156"/>
      <c r="L140" s="151"/>
      <c r="M140" s="157"/>
      <c r="T140" s="158"/>
      <c r="AT140" s="153" t="s">
        <v>223</v>
      </c>
      <c r="AU140" s="153" t="s">
        <v>85</v>
      </c>
      <c r="AV140" s="12" t="s">
        <v>85</v>
      </c>
      <c r="AW140" s="12" t="s">
        <v>32</v>
      </c>
      <c r="AX140" s="12" t="s">
        <v>83</v>
      </c>
      <c r="AY140" s="153" t="s">
        <v>207</v>
      </c>
    </row>
    <row r="141" spans="2:65" s="1" customFormat="1" ht="37.9" customHeight="1">
      <c r="B141" s="137"/>
      <c r="C141" s="138" t="s">
        <v>234</v>
      </c>
      <c r="D141" s="138" t="s">
        <v>209</v>
      </c>
      <c r="E141" s="139" t="s">
        <v>380</v>
      </c>
      <c r="F141" s="140" t="s">
        <v>381</v>
      </c>
      <c r="G141" s="141" t="s">
        <v>286</v>
      </c>
      <c r="H141" s="142">
        <v>14.668</v>
      </c>
      <c r="I141" s="143"/>
      <c r="J141" s="144">
        <f>ROUND(I141*H141,2)</f>
        <v>0</v>
      </c>
      <c r="K141" s="140" t="s">
        <v>213</v>
      </c>
      <c r="L141" s="32"/>
      <c r="M141" s="145" t="s">
        <v>1</v>
      </c>
      <c r="N141" s="146" t="s">
        <v>41</v>
      </c>
      <c r="P141" s="147">
        <f>O141*H141</f>
        <v>0</v>
      </c>
      <c r="Q141" s="147">
        <v>0</v>
      </c>
      <c r="R141" s="147">
        <f>Q141*H141</f>
        <v>0</v>
      </c>
      <c r="S141" s="147">
        <v>0</v>
      </c>
      <c r="T141" s="148">
        <f>S141*H141</f>
        <v>0</v>
      </c>
      <c r="AR141" s="149" t="s">
        <v>214</v>
      </c>
      <c r="AT141" s="149" t="s">
        <v>209</v>
      </c>
      <c r="AU141" s="149" t="s">
        <v>85</v>
      </c>
      <c r="AY141" s="17" t="s">
        <v>207</v>
      </c>
      <c r="BE141" s="150">
        <f>IF(N141="základní",J141,0)</f>
        <v>0</v>
      </c>
      <c r="BF141" s="150">
        <f>IF(N141="snížená",J141,0)</f>
        <v>0</v>
      </c>
      <c r="BG141" s="150">
        <f>IF(N141="zákl. přenesená",J141,0)</f>
        <v>0</v>
      </c>
      <c r="BH141" s="150">
        <f>IF(N141="sníž. přenesená",J141,0)</f>
        <v>0</v>
      </c>
      <c r="BI141" s="150">
        <f>IF(N141="nulová",J141,0)</f>
        <v>0</v>
      </c>
      <c r="BJ141" s="17" t="s">
        <v>83</v>
      </c>
      <c r="BK141" s="150">
        <f>ROUND(I141*H141,2)</f>
        <v>0</v>
      </c>
      <c r="BL141" s="17" t="s">
        <v>214</v>
      </c>
      <c r="BM141" s="149" t="s">
        <v>1090</v>
      </c>
    </row>
    <row r="142" spans="2:51" s="13" customFormat="1" ht="12">
      <c r="B142" s="159"/>
      <c r="D142" s="152" t="s">
        <v>223</v>
      </c>
      <c r="E142" s="160" t="s">
        <v>1</v>
      </c>
      <c r="F142" s="161" t="s">
        <v>1091</v>
      </c>
      <c r="H142" s="160" t="s">
        <v>1</v>
      </c>
      <c r="I142" s="162"/>
      <c r="L142" s="159"/>
      <c r="M142" s="163"/>
      <c r="T142" s="164"/>
      <c r="AT142" s="160" t="s">
        <v>223</v>
      </c>
      <c r="AU142" s="160" t="s">
        <v>85</v>
      </c>
      <c r="AV142" s="13" t="s">
        <v>83</v>
      </c>
      <c r="AW142" s="13" t="s">
        <v>32</v>
      </c>
      <c r="AX142" s="13" t="s">
        <v>76</v>
      </c>
      <c r="AY142" s="160" t="s">
        <v>207</v>
      </c>
    </row>
    <row r="143" spans="2:51" s="12" customFormat="1" ht="12">
      <c r="B143" s="151"/>
      <c r="D143" s="152" t="s">
        <v>223</v>
      </c>
      <c r="E143" s="153" t="s">
        <v>1</v>
      </c>
      <c r="F143" s="154" t="s">
        <v>849</v>
      </c>
      <c r="H143" s="155">
        <v>11.868</v>
      </c>
      <c r="I143" s="156"/>
      <c r="L143" s="151"/>
      <c r="M143" s="157"/>
      <c r="T143" s="158"/>
      <c r="AT143" s="153" t="s">
        <v>223</v>
      </c>
      <c r="AU143" s="153" t="s">
        <v>85</v>
      </c>
      <c r="AV143" s="12" t="s">
        <v>85</v>
      </c>
      <c r="AW143" s="12" t="s">
        <v>32</v>
      </c>
      <c r="AX143" s="12" t="s">
        <v>76</v>
      </c>
      <c r="AY143" s="153" t="s">
        <v>207</v>
      </c>
    </row>
    <row r="144" spans="2:51" s="13" customFormat="1" ht="12">
      <c r="B144" s="159"/>
      <c r="D144" s="152" t="s">
        <v>223</v>
      </c>
      <c r="E144" s="160" t="s">
        <v>1</v>
      </c>
      <c r="F144" s="161" t="s">
        <v>1092</v>
      </c>
      <c r="H144" s="160" t="s">
        <v>1</v>
      </c>
      <c r="I144" s="162"/>
      <c r="L144" s="159"/>
      <c r="M144" s="163"/>
      <c r="T144" s="164"/>
      <c r="AT144" s="160" t="s">
        <v>223</v>
      </c>
      <c r="AU144" s="160" t="s">
        <v>85</v>
      </c>
      <c r="AV144" s="13" t="s">
        <v>83</v>
      </c>
      <c r="AW144" s="13" t="s">
        <v>32</v>
      </c>
      <c r="AX144" s="13" t="s">
        <v>76</v>
      </c>
      <c r="AY144" s="160" t="s">
        <v>207</v>
      </c>
    </row>
    <row r="145" spans="2:51" s="12" customFormat="1" ht="12">
      <c r="B145" s="151"/>
      <c r="D145" s="152" t="s">
        <v>223</v>
      </c>
      <c r="E145" s="153" t="s">
        <v>1</v>
      </c>
      <c r="F145" s="154" t="s">
        <v>1093</v>
      </c>
      <c r="H145" s="155">
        <v>2.8</v>
      </c>
      <c r="I145" s="156"/>
      <c r="L145" s="151"/>
      <c r="M145" s="157"/>
      <c r="T145" s="158"/>
      <c r="AT145" s="153" t="s">
        <v>223</v>
      </c>
      <c r="AU145" s="153" t="s">
        <v>85</v>
      </c>
      <c r="AV145" s="12" t="s">
        <v>85</v>
      </c>
      <c r="AW145" s="12" t="s">
        <v>32</v>
      </c>
      <c r="AX145" s="12" t="s">
        <v>76</v>
      </c>
      <c r="AY145" s="153" t="s">
        <v>207</v>
      </c>
    </row>
    <row r="146" spans="2:51" s="14" customFormat="1" ht="12">
      <c r="B146" s="165"/>
      <c r="D146" s="152" t="s">
        <v>223</v>
      </c>
      <c r="E146" s="166" t="s">
        <v>1</v>
      </c>
      <c r="F146" s="167" t="s">
        <v>309</v>
      </c>
      <c r="H146" s="168">
        <v>14.668</v>
      </c>
      <c r="I146" s="169"/>
      <c r="L146" s="165"/>
      <c r="M146" s="170"/>
      <c r="T146" s="171"/>
      <c r="AT146" s="166" t="s">
        <v>223</v>
      </c>
      <c r="AU146" s="166" t="s">
        <v>85</v>
      </c>
      <c r="AV146" s="14" t="s">
        <v>214</v>
      </c>
      <c r="AW146" s="14" t="s">
        <v>32</v>
      </c>
      <c r="AX146" s="14" t="s">
        <v>83</v>
      </c>
      <c r="AY146" s="166" t="s">
        <v>207</v>
      </c>
    </row>
    <row r="147" spans="2:65" s="1" customFormat="1" ht="37.9" customHeight="1">
      <c r="B147" s="137"/>
      <c r="C147" s="138" t="s">
        <v>238</v>
      </c>
      <c r="D147" s="138" t="s">
        <v>209</v>
      </c>
      <c r="E147" s="139" t="s">
        <v>1094</v>
      </c>
      <c r="F147" s="140" t="s">
        <v>1095</v>
      </c>
      <c r="G147" s="141" t="s">
        <v>286</v>
      </c>
      <c r="H147" s="142">
        <v>11.868</v>
      </c>
      <c r="I147" s="143"/>
      <c r="J147" s="144">
        <f>ROUND(I147*H147,2)</f>
        <v>0</v>
      </c>
      <c r="K147" s="140" t="s">
        <v>213</v>
      </c>
      <c r="L147" s="32"/>
      <c r="M147" s="145" t="s">
        <v>1</v>
      </c>
      <c r="N147" s="146" t="s">
        <v>41</v>
      </c>
      <c r="P147" s="147">
        <f>O147*H147</f>
        <v>0</v>
      </c>
      <c r="Q147" s="147">
        <v>0</v>
      </c>
      <c r="R147" s="147">
        <f>Q147*H147</f>
        <v>0</v>
      </c>
      <c r="S147" s="147">
        <v>0</v>
      </c>
      <c r="T147" s="148">
        <f>S147*H147</f>
        <v>0</v>
      </c>
      <c r="AR147" s="149" t="s">
        <v>214</v>
      </c>
      <c r="AT147" s="149" t="s">
        <v>209</v>
      </c>
      <c r="AU147" s="149" t="s">
        <v>85</v>
      </c>
      <c r="AY147" s="17" t="s">
        <v>207</v>
      </c>
      <c r="BE147" s="150">
        <f>IF(N147="základní",J147,0)</f>
        <v>0</v>
      </c>
      <c r="BF147" s="150">
        <f>IF(N147="snížená",J147,0)</f>
        <v>0</v>
      </c>
      <c r="BG147" s="150">
        <f>IF(N147="zákl. přenesená",J147,0)</f>
        <v>0</v>
      </c>
      <c r="BH147" s="150">
        <f>IF(N147="sníž. přenesená",J147,0)</f>
        <v>0</v>
      </c>
      <c r="BI147" s="150">
        <f>IF(N147="nulová",J147,0)</f>
        <v>0</v>
      </c>
      <c r="BJ147" s="17" t="s">
        <v>83</v>
      </c>
      <c r="BK147" s="150">
        <f>ROUND(I147*H147,2)</f>
        <v>0</v>
      </c>
      <c r="BL147" s="17" t="s">
        <v>214</v>
      </c>
      <c r="BM147" s="149" t="s">
        <v>1096</v>
      </c>
    </row>
    <row r="148" spans="2:51" s="13" customFormat="1" ht="12">
      <c r="B148" s="159"/>
      <c r="D148" s="152" t="s">
        <v>223</v>
      </c>
      <c r="E148" s="160" t="s">
        <v>1</v>
      </c>
      <c r="F148" s="161" t="s">
        <v>1091</v>
      </c>
      <c r="H148" s="160" t="s">
        <v>1</v>
      </c>
      <c r="I148" s="162"/>
      <c r="L148" s="159"/>
      <c r="M148" s="163"/>
      <c r="T148" s="164"/>
      <c r="AT148" s="160" t="s">
        <v>223</v>
      </c>
      <c r="AU148" s="160" t="s">
        <v>85</v>
      </c>
      <c r="AV148" s="13" t="s">
        <v>83</v>
      </c>
      <c r="AW148" s="13" t="s">
        <v>32</v>
      </c>
      <c r="AX148" s="13" t="s">
        <v>76</v>
      </c>
      <c r="AY148" s="160" t="s">
        <v>207</v>
      </c>
    </row>
    <row r="149" spans="2:51" s="12" customFormat="1" ht="12">
      <c r="B149" s="151"/>
      <c r="D149" s="152" t="s">
        <v>223</v>
      </c>
      <c r="E149" s="153" t="s">
        <v>1</v>
      </c>
      <c r="F149" s="154" t="s">
        <v>849</v>
      </c>
      <c r="H149" s="155">
        <v>11.868</v>
      </c>
      <c r="I149" s="156"/>
      <c r="L149" s="151"/>
      <c r="M149" s="157"/>
      <c r="T149" s="158"/>
      <c r="AT149" s="153" t="s">
        <v>223</v>
      </c>
      <c r="AU149" s="153" t="s">
        <v>85</v>
      </c>
      <c r="AV149" s="12" t="s">
        <v>85</v>
      </c>
      <c r="AW149" s="12" t="s">
        <v>32</v>
      </c>
      <c r="AX149" s="12" t="s">
        <v>83</v>
      </c>
      <c r="AY149" s="153" t="s">
        <v>207</v>
      </c>
    </row>
    <row r="150" spans="2:65" s="1" customFormat="1" ht="37.9" customHeight="1">
      <c r="B150" s="137"/>
      <c r="C150" s="138" t="s">
        <v>242</v>
      </c>
      <c r="D150" s="138" t="s">
        <v>209</v>
      </c>
      <c r="E150" s="139" t="s">
        <v>386</v>
      </c>
      <c r="F150" s="140" t="s">
        <v>387</v>
      </c>
      <c r="G150" s="141" t="s">
        <v>286</v>
      </c>
      <c r="H150" s="142">
        <v>8.316</v>
      </c>
      <c r="I150" s="143"/>
      <c r="J150" s="144">
        <f>ROUND(I150*H150,2)</f>
        <v>0</v>
      </c>
      <c r="K150" s="140" t="s">
        <v>213</v>
      </c>
      <c r="L150" s="32"/>
      <c r="M150" s="145" t="s">
        <v>1</v>
      </c>
      <c r="N150" s="146" t="s">
        <v>41</v>
      </c>
      <c r="P150" s="147">
        <f>O150*H150</f>
        <v>0</v>
      </c>
      <c r="Q150" s="147">
        <v>0</v>
      </c>
      <c r="R150" s="147">
        <f>Q150*H150</f>
        <v>0</v>
      </c>
      <c r="S150" s="147">
        <v>0</v>
      </c>
      <c r="T150" s="148">
        <f>S150*H150</f>
        <v>0</v>
      </c>
      <c r="AR150" s="149" t="s">
        <v>214</v>
      </c>
      <c r="AT150" s="149" t="s">
        <v>209</v>
      </c>
      <c r="AU150" s="149" t="s">
        <v>85</v>
      </c>
      <c r="AY150" s="17" t="s">
        <v>207</v>
      </c>
      <c r="BE150" s="150">
        <f>IF(N150="základní",J150,0)</f>
        <v>0</v>
      </c>
      <c r="BF150" s="150">
        <f>IF(N150="snížená",J150,0)</f>
        <v>0</v>
      </c>
      <c r="BG150" s="150">
        <f>IF(N150="zákl. přenesená",J150,0)</f>
        <v>0</v>
      </c>
      <c r="BH150" s="150">
        <f>IF(N150="sníž. přenesená",J150,0)</f>
        <v>0</v>
      </c>
      <c r="BI150" s="150">
        <f>IF(N150="nulová",J150,0)</f>
        <v>0</v>
      </c>
      <c r="BJ150" s="17" t="s">
        <v>83</v>
      </c>
      <c r="BK150" s="150">
        <f>ROUND(I150*H150,2)</f>
        <v>0</v>
      </c>
      <c r="BL150" s="17" t="s">
        <v>214</v>
      </c>
      <c r="BM150" s="149" t="s">
        <v>1097</v>
      </c>
    </row>
    <row r="151" spans="2:51" s="13" customFormat="1" ht="12">
      <c r="B151" s="159"/>
      <c r="D151" s="152" t="s">
        <v>223</v>
      </c>
      <c r="E151" s="160" t="s">
        <v>1</v>
      </c>
      <c r="F151" s="161" t="s">
        <v>394</v>
      </c>
      <c r="H151" s="160" t="s">
        <v>1</v>
      </c>
      <c r="I151" s="162"/>
      <c r="L151" s="159"/>
      <c r="M151" s="163"/>
      <c r="T151" s="164"/>
      <c r="AT151" s="160" t="s">
        <v>223</v>
      </c>
      <c r="AU151" s="160" t="s">
        <v>85</v>
      </c>
      <c r="AV151" s="13" t="s">
        <v>83</v>
      </c>
      <c r="AW151" s="13" t="s">
        <v>32</v>
      </c>
      <c r="AX151" s="13" t="s">
        <v>76</v>
      </c>
      <c r="AY151" s="160" t="s">
        <v>207</v>
      </c>
    </row>
    <row r="152" spans="2:51" s="12" customFormat="1" ht="12">
      <c r="B152" s="151"/>
      <c r="D152" s="152" t="s">
        <v>223</v>
      </c>
      <c r="E152" s="153" t="s">
        <v>151</v>
      </c>
      <c r="F152" s="154" t="s">
        <v>1098</v>
      </c>
      <c r="H152" s="155">
        <v>16.632</v>
      </c>
      <c r="I152" s="156"/>
      <c r="L152" s="151"/>
      <c r="M152" s="157"/>
      <c r="T152" s="158"/>
      <c r="AT152" s="153" t="s">
        <v>223</v>
      </c>
      <c r="AU152" s="153" t="s">
        <v>85</v>
      </c>
      <c r="AV152" s="12" t="s">
        <v>85</v>
      </c>
      <c r="AW152" s="12" t="s">
        <v>32</v>
      </c>
      <c r="AX152" s="12" t="s">
        <v>76</v>
      </c>
      <c r="AY152" s="153" t="s">
        <v>207</v>
      </c>
    </row>
    <row r="153" spans="2:51" s="12" customFormat="1" ht="12">
      <c r="B153" s="151"/>
      <c r="D153" s="152" t="s">
        <v>223</v>
      </c>
      <c r="E153" s="153" t="s">
        <v>1</v>
      </c>
      <c r="F153" s="154" t="s">
        <v>396</v>
      </c>
      <c r="H153" s="155">
        <v>8.316</v>
      </c>
      <c r="I153" s="156"/>
      <c r="L153" s="151"/>
      <c r="M153" s="157"/>
      <c r="T153" s="158"/>
      <c r="AT153" s="153" t="s">
        <v>223</v>
      </c>
      <c r="AU153" s="153" t="s">
        <v>85</v>
      </c>
      <c r="AV153" s="12" t="s">
        <v>85</v>
      </c>
      <c r="AW153" s="12" t="s">
        <v>32</v>
      </c>
      <c r="AX153" s="12" t="s">
        <v>83</v>
      </c>
      <c r="AY153" s="153" t="s">
        <v>207</v>
      </c>
    </row>
    <row r="154" spans="2:65" s="1" customFormat="1" ht="37.9" customHeight="1">
      <c r="B154" s="137"/>
      <c r="C154" s="138" t="s">
        <v>146</v>
      </c>
      <c r="D154" s="138" t="s">
        <v>209</v>
      </c>
      <c r="E154" s="139" t="s">
        <v>398</v>
      </c>
      <c r="F154" s="140" t="s">
        <v>399</v>
      </c>
      <c r="G154" s="141" t="s">
        <v>286</v>
      </c>
      <c r="H154" s="142">
        <v>83.16</v>
      </c>
      <c r="I154" s="143"/>
      <c r="J154" s="144">
        <f>ROUND(I154*H154,2)</f>
        <v>0</v>
      </c>
      <c r="K154" s="140" t="s">
        <v>213</v>
      </c>
      <c r="L154" s="32"/>
      <c r="M154" s="145" t="s">
        <v>1</v>
      </c>
      <c r="N154" s="146" t="s">
        <v>41</v>
      </c>
      <c r="P154" s="147">
        <f>O154*H154</f>
        <v>0</v>
      </c>
      <c r="Q154" s="147">
        <v>0</v>
      </c>
      <c r="R154" s="147">
        <f>Q154*H154</f>
        <v>0</v>
      </c>
      <c r="S154" s="147">
        <v>0</v>
      </c>
      <c r="T154" s="148">
        <f>S154*H154</f>
        <v>0</v>
      </c>
      <c r="AR154" s="149" t="s">
        <v>214</v>
      </c>
      <c r="AT154" s="149" t="s">
        <v>209</v>
      </c>
      <c r="AU154" s="149" t="s">
        <v>85</v>
      </c>
      <c r="AY154" s="17" t="s">
        <v>207</v>
      </c>
      <c r="BE154" s="150">
        <f>IF(N154="základní",J154,0)</f>
        <v>0</v>
      </c>
      <c r="BF154" s="150">
        <f>IF(N154="snížená",J154,0)</f>
        <v>0</v>
      </c>
      <c r="BG154" s="150">
        <f>IF(N154="zákl. přenesená",J154,0)</f>
        <v>0</v>
      </c>
      <c r="BH154" s="150">
        <f>IF(N154="sníž. přenesená",J154,0)</f>
        <v>0</v>
      </c>
      <c r="BI154" s="150">
        <f>IF(N154="nulová",J154,0)</f>
        <v>0</v>
      </c>
      <c r="BJ154" s="17" t="s">
        <v>83</v>
      </c>
      <c r="BK154" s="150">
        <f>ROUND(I154*H154,2)</f>
        <v>0</v>
      </c>
      <c r="BL154" s="17" t="s">
        <v>214</v>
      </c>
      <c r="BM154" s="149" t="s">
        <v>1099</v>
      </c>
    </row>
    <row r="155" spans="2:51" s="12" customFormat="1" ht="12">
      <c r="B155" s="151"/>
      <c r="D155" s="152" t="s">
        <v>223</v>
      </c>
      <c r="E155" s="153" t="s">
        <v>1</v>
      </c>
      <c r="F155" s="154" t="s">
        <v>404</v>
      </c>
      <c r="H155" s="155">
        <v>83.16</v>
      </c>
      <c r="I155" s="156"/>
      <c r="L155" s="151"/>
      <c r="M155" s="157"/>
      <c r="T155" s="158"/>
      <c r="AT155" s="153" t="s">
        <v>223</v>
      </c>
      <c r="AU155" s="153" t="s">
        <v>85</v>
      </c>
      <c r="AV155" s="12" t="s">
        <v>85</v>
      </c>
      <c r="AW155" s="12" t="s">
        <v>32</v>
      </c>
      <c r="AX155" s="12" t="s">
        <v>83</v>
      </c>
      <c r="AY155" s="153" t="s">
        <v>207</v>
      </c>
    </row>
    <row r="156" spans="2:65" s="1" customFormat="1" ht="37.9" customHeight="1">
      <c r="B156" s="137"/>
      <c r="C156" s="138" t="s">
        <v>249</v>
      </c>
      <c r="D156" s="138" t="s">
        <v>209</v>
      </c>
      <c r="E156" s="139" t="s">
        <v>406</v>
      </c>
      <c r="F156" s="140" t="s">
        <v>407</v>
      </c>
      <c r="G156" s="141" t="s">
        <v>286</v>
      </c>
      <c r="H156" s="142">
        <v>8.316</v>
      </c>
      <c r="I156" s="143"/>
      <c r="J156" s="144">
        <f>ROUND(I156*H156,2)</f>
        <v>0</v>
      </c>
      <c r="K156" s="140" t="s">
        <v>213</v>
      </c>
      <c r="L156" s="32"/>
      <c r="M156" s="145" t="s">
        <v>1</v>
      </c>
      <c r="N156" s="146" t="s">
        <v>41</v>
      </c>
      <c r="P156" s="147">
        <f>O156*H156</f>
        <v>0</v>
      </c>
      <c r="Q156" s="147">
        <v>0</v>
      </c>
      <c r="R156" s="147">
        <f>Q156*H156</f>
        <v>0</v>
      </c>
      <c r="S156" s="147">
        <v>0</v>
      </c>
      <c r="T156" s="148">
        <f>S156*H156</f>
        <v>0</v>
      </c>
      <c r="AR156" s="149" t="s">
        <v>214</v>
      </c>
      <c r="AT156" s="149" t="s">
        <v>209</v>
      </c>
      <c r="AU156" s="149" t="s">
        <v>85</v>
      </c>
      <c r="AY156" s="17" t="s">
        <v>207</v>
      </c>
      <c r="BE156" s="150">
        <f>IF(N156="základní",J156,0)</f>
        <v>0</v>
      </c>
      <c r="BF156" s="150">
        <f>IF(N156="snížená",J156,0)</f>
        <v>0</v>
      </c>
      <c r="BG156" s="150">
        <f>IF(N156="zákl. přenesená",J156,0)</f>
        <v>0</v>
      </c>
      <c r="BH156" s="150">
        <f>IF(N156="sníž. přenesená",J156,0)</f>
        <v>0</v>
      </c>
      <c r="BI156" s="150">
        <f>IF(N156="nulová",J156,0)</f>
        <v>0</v>
      </c>
      <c r="BJ156" s="17" t="s">
        <v>83</v>
      </c>
      <c r="BK156" s="150">
        <f>ROUND(I156*H156,2)</f>
        <v>0</v>
      </c>
      <c r="BL156" s="17" t="s">
        <v>214</v>
      </c>
      <c r="BM156" s="149" t="s">
        <v>1100</v>
      </c>
    </row>
    <row r="157" spans="2:51" s="12" customFormat="1" ht="12">
      <c r="B157" s="151"/>
      <c r="D157" s="152" t="s">
        <v>223</v>
      </c>
      <c r="E157" s="153" t="s">
        <v>1</v>
      </c>
      <c r="F157" s="154" t="s">
        <v>396</v>
      </c>
      <c r="H157" s="155">
        <v>8.316</v>
      </c>
      <c r="I157" s="156"/>
      <c r="L157" s="151"/>
      <c r="M157" s="157"/>
      <c r="T157" s="158"/>
      <c r="AT157" s="153" t="s">
        <v>223</v>
      </c>
      <c r="AU157" s="153" t="s">
        <v>85</v>
      </c>
      <c r="AV157" s="12" t="s">
        <v>85</v>
      </c>
      <c r="AW157" s="12" t="s">
        <v>32</v>
      </c>
      <c r="AX157" s="12" t="s">
        <v>83</v>
      </c>
      <c r="AY157" s="153" t="s">
        <v>207</v>
      </c>
    </row>
    <row r="158" spans="2:65" s="1" customFormat="1" ht="37.9" customHeight="1">
      <c r="B158" s="137"/>
      <c r="C158" s="138" t="s">
        <v>253</v>
      </c>
      <c r="D158" s="138" t="s">
        <v>209</v>
      </c>
      <c r="E158" s="139" t="s">
        <v>410</v>
      </c>
      <c r="F158" s="140" t="s">
        <v>411</v>
      </c>
      <c r="G158" s="141" t="s">
        <v>286</v>
      </c>
      <c r="H158" s="142">
        <v>83.16</v>
      </c>
      <c r="I158" s="143"/>
      <c r="J158" s="144">
        <f>ROUND(I158*H158,2)</f>
        <v>0</v>
      </c>
      <c r="K158" s="140" t="s">
        <v>213</v>
      </c>
      <c r="L158" s="32"/>
      <c r="M158" s="145" t="s">
        <v>1</v>
      </c>
      <c r="N158" s="146" t="s">
        <v>41</v>
      </c>
      <c r="P158" s="147">
        <f>O158*H158</f>
        <v>0</v>
      </c>
      <c r="Q158" s="147">
        <v>0</v>
      </c>
      <c r="R158" s="147">
        <f>Q158*H158</f>
        <v>0</v>
      </c>
      <c r="S158" s="147">
        <v>0</v>
      </c>
      <c r="T158" s="148">
        <f>S158*H158</f>
        <v>0</v>
      </c>
      <c r="AR158" s="149" t="s">
        <v>214</v>
      </c>
      <c r="AT158" s="149" t="s">
        <v>209</v>
      </c>
      <c r="AU158" s="149" t="s">
        <v>85</v>
      </c>
      <c r="AY158" s="17" t="s">
        <v>207</v>
      </c>
      <c r="BE158" s="150">
        <f>IF(N158="základní",J158,0)</f>
        <v>0</v>
      </c>
      <c r="BF158" s="150">
        <f>IF(N158="snížená",J158,0)</f>
        <v>0</v>
      </c>
      <c r="BG158" s="150">
        <f>IF(N158="zákl. přenesená",J158,0)</f>
        <v>0</v>
      </c>
      <c r="BH158" s="150">
        <f>IF(N158="sníž. přenesená",J158,0)</f>
        <v>0</v>
      </c>
      <c r="BI158" s="150">
        <f>IF(N158="nulová",J158,0)</f>
        <v>0</v>
      </c>
      <c r="BJ158" s="17" t="s">
        <v>83</v>
      </c>
      <c r="BK158" s="150">
        <f>ROUND(I158*H158,2)</f>
        <v>0</v>
      </c>
      <c r="BL158" s="17" t="s">
        <v>214</v>
      </c>
      <c r="BM158" s="149" t="s">
        <v>1101</v>
      </c>
    </row>
    <row r="159" spans="2:51" s="12" customFormat="1" ht="12">
      <c r="B159" s="151"/>
      <c r="D159" s="152" t="s">
        <v>223</v>
      </c>
      <c r="E159" s="153" t="s">
        <v>1</v>
      </c>
      <c r="F159" s="154" t="s">
        <v>404</v>
      </c>
      <c r="H159" s="155">
        <v>83.16</v>
      </c>
      <c r="I159" s="156"/>
      <c r="L159" s="151"/>
      <c r="M159" s="157"/>
      <c r="T159" s="158"/>
      <c r="AT159" s="153" t="s">
        <v>223</v>
      </c>
      <c r="AU159" s="153" t="s">
        <v>85</v>
      </c>
      <c r="AV159" s="12" t="s">
        <v>85</v>
      </c>
      <c r="AW159" s="12" t="s">
        <v>32</v>
      </c>
      <c r="AX159" s="12" t="s">
        <v>83</v>
      </c>
      <c r="AY159" s="153" t="s">
        <v>207</v>
      </c>
    </row>
    <row r="160" spans="2:65" s="1" customFormat="1" ht="24.2" customHeight="1">
      <c r="B160" s="137"/>
      <c r="C160" s="138" t="s">
        <v>255</v>
      </c>
      <c r="D160" s="138" t="s">
        <v>209</v>
      </c>
      <c r="E160" s="139" t="s">
        <v>414</v>
      </c>
      <c r="F160" s="140" t="s">
        <v>415</v>
      </c>
      <c r="G160" s="141" t="s">
        <v>286</v>
      </c>
      <c r="H160" s="142">
        <v>7.334</v>
      </c>
      <c r="I160" s="143"/>
      <c r="J160" s="144">
        <f>ROUND(I160*H160,2)</f>
        <v>0</v>
      </c>
      <c r="K160" s="140" t="s">
        <v>213</v>
      </c>
      <c r="L160" s="32"/>
      <c r="M160" s="145" t="s">
        <v>1</v>
      </c>
      <c r="N160" s="146" t="s">
        <v>41</v>
      </c>
      <c r="P160" s="147">
        <f>O160*H160</f>
        <v>0</v>
      </c>
      <c r="Q160" s="147">
        <v>0</v>
      </c>
      <c r="R160" s="147">
        <f>Q160*H160</f>
        <v>0</v>
      </c>
      <c r="S160" s="147">
        <v>0</v>
      </c>
      <c r="T160" s="148">
        <f>S160*H160</f>
        <v>0</v>
      </c>
      <c r="AR160" s="149" t="s">
        <v>214</v>
      </c>
      <c r="AT160" s="149" t="s">
        <v>209</v>
      </c>
      <c r="AU160" s="149" t="s">
        <v>85</v>
      </c>
      <c r="AY160" s="17" t="s">
        <v>207</v>
      </c>
      <c r="BE160" s="150">
        <f>IF(N160="základní",J160,0)</f>
        <v>0</v>
      </c>
      <c r="BF160" s="150">
        <f>IF(N160="snížená",J160,0)</f>
        <v>0</v>
      </c>
      <c r="BG160" s="150">
        <f>IF(N160="zákl. přenesená",J160,0)</f>
        <v>0</v>
      </c>
      <c r="BH160" s="150">
        <f>IF(N160="sníž. přenesená",J160,0)</f>
        <v>0</v>
      </c>
      <c r="BI160" s="150">
        <f>IF(N160="nulová",J160,0)</f>
        <v>0</v>
      </c>
      <c r="BJ160" s="17" t="s">
        <v>83</v>
      </c>
      <c r="BK160" s="150">
        <f>ROUND(I160*H160,2)</f>
        <v>0</v>
      </c>
      <c r="BL160" s="17" t="s">
        <v>214</v>
      </c>
      <c r="BM160" s="149" t="s">
        <v>1102</v>
      </c>
    </row>
    <row r="161" spans="2:51" s="12" customFormat="1" ht="12">
      <c r="B161" s="151"/>
      <c r="D161" s="152" t="s">
        <v>223</v>
      </c>
      <c r="E161" s="153" t="s">
        <v>1</v>
      </c>
      <c r="F161" s="154" t="s">
        <v>859</v>
      </c>
      <c r="H161" s="155">
        <v>5.934</v>
      </c>
      <c r="I161" s="156"/>
      <c r="L161" s="151"/>
      <c r="M161" s="157"/>
      <c r="T161" s="158"/>
      <c r="AT161" s="153" t="s">
        <v>223</v>
      </c>
      <c r="AU161" s="153" t="s">
        <v>85</v>
      </c>
      <c r="AV161" s="12" t="s">
        <v>85</v>
      </c>
      <c r="AW161" s="12" t="s">
        <v>32</v>
      </c>
      <c r="AX161" s="12" t="s">
        <v>76</v>
      </c>
      <c r="AY161" s="153" t="s">
        <v>207</v>
      </c>
    </row>
    <row r="162" spans="2:51" s="13" customFormat="1" ht="12">
      <c r="B162" s="159"/>
      <c r="D162" s="152" t="s">
        <v>223</v>
      </c>
      <c r="E162" s="160" t="s">
        <v>1</v>
      </c>
      <c r="F162" s="161" t="s">
        <v>1103</v>
      </c>
      <c r="H162" s="160" t="s">
        <v>1</v>
      </c>
      <c r="I162" s="162"/>
      <c r="L162" s="159"/>
      <c r="M162" s="163"/>
      <c r="T162" s="164"/>
      <c r="AT162" s="160" t="s">
        <v>223</v>
      </c>
      <c r="AU162" s="160" t="s">
        <v>85</v>
      </c>
      <c r="AV162" s="13" t="s">
        <v>83</v>
      </c>
      <c r="AW162" s="13" t="s">
        <v>32</v>
      </c>
      <c r="AX162" s="13" t="s">
        <v>76</v>
      </c>
      <c r="AY162" s="160" t="s">
        <v>207</v>
      </c>
    </row>
    <row r="163" spans="2:51" s="12" customFormat="1" ht="12">
      <c r="B163" s="151"/>
      <c r="D163" s="152" t="s">
        <v>223</v>
      </c>
      <c r="E163" s="153" t="s">
        <v>1</v>
      </c>
      <c r="F163" s="154" t="s">
        <v>1104</v>
      </c>
      <c r="H163" s="155">
        <v>1.4</v>
      </c>
      <c r="I163" s="156"/>
      <c r="L163" s="151"/>
      <c r="M163" s="157"/>
      <c r="T163" s="158"/>
      <c r="AT163" s="153" t="s">
        <v>223</v>
      </c>
      <c r="AU163" s="153" t="s">
        <v>85</v>
      </c>
      <c r="AV163" s="12" t="s">
        <v>85</v>
      </c>
      <c r="AW163" s="12" t="s">
        <v>32</v>
      </c>
      <c r="AX163" s="12" t="s">
        <v>76</v>
      </c>
      <c r="AY163" s="153" t="s">
        <v>207</v>
      </c>
    </row>
    <row r="164" spans="2:51" s="14" customFormat="1" ht="12">
      <c r="B164" s="165"/>
      <c r="D164" s="152" t="s">
        <v>223</v>
      </c>
      <c r="E164" s="166" t="s">
        <v>1</v>
      </c>
      <c r="F164" s="167" t="s">
        <v>309</v>
      </c>
      <c r="H164" s="168">
        <v>7.334</v>
      </c>
      <c r="I164" s="169"/>
      <c r="L164" s="165"/>
      <c r="M164" s="170"/>
      <c r="T164" s="171"/>
      <c r="AT164" s="166" t="s">
        <v>223</v>
      </c>
      <c r="AU164" s="166" t="s">
        <v>85</v>
      </c>
      <c r="AV164" s="14" t="s">
        <v>214</v>
      </c>
      <c r="AW164" s="14" t="s">
        <v>32</v>
      </c>
      <c r="AX164" s="14" t="s">
        <v>83</v>
      </c>
      <c r="AY164" s="166" t="s">
        <v>207</v>
      </c>
    </row>
    <row r="165" spans="2:65" s="1" customFormat="1" ht="24.2" customHeight="1">
      <c r="B165" s="137"/>
      <c r="C165" s="138" t="s">
        <v>261</v>
      </c>
      <c r="D165" s="138" t="s">
        <v>209</v>
      </c>
      <c r="E165" s="139" t="s">
        <v>860</v>
      </c>
      <c r="F165" s="140" t="s">
        <v>861</v>
      </c>
      <c r="G165" s="141" t="s">
        <v>286</v>
      </c>
      <c r="H165" s="142">
        <v>5.934</v>
      </c>
      <c r="I165" s="143"/>
      <c r="J165" s="144">
        <f>ROUND(I165*H165,2)</f>
        <v>0</v>
      </c>
      <c r="K165" s="140" t="s">
        <v>213</v>
      </c>
      <c r="L165" s="32"/>
      <c r="M165" s="145" t="s">
        <v>1</v>
      </c>
      <c r="N165" s="146" t="s">
        <v>41</v>
      </c>
      <c r="P165" s="147">
        <f>O165*H165</f>
        <v>0</v>
      </c>
      <c r="Q165" s="147">
        <v>0</v>
      </c>
      <c r="R165" s="147">
        <f>Q165*H165</f>
        <v>0</v>
      </c>
      <c r="S165" s="147">
        <v>0</v>
      </c>
      <c r="T165" s="148">
        <f>S165*H165</f>
        <v>0</v>
      </c>
      <c r="AR165" s="149" t="s">
        <v>214</v>
      </c>
      <c r="AT165" s="149" t="s">
        <v>209</v>
      </c>
      <c r="AU165" s="149" t="s">
        <v>85</v>
      </c>
      <c r="AY165" s="17" t="s">
        <v>207</v>
      </c>
      <c r="BE165" s="150">
        <f>IF(N165="základní",J165,0)</f>
        <v>0</v>
      </c>
      <c r="BF165" s="150">
        <f>IF(N165="snížená",J165,0)</f>
        <v>0</v>
      </c>
      <c r="BG165" s="150">
        <f>IF(N165="zákl. přenesená",J165,0)</f>
        <v>0</v>
      </c>
      <c r="BH165" s="150">
        <f>IF(N165="sníž. přenesená",J165,0)</f>
        <v>0</v>
      </c>
      <c r="BI165" s="150">
        <f>IF(N165="nulová",J165,0)</f>
        <v>0</v>
      </c>
      <c r="BJ165" s="17" t="s">
        <v>83</v>
      </c>
      <c r="BK165" s="150">
        <f>ROUND(I165*H165,2)</f>
        <v>0</v>
      </c>
      <c r="BL165" s="17" t="s">
        <v>214</v>
      </c>
      <c r="BM165" s="149" t="s">
        <v>1105</v>
      </c>
    </row>
    <row r="166" spans="2:51" s="12" customFormat="1" ht="12">
      <c r="B166" s="151"/>
      <c r="D166" s="152" t="s">
        <v>223</v>
      </c>
      <c r="E166" s="153" t="s">
        <v>1</v>
      </c>
      <c r="F166" s="154" t="s">
        <v>859</v>
      </c>
      <c r="H166" s="155">
        <v>5.934</v>
      </c>
      <c r="I166" s="156"/>
      <c r="L166" s="151"/>
      <c r="M166" s="157"/>
      <c r="T166" s="158"/>
      <c r="AT166" s="153" t="s">
        <v>223</v>
      </c>
      <c r="AU166" s="153" t="s">
        <v>85</v>
      </c>
      <c r="AV166" s="12" t="s">
        <v>85</v>
      </c>
      <c r="AW166" s="12" t="s">
        <v>32</v>
      </c>
      <c r="AX166" s="12" t="s">
        <v>83</v>
      </c>
      <c r="AY166" s="153" t="s">
        <v>207</v>
      </c>
    </row>
    <row r="167" spans="2:65" s="1" customFormat="1" ht="33" customHeight="1">
      <c r="B167" s="137"/>
      <c r="C167" s="138" t="s">
        <v>266</v>
      </c>
      <c r="D167" s="138" t="s">
        <v>209</v>
      </c>
      <c r="E167" s="139" t="s">
        <v>433</v>
      </c>
      <c r="F167" s="140" t="s">
        <v>434</v>
      </c>
      <c r="G167" s="141" t="s">
        <v>429</v>
      </c>
      <c r="H167" s="142">
        <v>33.264</v>
      </c>
      <c r="I167" s="143"/>
      <c r="J167" s="144">
        <f>ROUND(I167*H167,2)</f>
        <v>0</v>
      </c>
      <c r="K167" s="140" t="s">
        <v>213</v>
      </c>
      <c r="L167" s="32"/>
      <c r="M167" s="145" t="s">
        <v>1</v>
      </c>
      <c r="N167" s="146" t="s">
        <v>41</v>
      </c>
      <c r="P167" s="147">
        <f>O167*H167</f>
        <v>0</v>
      </c>
      <c r="Q167" s="147">
        <v>0</v>
      </c>
      <c r="R167" s="147">
        <f>Q167*H167</f>
        <v>0</v>
      </c>
      <c r="S167" s="147">
        <v>0</v>
      </c>
      <c r="T167" s="148">
        <f>S167*H167</f>
        <v>0</v>
      </c>
      <c r="AR167" s="149" t="s">
        <v>214</v>
      </c>
      <c r="AT167" s="149" t="s">
        <v>209</v>
      </c>
      <c r="AU167" s="149" t="s">
        <v>85</v>
      </c>
      <c r="AY167" s="17" t="s">
        <v>207</v>
      </c>
      <c r="BE167" s="150">
        <f>IF(N167="základní",J167,0)</f>
        <v>0</v>
      </c>
      <c r="BF167" s="150">
        <f>IF(N167="snížená",J167,0)</f>
        <v>0</v>
      </c>
      <c r="BG167" s="150">
        <f>IF(N167="zákl. přenesená",J167,0)</f>
        <v>0</v>
      </c>
      <c r="BH167" s="150">
        <f>IF(N167="sníž. přenesená",J167,0)</f>
        <v>0</v>
      </c>
      <c r="BI167" s="150">
        <f>IF(N167="nulová",J167,0)</f>
        <v>0</v>
      </c>
      <c r="BJ167" s="17" t="s">
        <v>83</v>
      </c>
      <c r="BK167" s="150">
        <f>ROUND(I167*H167,2)</f>
        <v>0</v>
      </c>
      <c r="BL167" s="17" t="s">
        <v>214</v>
      </c>
      <c r="BM167" s="149" t="s">
        <v>1106</v>
      </c>
    </row>
    <row r="168" spans="2:51" s="12" customFormat="1" ht="12">
      <c r="B168" s="151"/>
      <c r="D168" s="152" t="s">
        <v>223</v>
      </c>
      <c r="E168" s="153" t="s">
        <v>1</v>
      </c>
      <c r="F168" s="154" t="s">
        <v>436</v>
      </c>
      <c r="H168" s="155">
        <v>33.264</v>
      </c>
      <c r="I168" s="156"/>
      <c r="L168" s="151"/>
      <c r="M168" s="157"/>
      <c r="T168" s="158"/>
      <c r="AT168" s="153" t="s">
        <v>223</v>
      </c>
      <c r="AU168" s="153" t="s">
        <v>85</v>
      </c>
      <c r="AV168" s="12" t="s">
        <v>85</v>
      </c>
      <c r="AW168" s="12" t="s">
        <v>32</v>
      </c>
      <c r="AX168" s="12" t="s">
        <v>83</v>
      </c>
      <c r="AY168" s="153" t="s">
        <v>207</v>
      </c>
    </row>
    <row r="169" spans="2:65" s="1" customFormat="1" ht="16.5" customHeight="1">
      <c r="B169" s="137"/>
      <c r="C169" s="138" t="s">
        <v>8</v>
      </c>
      <c r="D169" s="138" t="s">
        <v>209</v>
      </c>
      <c r="E169" s="139" t="s">
        <v>438</v>
      </c>
      <c r="F169" s="140" t="s">
        <v>439</v>
      </c>
      <c r="G169" s="141" t="s">
        <v>286</v>
      </c>
      <c r="H169" s="142">
        <v>16.632</v>
      </c>
      <c r="I169" s="143"/>
      <c r="J169" s="144">
        <f>ROUND(I169*H169,2)</f>
        <v>0</v>
      </c>
      <c r="K169" s="140" t="s">
        <v>213</v>
      </c>
      <c r="L169" s="32"/>
      <c r="M169" s="145" t="s">
        <v>1</v>
      </c>
      <c r="N169" s="146" t="s">
        <v>41</v>
      </c>
      <c r="P169" s="147">
        <f>O169*H169</f>
        <v>0</v>
      </c>
      <c r="Q169" s="147">
        <v>0</v>
      </c>
      <c r="R169" s="147">
        <f>Q169*H169</f>
        <v>0</v>
      </c>
      <c r="S169" s="147">
        <v>0</v>
      </c>
      <c r="T169" s="148">
        <f>S169*H169</f>
        <v>0</v>
      </c>
      <c r="AR169" s="149" t="s">
        <v>214</v>
      </c>
      <c r="AT169" s="149" t="s">
        <v>209</v>
      </c>
      <c r="AU169" s="149" t="s">
        <v>85</v>
      </c>
      <c r="AY169" s="17" t="s">
        <v>207</v>
      </c>
      <c r="BE169" s="150">
        <f>IF(N169="základní",J169,0)</f>
        <v>0</v>
      </c>
      <c r="BF169" s="150">
        <f>IF(N169="snížená",J169,0)</f>
        <v>0</v>
      </c>
      <c r="BG169" s="150">
        <f>IF(N169="zákl. přenesená",J169,0)</f>
        <v>0</v>
      </c>
      <c r="BH169" s="150">
        <f>IF(N169="sníž. přenesená",J169,0)</f>
        <v>0</v>
      </c>
      <c r="BI169" s="150">
        <f>IF(N169="nulová",J169,0)</f>
        <v>0</v>
      </c>
      <c r="BJ169" s="17" t="s">
        <v>83</v>
      </c>
      <c r="BK169" s="150">
        <f>ROUND(I169*H169,2)</f>
        <v>0</v>
      </c>
      <c r="BL169" s="17" t="s">
        <v>214</v>
      </c>
      <c r="BM169" s="149" t="s">
        <v>1107</v>
      </c>
    </row>
    <row r="170" spans="2:51" s="12" customFormat="1" ht="12">
      <c r="B170" s="151"/>
      <c r="D170" s="152" t="s">
        <v>223</v>
      </c>
      <c r="E170" s="153" t="s">
        <v>1</v>
      </c>
      <c r="F170" s="154" t="s">
        <v>151</v>
      </c>
      <c r="H170" s="155">
        <v>16.632</v>
      </c>
      <c r="I170" s="156"/>
      <c r="L170" s="151"/>
      <c r="M170" s="157"/>
      <c r="T170" s="158"/>
      <c r="AT170" s="153" t="s">
        <v>223</v>
      </c>
      <c r="AU170" s="153" t="s">
        <v>85</v>
      </c>
      <c r="AV170" s="12" t="s">
        <v>85</v>
      </c>
      <c r="AW170" s="12" t="s">
        <v>32</v>
      </c>
      <c r="AX170" s="12" t="s">
        <v>83</v>
      </c>
      <c r="AY170" s="153" t="s">
        <v>207</v>
      </c>
    </row>
    <row r="171" spans="2:65" s="1" customFormat="1" ht="24.2" customHeight="1">
      <c r="B171" s="137"/>
      <c r="C171" s="138" t="s">
        <v>274</v>
      </c>
      <c r="D171" s="138" t="s">
        <v>209</v>
      </c>
      <c r="E171" s="139" t="s">
        <v>453</v>
      </c>
      <c r="F171" s="140" t="s">
        <v>454</v>
      </c>
      <c r="G171" s="141" t="s">
        <v>286</v>
      </c>
      <c r="H171" s="142">
        <v>11.868</v>
      </c>
      <c r="I171" s="143"/>
      <c r="J171" s="144">
        <f>ROUND(I171*H171,2)</f>
        <v>0</v>
      </c>
      <c r="K171" s="140" t="s">
        <v>213</v>
      </c>
      <c r="L171" s="32"/>
      <c r="M171" s="145" t="s">
        <v>1</v>
      </c>
      <c r="N171" s="146" t="s">
        <v>41</v>
      </c>
      <c r="P171" s="147">
        <f>O171*H171</f>
        <v>0</v>
      </c>
      <c r="Q171" s="147">
        <v>0</v>
      </c>
      <c r="R171" s="147">
        <f>Q171*H171</f>
        <v>0</v>
      </c>
      <c r="S171" s="147">
        <v>0</v>
      </c>
      <c r="T171" s="148">
        <f>S171*H171</f>
        <v>0</v>
      </c>
      <c r="AR171" s="149" t="s">
        <v>214</v>
      </c>
      <c r="AT171" s="149" t="s">
        <v>209</v>
      </c>
      <c r="AU171" s="149" t="s">
        <v>85</v>
      </c>
      <c r="AY171" s="17" t="s">
        <v>207</v>
      </c>
      <c r="BE171" s="150">
        <f>IF(N171="základní",J171,0)</f>
        <v>0</v>
      </c>
      <c r="BF171" s="150">
        <f>IF(N171="snížená",J171,0)</f>
        <v>0</v>
      </c>
      <c r="BG171" s="150">
        <f>IF(N171="zákl. přenesená",J171,0)</f>
        <v>0</v>
      </c>
      <c r="BH171" s="150">
        <f>IF(N171="sníž. přenesená",J171,0)</f>
        <v>0</v>
      </c>
      <c r="BI171" s="150">
        <f>IF(N171="nulová",J171,0)</f>
        <v>0</v>
      </c>
      <c r="BJ171" s="17" t="s">
        <v>83</v>
      </c>
      <c r="BK171" s="150">
        <f>ROUND(I171*H171,2)</f>
        <v>0</v>
      </c>
      <c r="BL171" s="17" t="s">
        <v>214</v>
      </c>
      <c r="BM171" s="149" t="s">
        <v>1108</v>
      </c>
    </row>
    <row r="172" spans="2:51" s="12" customFormat="1" ht="12">
      <c r="B172" s="151"/>
      <c r="D172" s="152" t="s">
        <v>223</v>
      </c>
      <c r="E172" s="153" t="s">
        <v>1</v>
      </c>
      <c r="F172" s="154" t="s">
        <v>165</v>
      </c>
      <c r="H172" s="155">
        <v>28.5</v>
      </c>
      <c r="I172" s="156"/>
      <c r="L172" s="151"/>
      <c r="M172" s="157"/>
      <c r="T172" s="158"/>
      <c r="AT172" s="153" t="s">
        <v>223</v>
      </c>
      <c r="AU172" s="153" t="s">
        <v>85</v>
      </c>
      <c r="AV172" s="12" t="s">
        <v>85</v>
      </c>
      <c r="AW172" s="12" t="s">
        <v>32</v>
      </c>
      <c r="AX172" s="12" t="s">
        <v>76</v>
      </c>
      <c r="AY172" s="153" t="s">
        <v>207</v>
      </c>
    </row>
    <row r="173" spans="2:51" s="12" customFormat="1" ht="12">
      <c r="B173" s="151"/>
      <c r="D173" s="152" t="s">
        <v>223</v>
      </c>
      <c r="E173" s="153" t="s">
        <v>1</v>
      </c>
      <c r="F173" s="154" t="s">
        <v>1166</v>
      </c>
      <c r="H173" s="155">
        <v>-3.96</v>
      </c>
      <c r="I173" s="156"/>
      <c r="L173" s="151"/>
      <c r="M173" s="157"/>
      <c r="T173" s="158"/>
      <c r="AT173" s="153" t="s">
        <v>223</v>
      </c>
      <c r="AU173" s="153" t="s">
        <v>85</v>
      </c>
      <c r="AV173" s="12" t="s">
        <v>85</v>
      </c>
      <c r="AW173" s="12" t="s">
        <v>32</v>
      </c>
      <c r="AX173" s="12" t="s">
        <v>76</v>
      </c>
      <c r="AY173" s="153" t="s">
        <v>207</v>
      </c>
    </row>
    <row r="174" spans="2:51" s="12" customFormat="1" ht="12">
      <c r="B174" s="151"/>
      <c r="D174" s="152" t="s">
        <v>223</v>
      </c>
      <c r="E174" s="153" t="s">
        <v>1</v>
      </c>
      <c r="F174" s="154" t="s">
        <v>1167</v>
      </c>
      <c r="H174" s="155">
        <v>-10.56</v>
      </c>
      <c r="I174" s="156"/>
      <c r="L174" s="151"/>
      <c r="M174" s="157"/>
      <c r="T174" s="158"/>
      <c r="AT174" s="153" t="s">
        <v>223</v>
      </c>
      <c r="AU174" s="153" t="s">
        <v>85</v>
      </c>
      <c r="AV174" s="12" t="s">
        <v>85</v>
      </c>
      <c r="AW174" s="12" t="s">
        <v>32</v>
      </c>
      <c r="AX174" s="12" t="s">
        <v>76</v>
      </c>
      <c r="AY174" s="153" t="s">
        <v>207</v>
      </c>
    </row>
    <row r="175" spans="2:51" s="12" customFormat="1" ht="12">
      <c r="B175" s="151"/>
      <c r="D175" s="152" t="s">
        <v>223</v>
      </c>
      <c r="E175" s="153" t="s">
        <v>1</v>
      </c>
      <c r="F175" s="154" t="s">
        <v>1168</v>
      </c>
      <c r="H175" s="155">
        <v>-0.792</v>
      </c>
      <c r="I175" s="156"/>
      <c r="L175" s="151"/>
      <c r="M175" s="157"/>
      <c r="T175" s="158"/>
      <c r="AT175" s="153" t="s">
        <v>223</v>
      </c>
      <c r="AU175" s="153" t="s">
        <v>85</v>
      </c>
      <c r="AV175" s="12" t="s">
        <v>85</v>
      </c>
      <c r="AW175" s="12" t="s">
        <v>32</v>
      </c>
      <c r="AX175" s="12" t="s">
        <v>76</v>
      </c>
      <c r="AY175" s="153" t="s">
        <v>207</v>
      </c>
    </row>
    <row r="176" spans="2:51" s="12" customFormat="1" ht="12">
      <c r="B176" s="151"/>
      <c r="D176" s="152" t="s">
        <v>223</v>
      </c>
      <c r="E176" s="153" t="s">
        <v>1</v>
      </c>
      <c r="F176" s="154" t="s">
        <v>1169</v>
      </c>
      <c r="H176" s="155">
        <v>-1.32</v>
      </c>
      <c r="I176" s="156"/>
      <c r="L176" s="151"/>
      <c r="M176" s="157"/>
      <c r="T176" s="158"/>
      <c r="AT176" s="153" t="s">
        <v>223</v>
      </c>
      <c r="AU176" s="153" t="s">
        <v>85</v>
      </c>
      <c r="AV176" s="12" t="s">
        <v>85</v>
      </c>
      <c r="AW176" s="12" t="s">
        <v>32</v>
      </c>
      <c r="AX176" s="12" t="s">
        <v>76</v>
      </c>
      <c r="AY176" s="153" t="s">
        <v>207</v>
      </c>
    </row>
    <row r="177" spans="2:51" s="14" customFormat="1" ht="12">
      <c r="B177" s="165"/>
      <c r="D177" s="152" t="s">
        <v>223</v>
      </c>
      <c r="E177" s="166" t="s">
        <v>831</v>
      </c>
      <c r="F177" s="167" t="s">
        <v>309</v>
      </c>
      <c r="H177" s="168">
        <v>11.868</v>
      </c>
      <c r="I177" s="169"/>
      <c r="L177" s="165"/>
      <c r="M177" s="170"/>
      <c r="T177" s="171"/>
      <c r="AT177" s="166" t="s">
        <v>223</v>
      </c>
      <c r="AU177" s="166" t="s">
        <v>85</v>
      </c>
      <c r="AV177" s="14" t="s">
        <v>214</v>
      </c>
      <c r="AW177" s="14" t="s">
        <v>32</v>
      </c>
      <c r="AX177" s="14" t="s">
        <v>83</v>
      </c>
      <c r="AY177" s="166" t="s">
        <v>207</v>
      </c>
    </row>
    <row r="178" spans="2:65" s="1" customFormat="1" ht="24.2" customHeight="1">
      <c r="B178" s="137"/>
      <c r="C178" s="138" t="s">
        <v>278</v>
      </c>
      <c r="D178" s="138" t="s">
        <v>209</v>
      </c>
      <c r="E178" s="139" t="s">
        <v>479</v>
      </c>
      <c r="F178" s="140" t="s">
        <v>480</v>
      </c>
      <c r="G178" s="141" t="s">
        <v>218</v>
      </c>
      <c r="H178" s="142">
        <v>14</v>
      </c>
      <c r="I178" s="143"/>
      <c r="J178" s="144">
        <f>ROUND(I178*H178,2)</f>
        <v>0</v>
      </c>
      <c r="K178" s="140" t="s">
        <v>213</v>
      </c>
      <c r="L178" s="32"/>
      <c r="M178" s="145" t="s">
        <v>1</v>
      </c>
      <c r="N178" s="146" t="s">
        <v>41</v>
      </c>
      <c r="P178" s="147">
        <f>O178*H178</f>
        <v>0</v>
      </c>
      <c r="Q178" s="147">
        <v>0</v>
      </c>
      <c r="R178" s="147">
        <f>Q178*H178</f>
        <v>0</v>
      </c>
      <c r="S178" s="147">
        <v>0</v>
      </c>
      <c r="T178" s="148">
        <f>S178*H178</f>
        <v>0</v>
      </c>
      <c r="AR178" s="149" t="s">
        <v>214</v>
      </c>
      <c r="AT178" s="149" t="s">
        <v>209</v>
      </c>
      <c r="AU178" s="149" t="s">
        <v>85</v>
      </c>
      <c r="AY178" s="17" t="s">
        <v>207</v>
      </c>
      <c r="BE178" s="150">
        <f>IF(N178="základní",J178,0)</f>
        <v>0</v>
      </c>
      <c r="BF178" s="150">
        <f>IF(N178="snížená",J178,0)</f>
        <v>0</v>
      </c>
      <c r="BG178" s="150">
        <f>IF(N178="zákl. přenesená",J178,0)</f>
        <v>0</v>
      </c>
      <c r="BH178" s="150">
        <f>IF(N178="sníž. přenesená",J178,0)</f>
        <v>0</v>
      </c>
      <c r="BI178" s="150">
        <f>IF(N178="nulová",J178,0)</f>
        <v>0</v>
      </c>
      <c r="BJ178" s="17" t="s">
        <v>83</v>
      </c>
      <c r="BK178" s="150">
        <f>ROUND(I178*H178,2)</f>
        <v>0</v>
      </c>
      <c r="BL178" s="17" t="s">
        <v>214</v>
      </c>
      <c r="BM178" s="149" t="s">
        <v>1113</v>
      </c>
    </row>
    <row r="179" spans="2:51" s="12" customFormat="1" ht="12">
      <c r="B179" s="151"/>
      <c r="D179" s="152" t="s">
        <v>223</v>
      </c>
      <c r="E179" s="153" t="s">
        <v>157</v>
      </c>
      <c r="F179" s="154" t="s">
        <v>1170</v>
      </c>
      <c r="H179" s="155">
        <v>14</v>
      </c>
      <c r="I179" s="156"/>
      <c r="L179" s="151"/>
      <c r="M179" s="157"/>
      <c r="T179" s="158"/>
      <c r="AT179" s="153" t="s">
        <v>223</v>
      </c>
      <c r="AU179" s="153" t="s">
        <v>85</v>
      </c>
      <c r="AV179" s="12" t="s">
        <v>85</v>
      </c>
      <c r="AW179" s="12" t="s">
        <v>32</v>
      </c>
      <c r="AX179" s="12" t="s">
        <v>83</v>
      </c>
      <c r="AY179" s="153" t="s">
        <v>207</v>
      </c>
    </row>
    <row r="180" spans="2:65" s="1" customFormat="1" ht="24.2" customHeight="1">
      <c r="B180" s="137"/>
      <c r="C180" s="138" t="s">
        <v>283</v>
      </c>
      <c r="D180" s="138" t="s">
        <v>209</v>
      </c>
      <c r="E180" s="139" t="s">
        <v>484</v>
      </c>
      <c r="F180" s="140" t="s">
        <v>1115</v>
      </c>
      <c r="G180" s="141" t="s">
        <v>218</v>
      </c>
      <c r="H180" s="142">
        <v>14</v>
      </c>
      <c r="I180" s="143"/>
      <c r="J180" s="144">
        <f>ROUND(I180*H180,2)</f>
        <v>0</v>
      </c>
      <c r="K180" s="140" t="s">
        <v>213</v>
      </c>
      <c r="L180" s="32"/>
      <c r="M180" s="145" t="s">
        <v>1</v>
      </c>
      <c r="N180" s="146" t="s">
        <v>41</v>
      </c>
      <c r="P180" s="147">
        <f>O180*H180</f>
        <v>0</v>
      </c>
      <c r="Q180" s="147">
        <v>0</v>
      </c>
      <c r="R180" s="147">
        <f>Q180*H180</f>
        <v>0</v>
      </c>
      <c r="S180" s="147">
        <v>0</v>
      </c>
      <c r="T180" s="148">
        <f>S180*H180</f>
        <v>0</v>
      </c>
      <c r="AR180" s="149" t="s">
        <v>214</v>
      </c>
      <c r="AT180" s="149" t="s">
        <v>209</v>
      </c>
      <c r="AU180" s="149" t="s">
        <v>85</v>
      </c>
      <c r="AY180" s="17" t="s">
        <v>207</v>
      </c>
      <c r="BE180" s="150">
        <f>IF(N180="základní",J180,0)</f>
        <v>0</v>
      </c>
      <c r="BF180" s="150">
        <f>IF(N180="snížená",J180,0)</f>
        <v>0</v>
      </c>
      <c r="BG180" s="150">
        <f>IF(N180="zákl. přenesená",J180,0)</f>
        <v>0</v>
      </c>
      <c r="BH180" s="150">
        <f>IF(N180="sníž. přenesená",J180,0)</f>
        <v>0</v>
      </c>
      <c r="BI180" s="150">
        <f>IF(N180="nulová",J180,0)</f>
        <v>0</v>
      </c>
      <c r="BJ180" s="17" t="s">
        <v>83</v>
      </c>
      <c r="BK180" s="150">
        <f>ROUND(I180*H180,2)</f>
        <v>0</v>
      </c>
      <c r="BL180" s="17" t="s">
        <v>214</v>
      </c>
      <c r="BM180" s="149" t="s">
        <v>1116</v>
      </c>
    </row>
    <row r="181" spans="2:51" s="12" customFormat="1" ht="12">
      <c r="B181" s="151"/>
      <c r="D181" s="152" t="s">
        <v>223</v>
      </c>
      <c r="E181" s="153" t="s">
        <v>1</v>
      </c>
      <c r="F181" s="154" t="s">
        <v>157</v>
      </c>
      <c r="H181" s="155">
        <v>14</v>
      </c>
      <c r="I181" s="156"/>
      <c r="L181" s="151"/>
      <c r="M181" s="157"/>
      <c r="T181" s="158"/>
      <c r="AT181" s="153" t="s">
        <v>223</v>
      </c>
      <c r="AU181" s="153" t="s">
        <v>85</v>
      </c>
      <c r="AV181" s="12" t="s">
        <v>85</v>
      </c>
      <c r="AW181" s="12" t="s">
        <v>32</v>
      </c>
      <c r="AX181" s="12" t="s">
        <v>83</v>
      </c>
      <c r="AY181" s="153" t="s">
        <v>207</v>
      </c>
    </row>
    <row r="182" spans="2:65" s="1" customFormat="1" ht="16.5" customHeight="1">
      <c r="B182" s="137"/>
      <c r="C182" s="172" t="s">
        <v>290</v>
      </c>
      <c r="D182" s="172" t="s">
        <v>426</v>
      </c>
      <c r="E182" s="173" t="s">
        <v>488</v>
      </c>
      <c r="F182" s="174" t="s">
        <v>489</v>
      </c>
      <c r="G182" s="175" t="s">
        <v>490</v>
      </c>
      <c r="H182" s="176">
        <v>0.426</v>
      </c>
      <c r="I182" s="177"/>
      <c r="J182" s="178">
        <f>ROUND(I182*H182,2)</f>
        <v>0</v>
      </c>
      <c r="K182" s="174" t="s">
        <v>213</v>
      </c>
      <c r="L182" s="179"/>
      <c r="M182" s="180" t="s">
        <v>1</v>
      </c>
      <c r="N182" s="181" t="s">
        <v>41</v>
      </c>
      <c r="P182" s="147">
        <f>O182*H182</f>
        <v>0</v>
      </c>
      <c r="Q182" s="147">
        <v>0.001</v>
      </c>
      <c r="R182" s="147">
        <f>Q182*H182</f>
        <v>0.000426</v>
      </c>
      <c r="S182" s="147">
        <v>0</v>
      </c>
      <c r="T182" s="148">
        <f>S182*H182</f>
        <v>0</v>
      </c>
      <c r="AR182" s="149" t="s">
        <v>242</v>
      </c>
      <c r="AT182" s="149" t="s">
        <v>426</v>
      </c>
      <c r="AU182" s="149" t="s">
        <v>85</v>
      </c>
      <c r="AY182" s="17" t="s">
        <v>207</v>
      </c>
      <c r="BE182" s="150">
        <f>IF(N182="základní",J182,0)</f>
        <v>0</v>
      </c>
      <c r="BF182" s="150">
        <f>IF(N182="snížená",J182,0)</f>
        <v>0</v>
      </c>
      <c r="BG182" s="150">
        <f>IF(N182="zákl. přenesená",J182,0)</f>
        <v>0</v>
      </c>
      <c r="BH182" s="150">
        <f>IF(N182="sníž. přenesená",J182,0)</f>
        <v>0</v>
      </c>
      <c r="BI182" s="150">
        <f>IF(N182="nulová",J182,0)</f>
        <v>0</v>
      </c>
      <c r="BJ182" s="17" t="s">
        <v>83</v>
      </c>
      <c r="BK182" s="150">
        <f>ROUND(I182*H182,2)</f>
        <v>0</v>
      </c>
      <c r="BL182" s="17" t="s">
        <v>214</v>
      </c>
      <c r="BM182" s="149" t="s">
        <v>1117</v>
      </c>
    </row>
    <row r="183" spans="2:65" s="1" customFormat="1" ht="21.75" customHeight="1">
      <c r="B183" s="137"/>
      <c r="C183" s="138" t="s">
        <v>294</v>
      </c>
      <c r="D183" s="138" t="s">
        <v>209</v>
      </c>
      <c r="E183" s="139" t="s">
        <v>502</v>
      </c>
      <c r="F183" s="140" t="s">
        <v>503</v>
      </c>
      <c r="G183" s="141" t="s">
        <v>218</v>
      </c>
      <c r="H183" s="142">
        <v>14</v>
      </c>
      <c r="I183" s="143"/>
      <c r="J183" s="144">
        <f>ROUND(I183*H183,2)</f>
        <v>0</v>
      </c>
      <c r="K183" s="140" t="s">
        <v>213</v>
      </c>
      <c r="L183" s="32"/>
      <c r="M183" s="145" t="s">
        <v>1</v>
      </c>
      <c r="N183" s="146" t="s">
        <v>41</v>
      </c>
      <c r="P183" s="147">
        <f>O183*H183</f>
        <v>0</v>
      </c>
      <c r="Q183" s="147">
        <v>0</v>
      </c>
      <c r="R183" s="147">
        <f>Q183*H183</f>
        <v>0</v>
      </c>
      <c r="S183" s="147">
        <v>0</v>
      </c>
      <c r="T183" s="148">
        <f>S183*H183</f>
        <v>0</v>
      </c>
      <c r="AR183" s="149" t="s">
        <v>214</v>
      </c>
      <c r="AT183" s="149" t="s">
        <v>209</v>
      </c>
      <c r="AU183" s="149" t="s">
        <v>85</v>
      </c>
      <c r="AY183" s="17" t="s">
        <v>207</v>
      </c>
      <c r="BE183" s="150">
        <f>IF(N183="základní",J183,0)</f>
        <v>0</v>
      </c>
      <c r="BF183" s="150">
        <f>IF(N183="snížená",J183,0)</f>
        <v>0</v>
      </c>
      <c r="BG183" s="150">
        <f>IF(N183="zákl. přenesená",J183,0)</f>
        <v>0</v>
      </c>
      <c r="BH183" s="150">
        <f>IF(N183="sníž. přenesená",J183,0)</f>
        <v>0</v>
      </c>
      <c r="BI183" s="150">
        <f>IF(N183="nulová",J183,0)</f>
        <v>0</v>
      </c>
      <c r="BJ183" s="17" t="s">
        <v>83</v>
      </c>
      <c r="BK183" s="150">
        <f>ROUND(I183*H183,2)</f>
        <v>0</v>
      </c>
      <c r="BL183" s="17" t="s">
        <v>214</v>
      </c>
      <c r="BM183" s="149" t="s">
        <v>1118</v>
      </c>
    </row>
    <row r="184" spans="2:51" s="12" customFormat="1" ht="12">
      <c r="B184" s="151"/>
      <c r="D184" s="152" t="s">
        <v>223</v>
      </c>
      <c r="E184" s="153" t="s">
        <v>1</v>
      </c>
      <c r="F184" s="154" t="s">
        <v>157</v>
      </c>
      <c r="H184" s="155">
        <v>14</v>
      </c>
      <c r="I184" s="156"/>
      <c r="L184" s="151"/>
      <c r="M184" s="157"/>
      <c r="T184" s="158"/>
      <c r="AT184" s="153" t="s">
        <v>223</v>
      </c>
      <c r="AU184" s="153" t="s">
        <v>85</v>
      </c>
      <c r="AV184" s="12" t="s">
        <v>85</v>
      </c>
      <c r="AW184" s="12" t="s">
        <v>32</v>
      </c>
      <c r="AX184" s="12" t="s">
        <v>83</v>
      </c>
      <c r="AY184" s="153" t="s">
        <v>207</v>
      </c>
    </row>
    <row r="185" spans="2:65" s="1" customFormat="1" ht="16.5" customHeight="1">
      <c r="B185" s="137"/>
      <c r="C185" s="138" t="s">
        <v>7</v>
      </c>
      <c r="D185" s="138" t="s">
        <v>209</v>
      </c>
      <c r="E185" s="139" t="s">
        <v>506</v>
      </c>
      <c r="F185" s="140" t="s">
        <v>507</v>
      </c>
      <c r="G185" s="141" t="s">
        <v>218</v>
      </c>
      <c r="H185" s="142">
        <v>14</v>
      </c>
      <c r="I185" s="143"/>
      <c r="J185" s="144">
        <f>ROUND(I185*H185,2)</f>
        <v>0</v>
      </c>
      <c r="K185" s="140" t="s">
        <v>213</v>
      </c>
      <c r="L185" s="32"/>
      <c r="M185" s="145" t="s">
        <v>1</v>
      </c>
      <c r="N185" s="146" t="s">
        <v>41</v>
      </c>
      <c r="P185" s="147">
        <f>O185*H185</f>
        <v>0</v>
      </c>
      <c r="Q185" s="147">
        <v>0</v>
      </c>
      <c r="R185" s="147">
        <f>Q185*H185</f>
        <v>0</v>
      </c>
      <c r="S185" s="147">
        <v>0</v>
      </c>
      <c r="T185" s="148">
        <f>S185*H185</f>
        <v>0</v>
      </c>
      <c r="AR185" s="149" t="s">
        <v>214</v>
      </c>
      <c r="AT185" s="149" t="s">
        <v>209</v>
      </c>
      <c r="AU185" s="149" t="s">
        <v>85</v>
      </c>
      <c r="AY185" s="17" t="s">
        <v>207</v>
      </c>
      <c r="BE185" s="150">
        <f>IF(N185="základní",J185,0)</f>
        <v>0</v>
      </c>
      <c r="BF185" s="150">
        <f>IF(N185="snížená",J185,0)</f>
        <v>0</v>
      </c>
      <c r="BG185" s="150">
        <f>IF(N185="zákl. přenesená",J185,0)</f>
        <v>0</v>
      </c>
      <c r="BH185" s="150">
        <f>IF(N185="sníž. přenesená",J185,0)</f>
        <v>0</v>
      </c>
      <c r="BI185" s="150">
        <f>IF(N185="nulová",J185,0)</f>
        <v>0</v>
      </c>
      <c r="BJ185" s="17" t="s">
        <v>83</v>
      </c>
      <c r="BK185" s="150">
        <f>ROUND(I185*H185,2)</f>
        <v>0</v>
      </c>
      <c r="BL185" s="17" t="s">
        <v>214</v>
      </c>
      <c r="BM185" s="149" t="s">
        <v>1119</v>
      </c>
    </row>
    <row r="186" spans="2:65" s="1" customFormat="1" ht="16.5" customHeight="1">
      <c r="B186" s="137"/>
      <c r="C186" s="138" t="s">
        <v>311</v>
      </c>
      <c r="D186" s="138" t="s">
        <v>209</v>
      </c>
      <c r="E186" s="139" t="s">
        <v>526</v>
      </c>
      <c r="F186" s="140" t="s">
        <v>527</v>
      </c>
      <c r="G186" s="141" t="s">
        <v>218</v>
      </c>
      <c r="H186" s="142">
        <v>14</v>
      </c>
      <c r="I186" s="143"/>
      <c r="J186" s="144">
        <f>ROUND(I186*H186,2)</f>
        <v>0</v>
      </c>
      <c r="K186" s="140" t="s">
        <v>1</v>
      </c>
      <c r="L186" s="32"/>
      <c r="M186" s="145" t="s">
        <v>1</v>
      </c>
      <c r="N186" s="146" t="s">
        <v>41</v>
      </c>
      <c r="P186" s="147">
        <f>O186*H186</f>
        <v>0</v>
      </c>
      <c r="Q186" s="147">
        <v>0</v>
      </c>
      <c r="R186" s="147">
        <f>Q186*H186</f>
        <v>0</v>
      </c>
      <c r="S186" s="147">
        <v>0</v>
      </c>
      <c r="T186" s="148">
        <f>S186*H186</f>
        <v>0</v>
      </c>
      <c r="AR186" s="149" t="s">
        <v>214</v>
      </c>
      <c r="AT186" s="149" t="s">
        <v>209</v>
      </c>
      <c r="AU186" s="149" t="s">
        <v>85</v>
      </c>
      <c r="AY186" s="17" t="s">
        <v>207</v>
      </c>
      <c r="BE186" s="150">
        <f>IF(N186="základní",J186,0)</f>
        <v>0</v>
      </c>
      <c r="BF186" s="150">
        <f>IF(N186="snížená",J186,0)</f>
        <v>0</v>
      </c>
      <c r="BG186" s="150">
        <f>IF(N186="zákl. přenesená",J186,0)</f>
        <v>0</v>
      </c>
      <c r="BH186" s="150">
        <f>IF(N186="sníž. přenesená",J186,0)</f>
        <v>0</v>
      </c>
      <c r="BI186" s="150">
        <f>IF(N186="nulová",J186,0)</f>
        <v>0</v>
      </c>
      <c r="BJ186" s="17" t="s">
        <v>83</v>
      </c>
      <c r="BK186" s="150">
        <f>ROUND(I186*H186,2)</f>
        <v>0</v>
      </c>
      <c r="BL186" s="17" t="s">
        <v>214</v>
      </c>
      <c r="BM186" s="149" t="s">
        <v>1120</v>
      </c>
    </row>
    <row r="187" spans="2:51" s="12" customFormat="1" ht="12">
      <c r="B187" s="151"/>
      <c r="D187" s="152" t="s">
        <v>223</v>
      </c>
      <c r="E187" s="153" t="s">
        <v>1</v>
      </c>
      <c r="F187" s="154" t="s">
        <v>157</v>
      </c>
      <c r="H187" s="155">
        <v>14</v>
      </c>
      <c r="I187" s="156"/>
      <c r="L187" s="151"/>
      <c r="M187" s="157"/>
      <c r="T187" s="158"/>
      <c r="AT187" s="153" t="s">
        <v>223</v>
      </c>
      <c r="AU187" s="153" t="s">
        <v>85</v>
      </c>
      <c r="AV187" s="12" t="s">
        <v>85</v>
      </c>
      <c r="AW187" s="12" t="s">
        <v>32</v>
      </c>
      <c r="AX187" s="12" t="s">
        <v>83</v>
      </c>
      <c r="AY187" s="153" t="s">
        <v>207</v>
      </c>
    </row>
    <row r="188" spans="2:63" s="11" customFormat="1" ht="22.9" customHeight="1">
      <c r="B188" s="125"/>
      <c r="D188" s="126" t="s">
        <v>75</v>
      </c>
      <c r="E188" s="135" t="s">
        <v>85</v>
      </c>
      <c r="F188" s="135" t="s">
        <v>538</v>
      </c>
      <c r="I188" s="128"/>
      <c r="J188" s="136">
        <f>BK188</f>
        <v>0</v>
      </c>
      <c r="L188" s="125"/>
      <c r="M188" s="130"/>
      <c r="P188" s="131">
        <f>SUM(P189:P199)</f>
        <v>0</v>
      </c>
      <c r="R188" s="131">
        <f>SUM(R189:R199)</f>
        <v>8.9544069</v>
      </c>
      <c r="T188" s="132">
        <f>SUM(T189:T199)</f>
        <v>0</v>
      </c>
      <c r="AR188" s="126" t="s">
        <v>83</v>
      </c>
      <c r="AT188" s="133" t="s">
        <v>75</v>
      </c>
      <c r="AU188" s="133" t="s">
        <v>83</v>
      </c>
      <c r="AY188" s="126" t="s">
        <v>207</v>
      </c>
      <c r="BK188" s="134">
        <f>SUM(BK189:BK199)</f>
        <v>0</v>
      </c>
    </row>
    <row r="189" spans="2:65" s="1" customFormat="1" ht="24.2" customHeight="1">
      <c r="B189" s="137"/>
      <c r="C189" s="138" t="s">
        <v>315</v>
      </c>
      <c r="D189" s="138" t="s">
        <v>209</v>
      </c>
      <c r="E189" s="139" t="s">
        <v>1121</v>
      </c>
      <c r="F189" s="140" t="s">
        <v>1122</v>
      </c>
      <c r="G189" s="141" t="s">
        <v>272</v>
      </c>
      <c r="H189" s="142">
        <v>14</v>
      </c>
      <c r="I189" s="143"/>
      <c r="J189" s="144">
        <f>ROUND(I189*H189,2)</f>
        <v>0</v>
      </c>
      <c r="K189" s="140" t="s">
        <v>213</v>
      </c>
      <c r="L189" s="32"/>
      <c r="M189" s="145" t="s">
        <v>1</v>
      </c>
      <c r="N189" s="146" t="s">
        <v>41</v>
      </c>
      <c r="P189" s="147">
        <f>O189*H189</f>
        <v>0</v>
      </c>
      <c r="Q189" s="147">
        <v>0.00049</v>
      </c>
      <c r="R189" s="147">
        <f>Q189*H189</f>
        <v>0.00686</v>
      </c>
      <c r="S189" s="147">
        <v>0</v>
      </c>
      <c r="T189" s="148">
        <f>S189*H189</f>
        <v>0</v>
      </c>
      <c r="AR189" s="149" t="s">
        <v>214</v>
      </c>
      <c r="AT189" s="149" t="s">
        <v>209</v>
      </c>
      <c r="AU189" s="149" t="s">
        <v>85</v>
      </c>
      <c r="AY189" s="17" t="s">
        <v>207</v>
      </c>
      <c r="BE189" s="150">
        <f>IF(N189="základní",J189,0)</f>
        <v>0</v>
      </c>
      <c r="BF189" s="150">
        <f>IF(N189="snížená",J189,0)</f>
        <v>0</v>
      </c>
      <c r="BG189" s="150">
        <f>IF(N189="zákl. přenesená",J189,0)</f>
        <v>0</v>
      </c>
      <c r="BH189" s="150">
        <f>IF(N189="sníž. přenesená",J189,0)</f>
        <v>0</v>
      </c>
      <c r="BI189" s="150">
        <f>IF(N189="nulová",J189,0)</f>
        <v>0</v>
      </c>
      <c r="BJ189" s="17" t="s">
        <v>83</v>
      </c>
      <c r="BK189" s="150">
        <f>ROUND(I189*H189,2)</f>
        <v>0</v>
      </c>
      <c r="BL189" s="17" t="s">
        <v>214</v>
      </c>
      <c r="BM189" s="149" t="s">
        <v>1123</v>
      </c>
    </row>
    <row r="190" spans="2:65" s="1" customFormat="1" ht="24.2" customHeight="1">
      <c r="B190" s="137"/>
      <c r="C190" s="138" t="s">
        <v>260</v>
      </c>
      <c r="D190" s="138" t="s">
        <v>209</v>
      </c>
      <c r="E190" s="139" t="s">
        <v>1124</v>
      </c>
      <c r="F190" s="140" t="s">
        <v>1125</v>
      </c>
      <c r="G190" s="141" t="s">
        <v>218</v>
      </c>
      <c r="H190" s="142">
        <v>14</v>
      </c>
      <c r="I190" s="143"/>
      <c r="J190" s="144">
        <f>ROUND(I190*H190,2)</f>
        <v>0</v>
      </c>
      <c r="K190" s="140" t="s">
        <v>213</v>
      </c>
      <c r="L190" s="32"/>
      <c r="M190" s="145" t="s">
        <v>1</v>
      </c>
      <c r="N190" s="146" t="s">
        <v>41</v>
      </c>
      <c r="P190" s="147">
        <f>O190*H190</f>
        <v>0</v>
      </c>
      <c r="Q190" s="147">
        <v>0.0001</v>
      </c>
      <c r="R190" s="147">
        <f>Q190*H190</f>
        <v>0.0014</v>
      </c>
      <c r="S190" s="147">
        <v>0</v>
      </c>
      <c r="T190" s="148">
        <f>S190*H190</f>
        <v>0</v>
      </c>
      <c r="AR190" s="149" t="s">
        <v>214</v>
      </c>
      <c r="AT190" s="149" t="s">
        <v>209</v>
      </c>
      <c r="AU190" s="149" t="s">
        <v>85</v>
      </c>
      <c r="AY190" s="17" t="s">
        <v>207</v>
      </c>
      <c r="BE190" s="150">
        <f>IF(N190="základní",J190,0)</f>
        <v>0</v>
      </c>
      <c r="BF190" s="150">
        <f>IF(N190="snížená",J190,0)</f>
        <v>0</v>
      </c>
      <c r="BG190" s="150">
        <f>IF(N190="zákl. přenesená",J190,0)</f>
        <v>0</v>
      </c>
      <c r="BH190" s="150">
        <f>IF(N190="sníž. přenesená",J190,0)</f>
        <v>0</v>
      </c>
      <c r="BI190" s="150">
        <f>IF(N190="nulová",J190,0)</f>
        <v>0</v>
      </c>
      <c r="BJ190" s="17" t="s">
        <v>83</v>
      </c>
      <c r="BK190" s="150">
        <f>ROUND(I190*H190,2)</f>
        <v>0</v>
      </c>
      <c r="BL190" s="17" t="s">
        <v>214</v>
      </c>
      <c r="BM190" s="149" t="s">
        <v>1126</v>
      </c>
    </row>
    <row r="191" spans="2:65" s="1" customFormat="1" ht="24.2" customHeight="1">
      <c r="B191" s="137"/>
      <c r="C191" s="172" t="s">
        <v>325</v>
      </c>
      <c r="D191" s="172" t="s">
        <v>426</v>
      </c>
      <c r="E191" s="173" t="s">
        <v>1063</v>
      </c>
      <c r="F191" s="174" t="s">
        <v>1064</v>
      </c>
      <c r="G191" s="175" t="s">
        <v>218</v>
      </c>
      <c r="H191" s="176">
        <v>16.583</v>
      </c>
      <c r="I191" s="177"/>
      <c r="J191" s="178">
        <f>ROUND(I191*H191,2)</f>
        <v>0</v>
      </c>
      <c r="K191" s="174" t="s">
        <v>213</v>
      </c>
      <c r="L191" s="179"/>
      <c r="M191" s="180" t="s">
        <v>1</v>
      </c>
      <c r="N191" s="181" t="s">
        <v>41</v>
      </c>
      <c r="P191" s="147">
        <f>O191*H191</f>
        <v>0</v>
      </c>
      <c r="Q191" s="147">
        <v>0.0003</v>
      </c>
      <c r="R191" s="147">
        <f>Q191*H191</f>
        <v>0.004974899999999999</v>
      </c>
      <c r="S191" s="147">
        <v>0</v>
      </c>
      <c r="T191" s="148">
        <f>S191*H191</f>
        <v>0</v>
      </c>
      <c r="AR191" s="149" t="s">
        <v>242</v>
      </c>
      <c r="AT191" s="149" t="s">
        <v>426</v>
      </c>
      <c r="AU191" s="149" t="s">
        <v>85</v>
      </c>
      <c r="AY191" s="17" t="s">
        <v>207</v>
      </c>
      <c r="BE191" s="150">
        <f>IF(N191="základní",J191,0)</f>
        <v>0</v>
      </c>
      <c r="BF191" s="150">
        <f>IF(N191="snížená",J191,0)</f>
        <v>0</v>
      </c>
      <c r="BG191" s="150">
        <f>IF(N191="zákl. přenesená",J191,0)</f>
        <v>0</v>
      </c>
      <c r="BH191" s="150">
        <f>IF(N191="sníž. přenesená",J191,0)</f>
        <v>0</v>
      </c>
      <c r="BI191" s="150">
        <f>IF(N191="nulová",J191,0)</f>
        <v>0</v>
      </c>
      <c r="BJ191" s="17" t="s">
        <v>83</v>
      </c>
      <c r="BK191" s="150">
        <f>ROUND(I191*H191,2)</f>
        <v>0</v>
      </c>
      <c r="BL191" s="17" t="s">
        <v>214</v>
      </c>
      <c r="BM191" s="149" t="s">
        <v>1128</v>
      </c>
    </row>
    <row r="192" spans="2:51" s="12" customFormat="1" ht="12">
      <c r="B192" s="151"/>
      <c r="D192" s="152" t="s">
        <v>223</v>
      </c>
      <c r="F192" s="154" t="s">
        <v>1171</v>
      </c>
      <c r="H192" s="155">
        <v>16.583</v>
      </c>
      <c r="I192" s="156"/>
      <c r="L192" s="151"/>
      <c r="M192" s="157"/>
      <c r="T192" s="158"/>
      <c r="AT192" s="153" t="s">
        <v>223</v>
      </c>
      <c r="AU192" s="153" t="s">
        <v>85</v>
      </c>
      <c r="AV192" s="12" t="s">
        <v>85</v>
      </c>
      <c r="AW192" s="12" t="s">
        <v>3</v>
      </c>
      <c r="AX192" s="12" t="s">
        <v>83</v>
      </c>
      <c r="AY192" s="153" t="s">
        <v>207</v>
      </c>
    </row>
    <row r="193" spans="2:65" s="1" customFormat="1" ht="24.2" customHeight="1">
      <c r="B193" s="137"/>
      <c r="C193" s="138" t="s">
        <v>329</v>
      </c>
      <c r="D193" s="138" t="s">
        <v>209</v>
      </c>
      <c r="E193" s="139" t="s">
        <v>1130</v>
      </c>
      <c r="F193" s="140" t="s">
        <v>1131</v>
      </c>
      <c r="G193" s="141" t="s">
        <v>286</v>
      </c>
      <c r="H193" s="142">
        <v>1.32</v>
      </c>
      <c r="I193" s="143"/>
      <c r="J193" s="144">
        <f>ROUND(I193*H193,2)</f>
        <v>0</v>
      </c>
      <c r="K193" s="140" t="s">
        <v>213</v>
      </c>
      <c r="L193" s="32"/>
      <c r="M193" s="145" t="s">
        <v>1</v>
      </c>
      <c r="N193" s="146" t="s">
        <v>41</v>
      </c>
      <c r="P193" s="147">
        <f>O193*H193</f>
        <v>0</v>
      </c>
      <c r="Q193" s="147">
        <v>2.16</v>
      </c>
      <c r="R193" s="147">
        <f>Q193*H193</f>
        <v>2.8512000000000004</v>
      </c>
      <c r="S193" s="147">
        <v>0</v>
      </c>
      <c r="T193" s="148">
        <f>S193*H193</f>
        <v>0</v>
      </c>
      <c r="AR193" s="149" t="s">
        <v>214</v>
      </c>
      <c r="AT193" s="149" t="s">
        <v>209</v>
      </c>
      <c r="AU193" s="149" t="s">
        <v>85</v>
      </c>
      <c r="AY193" s="17" t="s">
        <v>207</v>
      </c>
      <c r="BE193" s="150">
        <f>IF(N193="základní",J193,0)</f>
        <v>0</v>
      </c>
      <c r="BF193" s="150">
        <f>IF(N193="snížená",J193,0)</f>
        <v>0</v>
      </c>
      <c r="BG193" s="150">
        <f>IF(N193="zákl. přenesená",J193,0)</f>
        <v>0</v>
      </c>
      <c r="BH193" s="150">
        <f>IF(N193="sníž. přenesená",J193,0)</f>
        <v>0</v>
      </c>
      <c r="BI193" s="150">
        <f>IF(N193="nulová",J193,0)</f>
        <v>0</v>
      </c>
      <c r="BJ193" s="17" t="s">
        <v>83</v>
      </c>
      <c r="BK193" s="150">
        <f>ROUND(I193*H193,2)</f>
        <v>0</v>
      </c>
      <c r="BL193" s="17" t="s">
        <v>214</v>
      </c>
      <c r="BM193" s="149" t="s">
        <v>1132</v>
      </c>
    </row>
    <row r="194" spans="2:51" s="12" customFormat="1" ht="12">
      <c r="B194" s="151"/>
      <c r="D194" s="152" t="s">
        <v>223</v>
      </c>
      <c r="E194" s="153" t="s">
        <v>1</v>
      </c>
      <c r="F194" s="154" t="s">
        <v>1172</v>
      </c>
      <c r="H194" s="155">
        <v>1.32</v>
      </c>
      <c r="I194" s="156"/>
      <c r="L194" s="151"/>
      <c r="M194" s="157"/>
      <c r="T194" s="158"/>
      <c r="AT194" s="153" t="s">
        <v>223</v>
      </c>
      <c r="AU194" s="153" t="s">
        <v>85</v>
      </c>
      <c r="AV194" s="12" t="s">
        <v>85</v>
      </c>
      <c r="AW194" s="12" t="s">
        <v>32</v>
      </c>
      <c r="AX194" s="12" t="s">
        <v>83</v>
      </c>
      <c r="AY194" s="153" t="s">
        <v>207</v>
      </c>
    </row>
    <row r="195" spans="2:65" s="1" customFormat="1" ht="16.5" customHeight="1">
      <c r="B195" s="137"/>
      <c r="C195" s="138" t="s">
        <v>336</v>
      </c>
      <c r="D195" s="138" t="s">
        <v>209</v>
      </c>
      <c r="E195" s="139" t="s">
        <v>1134</v>
      </c>
      <c r="F195" s="140" t="s">
        <v>1135</v>
      </c>
      <c r="G195" s="141" t="s">
        <v>286</v>
      </c>
      <c r="H195" s="142">
        <v>2.64</v>
      </c>
      <c r="I195" s="143"/>
      <c r="J195" s="144">
        <f>ROUND(I195*H195,2)</f>
        <v>0</v>
      </c>
      <c r="K195" s="140" t="s">
        <v>213</v>
      </c>
      <c r="L195" s="32"/>
      <c r="M195" s="145" t="s">
        <v>1</v>
      </c>
      <c r="N195" s="146" t="s">
        <v>41</v>
      </c>
      <c r="P195" s="147">
        <f>O195*H195</f>
        <v>0</v>
      </c>
      <c r="Q195" s="147">
        <v>2.30102</v>
      </c>
      <c r="R195" s="147">
        <f>Q195*H195</f>
        <v>6.0746928</v>
      </c>
      <c r="S195" s="147">
        <v>0</v>
      </c>
      <c r="T195" s="148">
        <f>S195*H195</f>
        <v>0</v>
      </c>
      <c r="AR195" s="149" t="s">
        <v>214</v>
      </c>
      <c r="AT195" s="149" t="s">
        <v>209</v>
      </c>
      <c r="AU195" s="149" t="s">
        <v>85</v>
      </c>
      <c r="AY195" s="17" t="s">
        <v>207</v>
      </c>
      <c r="BE195" s="150">
        <f>IF(N195="základní",J195,0)</f>
        <v>0</v>
      </c>
      <c r="BF195" s="150">
        <f>IF(N195="snížená",J195,0)</f>
        <v>0</v>
      </c>
      <c r="BG195" s="150">
        <f>IF(N195="zákl. přenesená",J195,0)</f>
        <v>0</v>
      </c>
      <c r="BH195" s="150">
        <f>IF(N195="sníž. přenesená",J195,0)</f>
        <v>0</v>
      </c>
      <c r="BI195" s="150">
        <f>IF(N195="nulová",J195,0)</f>
        <v>0</v>
      </c>
      <c r="BJ195" s="17" t="s">
        <v>83</v>
      </c>
      <c r="BK195" s="150">
        <f>ROUND(I195*H195,2)</f>
        <v>0</v>
      </c>
      <c r="BL195" s="17" t="s">
        <v>214</v>
      </c>
      <c r="BM195" s="149" t="s">
        <v>1136</v>
      </c>
    </row>
    <row r="196" spans="2:51" s="12" customFormat="1" ht="12">
      <c r="B196" s="151"/>
      <c r="D196" s="152" t="s">
        <v>223</v>
      </c>
      <c r="E196" s="153" t="s">
        <v>1</v>
      </c>
      <c r="F196" s="154" t="s">
        <v>1173</v>
      </c>
      <c r="H196" s="155">
        <v>2.64</v>
      </c>
      <c r="I196" s="156"/>
      <c r="L196" s="151"/>
      <c r="M196" s="157"/>
      <c r="T196" s="158"/>
      <c r="AT196" s="153" t="s">
        <v>223</v>
      </c>
      <c r="AU196" s="153" t="s">
        <v>85</v>
      </c>
      <c r="AV196" s="12" t="s">
        <v>85</v>
      </c>
      <c r="AW196" s="12" t="s">
        <v>32</v>
      </c>
      <c r="AX196" s="12" t="s">
        <v>83</v>
      </c>
      <c r="AY196" s="153" t="s">
        <v>207</v>
      </c>
    </row>
    <row r="197" spans="2:65" s="1" customFormat="1" ht="16.5" customHeight="1">
      <c r="B197" s="137"/>
      <c r="C197" s="138" t="s">
        <v>340</v>
      </c>
      <c r="D197" s="138" t="s">
        <v>209</v>
      </c>
      <c r="E197" s="139" t="s">
        <v>1138</v>
      </c>
      <c r="F197" s="140" t="s">
        <v>1139</v>
      </c>
      <c r="G197" s="141" t="s">
        <v>218</v>
      </c>
      <c r="H197" s="142">
        <v>5.68</v>
      </c>
      <c r="I197" s="143"/>
      <c r="J197" s="144">
        <f>ROUND(I197*H197,2)</f>
        <v>0</v>
      </c>
      <c r="K197" s="140" t="s">
        <v>213</v>
      </c>
      <c r="L197" s="32"/>
      <c r="M197" s="145" t="s">
        <v>1</v>
      </c>
      <c r="N197" s="146" t="s">
        <v>41</v>
      </c>
      <c r="P197" s="147">
        <f>O197*H197</f>
        <v>0</v>
      </c>
      <c r="Q197" s="147">
        <v>0.00269</v>
      </c>
      <c r="R197" s="147">
        <f>Q197*H197</f>
        <v>0.0152792</v>
      </c>
      <c r="S197" s="147">
        <v>0</v>
      </c>
      <c r="T197" s="148">
        <f>S197*H197</f>
        <v>0</v>
      </c>
      <c r="AR197" s="149" t="s">
        <v>214</v>
      </c>
      <c r="AT197" s="149" t="s">
        <v>209</v>
      </c>
      <c r="AU197" s="149" t="s">
        <v>85</v>
      </c>
      <c r="AY197" s="17" t="s">
        <v>207</v>
      </c>
      <c r="BE197" s="150">
        <f>IF(N197="základní",J197,0)</f>
        <v>0</v>
      </c>
      <c r="BF197" s="150">
        <f>IF(N197="snížená",J197,0)</f>
        <v>0</v>
      </c>
      <c r="BG197" s="150">
        <f>IF(N197="zákl. přenesená",J197,0)</f>
        <v>0</v>
      </c>
      <c r="BH197" s="150">
        <f>IF(N197="sníž. přenesená",J197,0)</f>
        <v>0</v>
      </c>
      <c r="BI197" s="150">
        <f>IF(N197="nulová",J197,0)</f>
        <v>0</v>
      </c>
      <c r="BJ197" s="17" t="s">
        <v>83</v>
      </c>
      <c r="BK197" s="150">
        <f>ROUND(I197*H197,2)</f>
        <v>0</v>
      </c>
      <c r="BL197" s="17" t="s">
        <v>214</v>
      </c>
      <c r="BM197" s="149" t="s">
        <v>1140</v>
      </c>
    </row>
    <row r="198" spans="2:51" s="12" customFormat="1" ht="12">
      <c r="B198" s="151"/>
      <c r="D198" s="152" t="s">
        <v>223</v>
      </c>
      <c r="E198" s="153" t="s">
        <v>1</v>
      </c>
      <c r="F198" s="154" t="s">
        <v>1174</v>
      </c>
      <c r="H198" s="155">
        <v>5.68</v>
      </c>
      <c r="I198" s="156"/>
      <c r="L198" s="151"/>
      <c r="M198" s="157"/>
      <c r="T198" s="158"/>
      <c r="AT198" s="153" t="s">
        <v>223</v>
      </c>
      <c r="AU198" s="153" t="s">
        <v>85</v>
      </c>
      <c r="AV198" s="12" t="s">
        <v>85</v>
      </c>
      <c r="AW198" s="12" t="s">
        <v>32</v>
      </c>
      <c r="AX198" s="12" t="s">
        <v>83</v>
      </c>
      <c r="AY198" s="153" t="s">
        <v>207</v>
      </c>
    </row>
    <row r="199" spans="2:65" s="1" customFormat="1" ht="16.5" customHeight="1">
      <c r="B199" s="137"/>
      <c r="C199" s="138" t="s">
        <v>345</v>
      </c>
      <c r="D199" s="138" t="s">
        <v>209</v>
      </c>
      <c r="E199" s="139" t="s">
        <v>1142</v>
      </c>
      <c r="F199" s="140" t="s">
        <v>1143</v>
      </c>
      <c r="G199" s="141" t="s">
        <v>218</v>
      </c>
      <c r="H199" s="142">
        <v>5.68</v>
      </c>
      <c r="I199" s="143"/>
      <c r="J199" s="144">
        <f>ROUND(I199*H199,2)</f>
        <v>0</v>
      </c>
      <c r="K199" s="140" t="s">
        <v>213</v>
      </c>
      <c r="L199" s="32"/>
      <c r="M199" s="145" t="s">
        <v>1</v>
      </c>
      <c r="N199" s="146" t="s">
        <v>41</v>
      </c>
      <c r="P199" s="147">
        <f>O199*H199</f>
        <v>0</v>
      </c>
      <c r="Q199" s="147">
        <v>0</v>
      </c>
      <c r="R199" s="147">
        <f>Q199*H199</f>
        <v>0</v>
      </c>
      <c r="S199" s="147">
        <v>0</v>
      </c>
      <c r="T199" s="148">
        <f>S199*H199</f>
        <v>0</v>
      </c>
      <c r="AR199" s="149" t="s">
        <v>214</v>
      </c>
      <c r="AT199" s="149" t="s">
        <v>209</v>
      </c>
      <c r="AU199" s="149" t="s">
        <v>85</v>
      </c>
      <c r="AY199" s="17" t="s">
        <v>207</v>
      </c>
      <c r="BE199" s="150">
        <f>IF(N199="základní",J199,0)</f>
        <v>0</v>
      </c>
      <c r="BF199" s="150">
        <f>IF(N199="snížená",J199,0)</f>
        <v>0</v>
      </c>
      <c r="BG199" s="150">
        <f>IF(N199="zákl. přenesená",J199,0)</f>
        <v>0</v>
      </c>
      <c r="BH199" s="150">
        <f>IF(N199="sníž. přenesená",J199,0)</f>
        <v>0</v>
      </c>
      <c r="BI199" s="150">
        <f>IF(N199="nulová",J199,0)</f>
        <v>0</v>
      </c>
      <c r="BJ199" s="17" t="s">
        <v>83</v>
      </c>
      <c r="BK199" s="150">
        <f>ROUND(I199*H199,2)</f>
        <v>0</v>
      </c>
      <c r="BL199" s="17" t="s">
        <v>214</v>
      </c>
      <c r="BM199" s="149" t="s">
        <v>1144</v>
      </c>
    </row>
    <row r="200" spans="2:63" s="11" customFormat="1" ht="22.9" customHeight="1">
      <c r="B200" s="125"/>
      <c r="D200" s="126" t="s">
        <v>75</v>
      </c>
      <c r="E200" s="135" t="s">
        <v>99</v>
      </c>
      <c r="F200" s="135" t="s">
        <v>543</v>
      </c>
      <c r="I200" s="128"/>
      <c r="J200" s="136">
        <f>BK200</f>
        <v>0</v>
      </c>
      <c r="L200" s="125"/>
      <c r="M200" s="130"/>
      <c r="P200" s="131">
        <f>SUM(P201:P204)</f>
        <v>0</v>
      </c>
      <c r="R200" s="131">
        <f>SUM(R201:R204)</f>
        <v>28.998920000000002</v>
      </c>
      <c r="T200" s="132">
        <f>SUM(T201:T204)</f>
        <v>0</v>
      </c>
      <c r="AR200" s="126" t="s">
        <v>83</v>
      </c>
      <c r="AT200" s="133" t="s">
        <v>75</v>
      </c>
      <c r="AU200" s="133" t="s">
        <v>83</v>
      </c>
      <c r="AY200" s="126" t="s">
        <v>207</v>
      </c>
      <c r="BK200" s="134">
        <f>SUM(BK201:BK204)</f>
        <v>0</v>
      </c>
    </row>
    <row r="201" spans="2:65" s="1" customFormat="1" ht="21.75" customHeight="1">
      <c r="B201" s="137"/>
      <c r="C201" s="138" t="s">
        <v>349</v>
      </c>
      <c r="D201" s="138" t="s">
        <v>209</v>
      </c>
      <c r="E201" s="139" t="s">
        <v>1175</v>
      </c>
      <c r="F201" s="140" t="s">
        <v>1176</v>
      </c>
      <c r="G201" s="141" t="s">
        <v>272</v>
      </c>
      <c r="H201" s="142">
        <v>12</v>
      </c>
      <c r="I201" s="143"/>
      <c r="J201" s="144">
        <f>ROUND(I201*H201,2)</f>
        <v>0</v>
      </c>
      <c r="K201" s="140" t="s">
        <v>213</v>
      </c>
      <c r="L201" s="32"/>
      <c r="M201" s="145" t="s">
        <v>1</v>
      </c>
      <c r="N201" s="146" t="s">
        <v>41</v>
      </c>
      <c r="P201" s="147">
        <f>O201*H201</f>
        <v>0</v>
      </c>
      <c r="Q201" s="147">
        <v>0.50574</v>
      </c>
      <c r="R201" s="147">
        <f>Q201*H201</f>
        <v>6.06888</v>
      </c>
      <c r="S201" s="147">
        <v>0</v>
      </c>
      <c r="T201" s="148">
        <f>S201*H201</f>
        <v>0</v>
      </c>
      <c r="AR201" s="149" t="s">
        <v>214</v>
      </c>
      <c r="AT201" s="149" t="s">
        <v>209</v>
      </c>
      <c r="AU201" s="149" t="s">
        <v>85</v>
      </c>
      <c r="AY201" s="17" t="s">
        <v>207</v>
      </c>
      <c r="BE201" s="150">
        <f>IF(N201="základní",J201,0)</f>
        <v>0</v>
      </c>
      <c r="BF201" s="150">
        <f>IF(N201="snížená",J201,0)</f>
        <v>0</v>
      </c>
      <c r="BG201" s="150">
        <f>IF(N201="zákl. přenesená",J201,0)</f>
        <v>0</v>
      </c>
      <c r="BH201" s="150">
        <f>IF(N201="sníž. přenesená",J201,0)</f>
        <v>0</v>
      </c>
      <c r="BI201" s="150">
        <f>IF(N201="nulová",J201,0)</f>
        <v>0</v>
      </c>
      <c r="BJ201" s="17" t="s">
        <v>83</v>
      </c>
      <c r="BK201" s="150">
        <f>ROUND(I201*H201,2)</f>
        <v>0</v>
      </c>
      <c r="BL201" s="17" t="s">
        <v>214</v>
      </c>
      <c r="BM201" s="149" t="s">
        <v>1147</v>
      </c>
    </row>
    <row r="202" spans="2:65" s="1" customFormat="1" ht="24.2" customHeight="1">
      <c r="B202" s="137"/>
      <c r="C202" s="138" t="s">
        <v>354</v>
      </c>
      <c r="D202" s="138" t="s">
        <v>209</v>
      </c>
      <c r="E202" s="139" t="s">
        <v>1177</v>
      </c>
      <c r="F202" s="140" t="s">
        <v>1178</v>
      </c>
      <c r="G202" s="141" t="s">
        <v>212</v>
      </c>
      <c r="H202" s="142">
        <v>2</v>
      </c>
      <c r="I202" s="143"/>
      <c r="J202" s="144">
        <f>ROUND(I202*H202,2)</f>
        <v>0</v>
      </c>
      <c r="K202" s="140" t="s">
        <v>213</v>
      </c>
      <c r="L202" s="32"/>
      <c r="M202" s="145" t="s">
        <v>1</v>
      </c>
      <c r="N202" s="146" t="s">
        <v>41</v>
      </c>
      <c r="P202" s="147">
        <f>O202*H202</f>
        <v>0</v>
      </c>
      <c r="Q202" s="147">
        <v>0.44302</v>
      </c>
      <c r="R202" s="147">
        <f>Q202*H202</f>
        <v>0.88604</v>
      </c>
      <c r="S202" s="147">
        <v>0</v>
      </c>
      <c r="T202" s="148">
        <f>S202*H202</f>
        <v>0</v>
      </c>
      <c r="AR202" s="149" t="s">
        <v>214</v>
      </c>
      <c r="AT202" s="149" t="s">
        <v>209</v>
      </c>
      <c r="AU202" s="149" t="s">
        <v>85</v>
      </c>
      <c r="AY202" s="17" t="s">
        <v>207</v>
      </c>
      <c r="BE202" s="150">
        <f>IF(N202="základní",J202,0)</f>
        <v>0</v>
      </c>
      <c r="BF202" s="150">
        <f>IF(N202="snížená",J202,0)</f>
        <v>0</v>
      </c>
      <c r="BG202" s="150">
        <f>IF(N202="zákl. přenesená",J202,0)</f>
        <v>0</v>
      </c>
      <c r="BH202" s="150">
        <f>IF(N202="sníž. přenesená",J202,0)</f>
        <v>0</v>
      </c>
      <c r="BI202" s="150">
        <f>IF(N202="nulová",J202,0)</f>
        <v>0</v>
      </c>
      <c r="BJ202" s="17" t="s">
        <v>83</v>
      </c>
      <c r="BK202" s="150">
        <f>ROUND(I202*H202,2)</f>
        <v>0</v>
      </c>
      <c r="BL202" s="17" t="s">
        <v>214</v>
      </c>
      <c r="BM202" s="149" t="s">
        <v>1150</v>
      </c>
    </row>
    <row r="203" spans="2:65" s="1" customFormat="1" ht="24.2" customHeight="1">
      <c r="B203" s="137"/>
      <c r="C203" s="138" t="s">
        <v>233</v>
      </c>
      <c r="D203" s="138" t="s">
        <v>209</v>
      </c>
      <c r="E203" s="139" t="s">
        <v>921</v>
      </c>
      <c r="F203" s="140" t="s">
        <v>922</v>
      </c>
      <c r="G203" s="141" t="s">
        <v>286</v>
      </c>
      <c r="H203" s="142">
        <v>10.56</v>
      </c>
      <c r="I203" s="143"/>
      <c r="J203" s="144">
        <f>ROUND(I203*H203,2)</f>
        <v>0</v>
      </c>
      <c r="K203" s="140" t="s">
        <v>213</v>
      </c>
      <c r="L203" s="32"/>
      <c r="M203" s="145" t="s">
        <v>1</v>
      </c>
      <c r="N203" s="146" t="s">
        <v>41</v>
      </c>
      <c r="P203" s="147">
        <f>O203*H203</f>
        <v>0</v>
      </c>
      <c r="Q203" s="147">
        <v>2.0875</v>
      </c>
      <c r="R203" s="147">
        <f>Q203*H203</f>
        <v>22.044</v>
      </c>
      <c r="S203" s="147">
        <v>0</v>
      </c>
      <c r="T203" s="148">
        <f>S203*H203</f>
        <v>0</v>
      </c>
      <c r="AR203" s="149" t="s">
        <v>214</v>
      </c>
      <c r="AT203" s="149" t="s">
        <v>209</v>
      </c>
      <c r="AU203" s="149" t="s">
        <v>85</v>
      </c>
      <c r="AY203" s="17" t="s">
        <v>207</v>
      </c>
      <c r="BE203" s="150">
        <f>IF(N203="základní",J203,0)</f>
        <v>0</v>
      </c>
      <c r="BF203" s="150">
        <f>IF(N203="snížená",J203,0)</f>
        <v>0</v>
      </c>
      <c r="BG203" s="150">
        <f>IF(N203="zákl. přenesená",J203,0)</f>
        <v>0</v>
      </c>
      <c r="BH203" s="150">
        <f>IF(N203="sníž. přenesená",J203,0)</f>
        <v>0</v>
      </c>
      <c r="BI203" s="150">
        <f>IF(N203="nulová",J203,0)</f>
        <v>0</v>
      </c>
      <c r="BJ203" s="17" t="s">
        <v>83</v>
      </c>
      <c r="BK203" s="150">
        <f>ROUND(I203*H203,2)</f>
        <v>0</v>
      </c>
      <c r="BL203" s="17" t="s">
        <v>214</v>
      </c>
      <c r="BM203" s="149" t="s">
        <v>1151</v>
      </c>
    </row>
    <row r="204" spans="2:51" s="12" customFormat="1" ht="12">
      <c r="B204" s="151"/>
      <c r="D204" s="152" t="s">
        <v>223</v>
      </c>
      <c r="E204" s="153" t="s">
        <v>1</v>
      </c>
      <c r="F204" s="154" t="s">
        <v>1179</v>
      </c>
      <c r="H204" s="155">
        <v>10.56</v>
      </c>
      <c r="I204" s="156"/>
      <c r="L204" s="151"/>
      <c r="M204" s="157"/>
      <c r="T204" s="158"/>
      <c r="AT204" s="153" t="s">
        <v>223</v>
      </c>
      <c r="AU204" s="153" t="s">
        <v>85</v>
      </c>
      <c r="AV204" s="12" t="s">
        <v>85</v>
      </c>
      <c r="AW204" s="12" t="s">
        <v>32</v>
      </c>
      <c r="AX204" s="12" t="s">
        <v>83</v>
      </c>
      <c r="AY204" s="153" t="s">
        <v>207</v>
      </c>
    </row>
    <row r="205" spans="2:63" s="11" customFormat="1" ht="22.9" customHeight="1">
      <c r="B205" s="125"/>
      <c r="D205" s="126" t="s">
        <v>75</v>
      </c>
      <c r="E205" s="135" t="s">
        <v>823</v>
      </c>
      <c r="F205" s="135" t="s">
        <v>824</v>
      </c>
      <c r="I205" s="128"/>
      <c r="J205" s="136">
        <f>BK205</f>
        <v>0</v>
      </c>
      <c r="L205" s="125"/>
      <c r="M205" s="130"/>
      <c r="P205" s="131">
        <f>P206</f>
        <v>0</v>
      </c>
      <c r="R205" s="131">
        <f>R206</f>
        <v>0</v>
      </c>
      <c r="T205" s="132">
        <f>T206</f>
        <v>0</v>
      </c>
      <c r="AR205" s="126" t="s">
        <v>83</v>
      </c>
      <c r="AT205" s="133" t="s">
        <v>75</v>
      </c>
      <c r="AU205" s="133" t="s">
        <v>83</v>
      </c>
      <c r="AY205" s="126" t="s">
        <v>207</v>
      </c>
      <c r="BK205" s="134">
        <f>BK206</f>
        <v>0</v>
      </c>
    </row>
    <row r="206" spans="2:65" s="1" customFormat="1" ht="21.75" customHeight="1">
      <c r="B206" s="137"/>
      <c r="C206" s="138" t="s">
        <v>361</v>
      </c>
      <c r="D206" s="138" t="s">
        <v>209</v>
      </c>
      <c r="E206" s="139" t="s">
        <v>1153</v>
      </c>
      <c r="F206" s="140" t="s">
        <v>1154</v>
      </c>
      <c r="G206" s="141" t="s">
        <v>429</v>
      </c>
      <c r="H206" s="142">
        <v>37.956</v>
      </c>
      <c r="I206" s="143"/>
      <c r="J206" s="144">
        <f>ROUND(I206*H206,2)</f>
        <v>0</v>
      </c>
      <c r="K206" s="140" t="s">
        <v>213</v>
      </c>
      <c r="L206" s="32"/>
      <c r="M206" s="182" t="s">
        <v>1</v>
      </c>
      <c r="N206" s="183" t="s">
        <v>41</v>
      </c>
      <c r="O206" s="184"/>
      <c r="P206" s="185">
        <f>O206*H206</f>
        <v>0</v>
      </c>
      <c r="Q206" s="185">
        <v>0</v>
      </c>
      <c r="R206" s="185">
        <f>Q206*H206</f>
        <v>0</v>
      </c>
      <c r="S206" s="185">
        <v>0</v>
      </c>
      <c r="T206" s="186">
        <f>S206*H206</f>
        <v>0</v>
      </c>
      <c r="AR206" s="149" t="s">
        <v>214</v>
      </c>
      <c r="AT206" s="149" t="s">
        <v>209</v>
      </c>
      <c r="AU206" s="149" t="s">
        <v>85</v>
      </c>
      <c r="AY206" s="17" t="s">
        <v>207</v>
      </c>
      <c r="BE206" s="150">
        <f>IF(N206="základní",J206,0)</f>
        <v>0</v>
      </c>
      <c r="BF206" s="150">
        <f>IF(N206="snížená",J206,0)</f>
        <v>0</v>
      </c>
      <c r="BG206" s="150">
        <f>IF(N206="zákl. přenesená",J206,0)</f>
        <v>0</v>
      </c>
      <c r="BH206" s="150">
        <f>IF(N206="sníž. přenesená",J206,0)</f>
        <v>0</v>
      </c>
      <c r="BI206" s="150">
        <f>IF(N206="nulová",J206,0)</f>
        <v>0</v>
      </c>
      <c r="BJ206" s="17" t="s">
        <v>83</v>
      </c>
      <c r="BK206" s="150">
        <f>ROUND(I206*H206,2)</f>
        <v>0</v>
      </c>
      <c r="BL206" s="17" t="s">
        <v>214</v>
      </c>
      <c r="BM206" s="149" t="s">
        <v>1155</v>
      </c>
    </row>
    <row r="207" spans="2:12" s="1" customFormat="1" ht="6.95" customHeight="1">
      <c r="B207" s="44"/>
      <c r="C207" s="45"/>
      <c r="D207" s="45"/>
      <c r="E207" s="45"/>
      <c r="F207" s="45"/>
      <c r="G207" s="45"/>
      <c r="H207" s="45"/>
      <c r="I207" s="45"/>
      <c r="J207" s="45"/>
      <c r="K207" s="45"/>
      <c r="L207" s="32"/>
    </row>
  </sheetData>
  <autoFilter ref="C128:K206"/>
  <mergeCells count="15">
    <mergeCell ref="E115:H115"/>
    <mergeCell ref="E119:H119"/>
    <mergeCell ref="E117:H117"/>
    <mergeCell ref="E121:H121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5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56" ht="36.95" customHeight="1">
      <c r="L2" s="243" t="s">
        <v>5</v>
      </c>
      <c r="M2" s="219"/>
      <c r="N2" s="219"/>
      <c r="O2" s="219"/>
      <c r="P2" s="219"/>
      <c r="Q2" s="219"/>
      <c r="R2" s="219"/>
      <c r="S2" s="219"/>
      <c r="T2" s="219"/>
      <c r="U2" s="219"/>
      <c r="V2" s="219"/>
      <c r="AT2" s="17" t="s">
        <v>106</v>
      </c>
      <c r="AZ2" s="93" t="s">
        <v>151</v>
      </c>
      <c r="BA2" s="93" t="s">
        <v>1</v>
      </c>
      <c r="BB2" s="93" t="s">
        <v>1</v>
      </c>
      <c r="BC2" s="93" t="s">
        <v>1180</v>
      </c>
      <c r="BD2" s="93" t="s">
        <v>85</v>
      </c>
    </row>
    <row r="3" spans="2:5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85</v>
      </c>
      <c r="AZ3" s="93" t="s">
        <v>157</v>
      </c>
      <c r="BA3" s="93" t="s">
        <v>1</v>
      </c>
      <c r="BB3" s="93" t="s">
        <v>1</v>
      </c>
      <c r="BC3" s="93" t="s">
        <v>214</v>
      </c>
      <c r="BD3" s="93" t="s">
        <v>85</v>
      </c>
    </row>
    <row r="4" spans="2:56" ht="24.95" customHeight="1">
      <c r="B4" s="20"/>
      <c r="D4" s="21" t="s">
        <v>144</v>
      </c>
      <c r="L4" s="20"/>
      <c r="M4" s="94" t="s">
        <v>10</v>
      </c>
      <c r="AT4" s="17" t="s">
        <v>3</v>
      </c>
      <c r="AZ4" s="93" t="s">
        <v>165</v>
      </c>
      <c r="BA4" s="93" t="s">
        <v>1</v>
      </c>
      <c r="BB4" s="93" t="s">
        <v>1</v>
      </c>
      <c r="BC4" s="93" t="s">
        <v>1181</v>
      </c>
      <c r="BD4" s="93" t="s">
        <v>85</v>
      </c>
    </row>
    <row r="5" spans="2:56" ht="6.95" customHeight="1">
      <c r="B5" s="20"/>
      <c r="L5" s="20"/>
      <c r="AZ5" s="93" t="s">
        <v>831</v>
      </c>
      <c r="BA5" s="93" t="s">
        <v>1</v>
      </c>
      <c r="BB5" s="93" t="s">
        <v>1</v>
      </c>
      <c r="BC5" s="93" t="s">
        <v>1182</v>
      </c>
      <c r="BD5" s="93" t="s">
        <v>85</v>
      </c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251" t="str">
        <f>'Rekapitulace stavby'!K6</f>
        <v>Chodník Hrachovec - horní část - 1.etapa  km 0,000 – km 0,763</v>
      </c>
      <c r="F7" s="252"/>
      <c r="G7" s="252"/>
      <c r="H7" s="252"/>
      <c r="L7" s="20"/>
    </row>
    <row r="8" spans="2:12" ht="12.75">
      <c r="B8" s="20"/>
      <c r="D8" s="27" t="s">
        <v>153</v>
      </c>
      <c r="L8" s="20"/>
    </row>
    <row r="9" spans="2:12" ht="16.5" customHeight="1">
      <c r="B9" s="20"/>
      <c r="E9" s="251" t="s">
        <v>156</v>
      </c>
      <c r="F9" s="219"/>
      <c r="G9" s="219"/>
      <c r="H9" s="219"/>
      <c r="L9" s="20"/>
    </row>
    <row r="10" spans="2:12" ht="12" customHeight="1">
      <c r="B10" s="20"/>
      <c r="D10" s="27" t="s">
        <v>159</v>
      </c>
      <c r="L10" s="20"/>
    </row>
    <row r="11" spans="2:12" s="1" customFormat="1" ht="16.5" customHeight="1">
      <c r="B11" s="32"/>
      <c r="E11" s="247" t="s">
        <v>1074</v>
      </c>
      <c r="F11" s="250"/>
      <c r="G11" s="250"/>
      <c r="H11" s="250"/>
      <c r="L11" s="32"/>
    </row>
    <row r="12" spans="2:12" s="1" customFormat="1" ht="12" customHeight="1">
      <c r="B12" s="32"/>
      <c r="D12" s="27" t="s">
        <v>1075</v>
      </c>
      <c r="L12" s="32"/>
    </row>
    <row r="13" spans="2:12" s="1" customFormat="1" ht="16.5" customHeight="1">
      <c r="B13" s="32"/>
      <c r="E13" s="208" t="s">
        <v>1183</v>
      </c>
      <c r="F13" s="250"/>
      <c r="G13" s="250"/>
      <c r="H13" s="250"/>
      <c r="L13" s="32"/>
    </row>
    <row r="14" spans="2:12" s="1" customFormat="1" ht="12">
      <c r="B14" s="32"/>
      <c r="L14" s="32"/>
    </row>
    <row r="15" spans="2:12" s="1" customFormat="1" ht="12" customHeight="1">
      <c r="B15" s="32"/>
      <c r="D15" s="27" t="s">
        <v>18</v>
      </c>
      <c r="F15" s="25" t="s">
        <v>1</v>
      </c>
      <c r="I15" s="27" t="s">
        <v>19</v>
      </c>
      <c r="J15" s="25" t="s">
        <v>1</v>
      </c>
      <c r="L15" s="32"/>
    </row>
    <row r="16" spans="2:12" s="1" customFormat="1" ht="12" customHeight="1">
      <c r="B16" s="32"/>
      <c r="D16" s="27" t="s">
        <v>20</v>
      </c>
      <c r="F16" s="25" t="s">
        <v>21</v>
      </c>
      <c r="I16" s="27" t="s">
        <v>22</v>
      </c>
      <c r="J16" s="52" t="str">
        <f>'Rekapitulace stavby'!AN8</f>
        <v>2. 12. 2022</v>
      </c>
      <c r="L16" s="32"/>
    </row>
    <row r="17" spans="2:12" s="1" customFormat="1" ht="10.9" customHeight="1">
      <c r="B17" s="32"/>
      <c r="L17" s="32"/>
    </row>
    <row r="18" spans="2:12" s="1" customFormat="1" ht="12" customHeight="1">
      <c r="B18" s="32"/>
      <c r="D18" s="27" t="s">
        <v>24</v>
      </c>
      <c r="I18" s="27" t="s">
        <v>25</v>
      </c>
      <c r="J18" s="25" t="s">
        <v>1</v>
      </c>
      <c r="L18" s="32"/>
    </row>
    <row r="19" spans="2:12" s="1" customFormat="1" ht="18" customHeight="1">
      <c r="B19" s="32"/>
      <c r="E19" s="25" t="s">
        <v>26</v>
      </c>
      <c r="I19" s="27" t="s">
        <v>27</v>
      </c>
      <c r="J19" s="25" t="s">
        <v>1</v>
      </c>
      <c r="L19" s="32"/>
    </row>
    <row r="20" spans="2:12" s="1" customFormat="1" ht="6.95" customHeight="1">
      <c r="B20" s="32"/>
      <c r="L20" s="32"/>
    </row>
    <row r="21" spans="2:12" s="1" customFormat="1" ht="12" customHeight="1">
      <c r="B21" s="32"/>
      <c r="D21" s="27" t="s">
        <v>28</v>
      </c>
      <c r="I21" s="27" t="s">
        <v>25</v>
      </c>
      <c r="J21" s="28" t="str">
        <f>'Rekapitulace stavby'!AN13</f>
        <v>Vyplň údaj</v>
      </c>
      <c r="L21" s="32"/>
    </row>
    <row r="22" spans="2:12" s="1" customFormat="1" ht="18" customHeight="1">
      <c r="B22" s="32"/>
      <c r="E22" s="253" t="str">
        <f>'Rekapitulace stavby'!E14</f>
        <v>Vyplň údaj</v>
      </c>
      <c r="F22" s="218"/>
      <c r="G22" s="218"/>
      <c r="H22" s="218"/>
      <c r="I22" s="27" t="s">
        <v>27</v>
      </c>
      <c r="J22" s="28" t="str">
        <f>'Rekapitulace stavby'!AN14</f>
        <v>Vyplň údaj</v>
      </c>
      <c r="L22" s="32"/>
    </row>
    <row r="23" spans="2:12" s="1" customFormat="1" ht="6.95" customHeight="1">
      <c r="B23" s="32"/>
      <c r="L23" s="32"/>
    </row>
    <row r="24" spans="2:12" s="1" customFormat="1" ht="12" customHeight="1">
      <c r="B24" s="32"/>
      <c r="D24" s="27" t="s">
        <v>30</v>
      </c>
      <c r="I24" s="27" t="s">
        <v>25</v>
      </c>
      <c r="J24" s="25" t="s">
        <v>1</v>
      </c>
      <c r="L24" s="32"/>
    </row>
    <row r="25" spans="2:12" s="1" customFormat="1" ht="18" customHeight="1">
      <c r="B25" s="32"/>
      <c r="E25" s="25" t="s">
        <v>31</v>
      </c>
      <c r="I25" s="27" t="s">
        <v>27</v>
      </c>
      <c r="J25" s="25" t="s">
        <v>1</v>
      </c>
      <c r="L25" s="32"/>
    </row>
    <row r="26" spans="2:12" s="1" customFormat="1" ht="6.95" customHeight="1">
      <c r="B26" s="32"/>
      <c r="L26" s="32"/>
    </row>
    <row r="27" spans="2:12" s="1" customFormat="1" ht="12" customHeight="1">
      <c r="B27" s="32"/>
      <c r="D27" s="27" t="s">
        <v>33</v>
      </c>
      <c r="I27" s="27" t="s">
        <v>25</v>
      </c>
      <c r="J27" s="25" t="s">
        <v>1</v>
      </c>
      <c r="L27" s="32"/>
    </row>
    <row r="28" spans="2:12" s="1" customFormat="1" ht="18" customHeight="1">
      <c r="B28" s="32"/>
      <c r="E28" s="25" t="s">
        <v>34</v>
      </c>
      <c r="I28" s="27" t="s">
        <v>27</v>
      </c>
      <c r="J28" s="25" t="s">
        <v>1</v>
      </c>
      <c r="L28" s="32"/>
    </row>
    <row r="29" spans="2:12" s="1" customFormat="1" ht="6.95" customHeight="1">
      <c r="B29" s="32"/>
      <c r="L29" s="32"/>
    </row>
    <row r="30" spans="2:12" s="1" customFormat="1" ht="12" customHeight="1">
      <c r="B30" s="32"/>
      <c r="D30" s="27" t="s">
        <v>35</v>
      </c>
      <c r="L30" s="32"/>
    </row>
    <row r="31" spans="2:12" s="7" customFormat="1" ht="16.5" customHeight="1">
      <c r="B31" s="95"/>
      <c r="E31" s="223" t="s">
        <v>1</v>
      </c>
      <c r="F31" s="223"/>
      <c r="G31" s="223"/>
      <c r="H31" s="223"/>
      <c r="L31" s="95"/>
    </row>
    <row r="32" spans="2:12" s="1" customFormat="1" ht="6.95" customHeight="1">
      <c r="B32" s="32"/>
      <c r="L32" s="32"/>
    </row>
    <row r="33" spans="2:12" s="1" customFormat="1" ht="6.95" customHeight="1">
      <c r="B33" s="32"/>
      <c r="D33" s="53"/>
      <c r="E33" s="53"/>
      <c r="F33" s="53"/>
      <c r="G33" s="53"/>
      <c r="H33" s="53"/>
      <c r="I33" s="53"/>
      <c r="J33" s="53"/>
      <c r="K33" s="53"/>
      <c r="L33" s="32"/>
    </row>
    <row r="34" spans="2:12" s="1" customFormat="1" ht="25.35" customHeight="1">
      <c r="B34" s="32"/>
      <c r="D34" s="96" t="s">
        <v>36</v>
      </c>
      <c r="J34" s="66">
        <f>ROUND(J134,2)</f>
        <v>0</v>
      </c>
      <c r="L34" s="32"/>
    </row>
    <row r="35" spans="2:12" s="1" customFormat="1" ht="6.95" customHeight="1">
      <c r="B35" s="32"/>
      <c r="D35" s="53"/>
      <c r="E35" s="53"/>
      <c r="F35" s="53"/>
      <c r="G35" s="53"/>
      <c r="H35" s="53"/>
      <c r="I35" s="53"/>
      <c r="J35" s="53"/>
      <c r="K35" s="53"/>
      <c r="L35" s="32"/>
    </row>
    <row r="36" spans="2:12" s="1" customFormat="1" ht="14.45" customHeight="1">
      <c r="B36" s="32"/>
      <c r="F36" s="35" t="s">
        <v>38</v>
      </c>
      <c r="I36" s="35" t="s">
        <v>37</v>
      </c>
      <c r="J36" s="35" t="s">
        <v>39</v>
      </c>
      <c r="L36" s="32"/>
    </row>
    <row r="37" spans="2:12" s="1" customFormat="1" ht="14.45" customHeight="1">
      <c r="B37" s="32"/>
      <c r="D37" s="55" t="s">
        <v>40</v>
      </c>
      <c r="E37" s="27" t="s">
        <v>41</v>
      </c>
      <c r="F37" s="86">
        <f>ROUND((SUM(BE134:BE249)),2)</f>
        <v>0</v>
      </c>
      <c r="I37" s="97">
        <v>0.21</v>
      </c>
      <c r="J37" s="86">
        <f>ROUND(((SUM(BE134:BE249))*I37),2)</f>
        <v>0</v>
      </c>
      <c r="L37" s="32"/>
    </row>
    <row r="38" spans="2:12" s="1" customFormat="1" ht="14.45" customHeight="1">
      <c r="B38" s="32"/>
      <c r="E38" s="27" t="s">
        <v>42</v>
      </c>
      <c r="F38" s="86">
        <f>ROUND((SUM(BF134:BF249)),2)</f>
        <v>0</v>
      </c>
      <c r="I38" s="97">
        <v>0.15</v>
      </c>
      <c r="J38" s="86">
        <f>ROUND(((SUM(BF134:BF249))*I38),2)</f>
        <v>0</v>
      </c>
      <c r="L38" s="32"/>
    </row>
    <row r="39" spans="2:12" s="1" customFormat="1" ht="14.45" customHeight="1" hidden="1">
      <c r="B39" s="32"/>
      <c r="E39" s="27" t="s">
        <v>43</v>
      </c>
      <c r="F39" s="86">
        <f>ROUND((SUM(BG134:BG249)),2)</f>
        <v>0</v>
      </c>
      <c r="I39" s="97">
        <v>0.21</v>
      </c>
      <c r="J39" s="86">
        <f>0</f>
        <v>0</v>
      </c>
      <c r="L39" s="32"/>
    </row>
    <row r="40" spans="2:12" s="1" customFormat="1" ht="14.45" customHeight="1" hidden="1">
      <c r="B40" s="32"/>
      <c r="E40" s="27" t="s">
        <v>44</v>
      </c>
      <c r="F40" s="86">
        <f>ROUND((SUM(BH134:BH249)),2)</f>
        <v>0</v>
      </c>
      <c r="I40" s="97">
        <v>0.15</v>
      </c>
      <c r="J40" s="86">
        <f>0</f>
        <v>0</v>
      </c>
      <c r="L40" s="32"/>
    </row>
    <row r="41" spans="2:12" s="1" customFormat="1" ht="14.45" customHeight="1" hidden="1">
      <c r="B41" s="32"/>
      <c r="E41" s="27" t="s">
        <v>45</v>
      </c>
      <c r="F41" s="86">
        <f>ROUND((SUM(BI134:BI249)),2)</f>
        <v>0</v>
      </c>
      <c r="I41" s="97">
        <v>0</v>
      </c>
      <c r="J41" s="86">
        <f>0</f>
        <v>0</v>
      </c>
      <c r="L41" s="32"/>
    </row>
    <row r="42" spans="2:12" s="1" customFormat="1" ht="6.95" customHeight="1">
      <c r="B42" s="32"/>
      <c r="L42" s="32"/>
    </row>
    <row r="43" spans="2:12" s="1" customFormat="1" ht="25.35" customHeight="1">
      <c r="B43" s="32"/>
      <c r="C43" s="98"/>
      <c r="D43" s="99" t="s">
        <v>46</v>
      </c>
      <c r="E43" s="57"/>
      <c r="F43" s="57"/>
      <c r="G43" s="100" t="s">
        <v>47</v>
      </c>
      <c r="H43" s="101" t="s">
        <v>48</v>
      </c>
      <c r="I43" s="57"/>
      <c r="J43" s="102">
        <f>SUM(J34:J41)</f>
        <v>0</v>
      </c>
      <c r="K43" s="103"/>
      <c r="L43" s="32"/>
    </row>
    <row r="44" spans="2:12" s="1" customFormat="1" ht="14.45" customHeight="1">
      <c r="B44" s="32"/>
      <c r="L44" s="32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49</v>
      </c>
      <c r="E50" s="42"/>
      <c r="F50" s="42"/>
      <c r="G50" s="41" t="s">
        <v>50</v>
      </c>
      <c r="H50" s="42"/>
      <c r="I50" s="42"/>
      <c r="J50" s="42"/>
      <c r="K50" s="42"/>
      <c r="L50" s="3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.75">
      <c r="B61" s="32"/>
      <c r="D61" s="43" t="s">
        <v>51</v>
      </c>
      <c r="E61" s="34"/>
      <c r="F61" s="104" t="s">
        <v>52</v>
      </c>
      <c r="G61" s="43" t="s">
        <v>51</v>
      </c>
      <c r="H61" s="34"/>
      <c r="I61" s="34"/>
      <c r="J61" s="105" t="s">
        <v>52</v>
      </c>
      <c r="K61" s="34"/>
      <c r="L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.75">
      <c r="B65" s="32"/>
      <c r="D65" s="41" t="s">
        <v>53</v>
      </c>
      <c r="E65" s="42"/>
      <c r="F65" s="42"/>
      <c r="G65" s="41" t="s">
        <v>54</v>
      </c>
      <c r="H65" s="42"/>
      <c r="I65" s="42"/>
      <c r="J65" s="42"/>
      <c r="K65" s="42"/>
      <c r="L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.75">
      <c r="B76" s="32"/>
      <c r="D76" s="43" t="s">
        <v>51</v>
      </c>
      <c r="E76" s="34"/>
      <c r="F76" s="104" t="s">
        <v>52</v>
      </c>
      <c r="G76" s="43" t="s">
        <v>51</v>
      </c>
      <c r="H76" s="34"/>
      <c r="I76" s="34"/>
      <c r="J76" s="105" t="s">
        <v>52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4.95" customHeight="1">
      <c r="B82" s="32"/>
      <c r="C82" s="21" t="s">
        <v>177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16.5" customHeight="1">
      <c r="B85" s="32"/>
      <c r="E85" s="251" t="str">
        <f>E7</f>
        <v>Chodník Hrachovec - horní část - 1.etapa  km 0,000 – km 0,763</v>
      </c>
      <c r="F85" s="252"/>
      <c r="G85" s="252"/>
      <c r="H85" s="252"/>
      <c r="L85" s="32"/>
    </row>
    <row r="86" spans="2:12" ht="12" customHeight="1">
      <c r="B86" s="20"/>
      <c r="C86" s="27" t="s">
        <v>153</v>
      </c>
      <c r="L86" s="20"/>
    </row>
    <row r="87" spans="2:12" ht="16.5" customHeight="1">
      <c r="B87" s="20"/>
      <c r="E87" s="251" t="s">
        <v>156</v>
      </c>
      <c r="F87" s="219"/>
      <c r="G87" s="219"/>
      <c r="H87" s="219"/>
      <c r="L87" s="20"/>
    </row>
    <row r="88" spans="2:12" ht="12" customHeight="1">
      <c r="B88" s="20"/>
      <c r="C88" s="27" t="s">
        <v>159</v>
      </c>
      <c r="L88" s="20"/>
    </row>
    <row r="89" spans="2:12" s="1" customFormat="1" ht="16.5" customHeight="1">
      <c r="B89" s="32"/>
      <c r="E89" s="247" t="s">
        <v>1074</v>
      </c>
      <c r="F89" s="250"/>
      <c r="G89" s="250"/>
      <c r="H89" s="250"/>
      <c r="L89" s="32"/>
    </row>
    <row r="90" spans="2:12" s="1" customFormat="1" ht="12" customHeight="1">
      <c r="B90" s="32"/>
      <c r="C90" s="27" t="s">
        <v>1075</v>
      </c>
      <c r="L90" s="32"/>
    </row>
    <row r="91" spans="2:12" s="1" customFormat="1" ht="16.5" customHeight="1">
      <c r="B91" s="32"/>
      <c r="E91" s="208" t="str">
        <f>E13</f>
        <v>2023 - Opěrná zeď A3</v>
      </c>
      <c r="F91" s="250"/>
      <c r="G91" s="250"/>
      <c r="H91" s="250"/>
      <c r="L91" s="32"/>
    </row>
    <row r="92" spans="2:12" s="1" customFormat="1" ht="6.95" customHeight="1">
      <c r="B92" s="32"/>
      <c r="L92" s="32"/>
    </row>
    <row r="93" spans="2:12" s="1" customFormat="1" ht="12" customHeight="1">
      <c r="B93" s="32"/>
      <c r="C93" s="27" t="s">
        <v>20</v>
      </c>
      <c r="F93" s="25" t="str">
        <f>F16</f>
        <v>Hrachovec</v>
      </c>
      <c r="I93" s="27" t="s">
        <v>22</v>
      </c>
      <c r="J93" s="52" t="str">
        <f>IF(J16="","",J16)</f>
        <v>2. 12. 2022</v>
      </c>
      <c r="L93" s="32"/>
    </row>
    <row r="94" spans="2:12" s="1" customFormat="1" ht="6.95" customHeight="1">
      <c r="B94" s="32"/>
      <c r="L94" s="32"/>
    </row>
    <row r="95" spans="2:12" s="1" customFormat="1" ht="15.2" customHeight="1">
      <c r="B95" s="32"/>
      <c r="C95" s="27" t="s">
        <v>24</v>
      </c>
      <c r="F95" s="25" t="str">
        <f>E19</f>
        <v>Město Valašské Meziříčí</v>
      </c>
      <c r="I95" s="27" t="s">
        <v>30</v>
      </c>
      <c r="J95" s="30" t="str">
        <f>E25</f>
        <v>Ing.Leoš Zádrapa</v>
      </c>
      <c r="L95" s="32"/>
    </row>
    <row r="96" spans="2:12" s="1" customFormat="1" ht="15.2" customHeight="1">
      <c r="B96" s="32"/>
      <c r="C96" s="27" t="s">
        <v>28</v>
      </c>
      <c r="F96" s="25" t="str">
        <f>IF(E22="","",E22)</f>
        <v>Vyplň údaj</v>
      </c>
      <c r="I96" s="27" t="s">
        <v>33</v>
      </c>
      <c r="J96" s="30" t="str">
        <f>E28</f>
        <v>Fajfrová Irena</v>
      </c>
      <c r="L96" s="32"/>
    </row>
    <row r="97" spans="2:12" s="1" customFormat="1" ht="10.35" customHeight="1">
      <c r="B97" s="32"/>
      <c r="L97" s="32"/>
    </row>
    <row r="98" spans="2:12" s="1" customFormat="1" ht="29.25" customHeight="1">
      <c r="B98" s="32"/>
      <c r="C98" s="106" t="s">
        <v>178</v>
      </c>
      <c r="D98" s="98"/>
      <c r="E98" s="98"/>
      <c r="F98" s="98"/>
      <c r="G98" s="98"/>
      <c r="H98" s="98"/>
      <c r="I98" s="98"/>
      <c r="J98" s="107" t="s">
        <v>179</v>
      </c>
      <c r="K98" s="98"/>
      <c r="L98" s="32"/>
    </row>
    <row r="99" spans="2:12" s="1" customFormat="1" ht="10.35" customHeight="1">
      <c r="B99" s="32"/>
      <c r="L99" s="32"/>
    </row>
    <row r="100" spans="2:47" s="1" customFormat="1" ht="22.9" customHeight="1">
      <c r="B100" s="32"/>
      <c r="C100" s="108" t="s">
        <v>180</v>
      </c>
      <c r="J100" s="66">
        <f>J134</f>
        <v>0</v>
      </c>
      <c r="L100" s="32"/>
      <c r="AU100" s="17" t="s">
        <v>181</v>
      </c>
    </row>
    <row r="101" spans="2:12" s="8" customFormat="1" ht="24.95" customHeight="1">
      <c r="B101" s="109"/>
      <c r="D101" s="110" t="s">
        <v>182</v>
      </c>
      <c r="E101" s="111"/>
      <c r="F101" s="111"/>
      <c r="G101" s="111"/>
      <c r="H101" s="111"/>
      <c r="I101" s="111"/>
      <c r="J101" s="112">
        <f>J135</f>
        <v>0</v>
      </c>
      <c r="L101" s="109"/>
    </row>
    <row r="102" spans="2:12" s="9" customFormat="1" ht="19.9" customHeight="1">
      <c r="B102" s="113"/>
      <c r="D102" s="114" t="s">
        <v>183</v>
      </c>
      <c r="E102" s="115"/>
      <c r="F102" s="115"/>
      <c r="G102" s="115"/>
      <c r="H102" s="115"/>
      <c r="I102" s="115"/>
      <c r="J102" s="116">
        <f>J136</f>
        <v>0</v>
      </c>
      <c r="L102" s="113"/>
    </row>
    <row r="103" spans="2:12" s="9" customFormat="1" ht="19.9" customHeight="1">
      <c r="B103" s="113"/>
      <c r="D103" s="114" t="s">
        <v>184</v>
      </c>
      <c r="E103" s="115"/>
      <c r="F103" s="115"/>
      <c r="G103" s="115"/>
      <c r="H103" s="115"/>
      <c r="I103" s="115"/>
      <c r="J103" s="116">
        <f>J193</f>
        <v>0</v>
      </c>
      <c r="L103" s="113"/>
    </row>
    <row r="104" spans="2:12" s="9" customFormat="1" ht="19.9" customHeight="1">
      <c r="B104" s="113"/>
      <c r="D104" s="114" t="s">
        <v>185</v>
      </c>
      <c r="E104" s="115"/>
      <c r="F104" s="115"/>
      <c r="G104" s="115"/>
      <c r="H104" s="115"/>
      <c r="I104" s="115"/>
      <c r="J104" s="116">
        <f>J205</f>
        <v>0</v>
      </c>
      <c r="L104" s="113"/>
    </row>
    <row r="105" spans="2:12" s="9" customFormat="1" ht="19.9" customHeight="1">
      <c r="B105" s="113"/>
      <c r="D105" s="114" t="s">
        <v>834</v>
      </c>
      <c r="E105" s="115"/>
      <c r="F105" s="115"/>
      <c r="G105" s="115"/>
      <c r="H105" s="115"/>
      <c r="I105" s="115"/>
      <c r="J105" s="116">
        <f>J223</f>
        <v>0</v>
      </c>
      <c r="L105" s="113"/>
    </row>
    <row r="106" spans="2:12" s="9" customFormat="1" ht="19.9" customHeight="1">
      <c r="B106" s="113"/>
      <c r="D106" s="114" t="s">
        <v>189</v>
      </c>
      <c r="E106" s="115"/>
      <c r="F106" s="115"/>
      <c r="G106" s="115"/>
      <c r="H106" s="115"/>
      <c r="I106" s="115"/>
      <c r="J106" s="116">
        <f>J226</f>
        <v>0</v>
      </c>
      <c r="L106" s="113"/>
    </row>
    <row r="107" spans="2:12" s="9" customFormat="1" ht="19.9" customHeight="1">
      <c r="B107" s="113"/>
      <c r="D107" s="114" t="s">
        <v>191</v>
      </c>
      <c r="E107" s="115"/>
      <c r="F107" s="115"/>
      <c r="G107" s="115"/>
      <c r="H107" s="115"/>
      <c r="I107" s="115"/>
      <c r="J107" s="116">
        <f>J230</f>
        <v>0</v>
      </c>
      <c r="L107" s="113"/>
    </row>
    <row r="108" spans="2:12" s="8" customFormat="1" ht="24.95" customHeight="1">
      <c r="B108" s="109"/>
      <c r="D108" s="110" t="s">
        <v>835</v>
      </c>
      <c r="E108" s="111"/>
      <c r="F108" s="111"/>
      <c r="G108" s="111"/>
      <c r="H108" s="111"/>
      <c r="I108" s="111"/>
      <c r="J108" s="112">
        <f>J232</f>
        <v>0</v>
      </c>
      <c r="L108" s="109"/>
    </row>
    <row r="109" spans="2:12" s="9" customFormat="1" ht="19.9" customHeight="1">
      <c r="B109" s="113"/>
      <c r="D109" s="114" t="s">
        <v>836</v>
      </c>
      <c r="E109" s="115"/>
      <c r="F109" s="115"/>
      <c r="G109" s="115"/>
      <c r="H109" s="115"/>
      <c r="I109" s="115"/>
      <c r="J109" s="116">
        <f>J233</f>
        <v>0</v>
      </c>
      <c r="L109" s="113"/>
    </row>
    <row r="110" spans="2:12" s="9" customFormat="1" ht="19.9" customHeight="1">
      <c r="B110" s="113"/>
      <c r="D110" s="114" t="s">
        <v>1184</v>
      </c>
      <c r="E110" s="115"/>
      <c r="F110" s="115"/>
      <c r="G110" s="115"/>
      <c r="H110" s="115"/>
      <c r="I110" s="115"/>
      <c r="J110" s="116">
        <f>J245</f>
        <v>0</v>
      </c>
      <c r="L110" s="113"/>
    </row>
    <row r="111" spans="2:12" s="1" customFormat="1" ht="21.75" customHeight="1">
      <c r="B111" s="32"/>
      <c r="L111" s="32"/>
    </row>
    <row r="112" spans="2:12" s="1" customFormat="1" ht="6.95" customHeight="1">
      <c r="B112" s="44"/>
      <c r="C112" s="45"/>
      <c r="D112" s="45"/>
      <c r="E112" s="45"/>
      <c r="F112" s="45"/>
      <c r="G112" s="45"/>
      <c r="H112" s="45"/>
      <c r="I112" s="45"/>
      <c r="J112" s="45"/>
      <c r="K112" s="45"/>
      <c r="L112" s="32"/>
    </row>
    <row r="116" spans="2:12" s="1" customFormat="1" ht="6.95" customHeight="1">
      <c r="B116" s="46"/>
      <c r="C116" s="47"/>
      <c r="D116" s="47"/>
      <c r="E116" s="47"/>
      <c r="F116" s="47"/>
      <c r="G116" s="47"/>
      <c r="H116" s="47"/>
      <c r="I116" s="47"/>
      <c r="J116" s="47"/>
      <c r="K116" s="47"/>
      <c r="L116" s="32"/>
    </row>
    <row r="117" spans="2:12" s="1" customFormat="1" ht="24.95" customHeight="1">
      <c r="B117" s="32"/>
      <c r="C117" s="21" t="s">
        <v>192</v>
      </c>
      <c r="L117" s="32"/>
    </row>
    <row r="118" spans="2:12" s="1" customFormat="1" ht="6.95" customHeight="1">
      <c r="B118" s="32"/>
      <c r="L118" s="32"/>
    </row>
    <row r="119" spans="2:12" s="1" customFormat="1" ht="12" customHeight="1">
      <c r="B119" s="32"/>
      <c r="C119" s="27" t="s">
        <v>16</v>
      </c>
      <c r="L119" s="32"/>
    </row>
    <row r="120" spans="2:12" s="1" customFormat="1" ht="16.5" customHeight="1">
      <c r="B120" s="32"/>
      <c r="E120" s="251" t="str">
        <f>E7</f>
        <v>Chodník Hrachovec - horní část - 1.etapa  km 0,000 – km 0,763</v>
      </c>
      <c r="F120" s="252"/>
      <c r="G120" s="252"/>
      <c r="H120" s="252"/>
      <c r="L120" s="32"/>
    </row>
    <row r="121" spans="2:12" ht="12" customHeight="1">
      <c r="B121" s="20"/>
      <c r="C121" s="27" t="s">
        <v>153</v>
      </c>
      <c r="L121" s="20"/>
    </row>
    <row r="122" spans="2:12" ht="16.5" customHeight="1">
      <c r="B122" s="20"/>
      <c r="E122" s="251" t="s">
        <v>156</v>
      </c>
      <c r="F122" s="219"/>
      <c r="G122" s="219"/>
      <c r="H122" s="219"/>
      <c r="L122" s="20"/>
    </row>
    <row r="123" spans="2:12" ht="12" customHeight="1">
      <c r="B123" s="20"/>
      <c r="C123" s="27" t="s">
        <v>159</v>
      </c>
      <c r="L123" s="20"/>
    </row>
    <row r="124" spans="2:12" s="1" customFormat="1" ht="16.5" customHeight="1">
      <c r="B124" s="32"/>
      <c r="E124" s="247" t="s">
        <v>1074</v>
      </c>
      <c r="F124" s="250"/>
      <c r="G124" s="250"/>
      <c r="H124" s="250"/>
      <c r="L124" s="32"/>
    </row>
    <row r="125" spans="2:12" s="1" customFormat="1" ht="12" customHeight="1">
      <c r="B125" s="32"/>
      <c r="C125" s="27" t="s">
        <v>1075</v>
      </c>
      <c r="L125" s="32"/>
    </row>
    <row r="126" spans="2:12" s="1" customFormat="1" ht="16.5" customHeight="1">
      <c r="B126" s="32"/>
      <c r="E126" s="208" t="str">
        <f>E13</f>
        <v>2023 - Opěrná zeď A3</v>
      </c>
      <c r="F126" s="250"/>
      <c r="G126" s="250"/>
      <c r="H126" s="250"/>
      <c r="L126" s="32"/>
    </row>
    <row r="127" spans="2:12" s="1" customFormat="1" ht="6.95" customHeight="1">
      <c r="B127" s="32"/>
      <c r="L127" s="32"/>
    </row>
    <row r="128" spans="2:12" s="1" customFormat="1" ht="12" customHeight="1">
      <c r="B128" s="32"/>
      <c r="C128" s="27" t="s">
        <v>20</v>
      </c>
      <c r="F128" s="25" t="str">
        <f>F16</f>
        <v>Hrachovec</v>
      </c>
      <c r="I128" s="27" t="s">
        <v>22</v>
      </c>
      <c r="J128" s="52" t="str">
        <f>IF(J16="","",J16)</f>
        <v>2. 12. 2022</v>
      </c>
      <c r="L128" s="32"/>
    </row>
    <row r="129" spans="2:12" s="1" customFormat="1" ht="6.95" customHeight="1">
      <c r="B129" s="32"/>
      <c r="L129" s="32"/>
    </row>
    <row r="130" spans="2:12" s="1" customFormat="1" ht="15.2" customHeight="1">
      <c r="B130" s="32"/>
      <c r="C130" s="27" t="s">
        <v>24</v>
      </c>
      <c r="F130" s="25" t="str">
        <f>E19</f>
        <v>Město Valašské Meziříčí</v>
      </c>
      <c r="I130" s="27" t="s">
        <v>30</v>
      </c>
      <c r="J130" s="30" t="str">
        <f>E25</f>
        <v>Ing.Leoš Zádrapa</v>
      </c>
      <c r="L130" s="32"/>
    </row>
    <row r="131" spans="2:12" s="1" customFormat="1" ht="15.2" customHeight="1">
      <c r="B131" s="32"/>
      <c r="C131" s="27" t="s">
        <v>28</v>
      </c>
      <c r="F131" s="25" t="str">
        <f>IF(E22="","",E22)</f>
        <v>Vyplň údaj</v>
      </c>
      <c r="I131" s="27" t="s">
        <v>33</v>
      </c>
      <c r="J131" s="30" t="str">
        <f>E28</f>
        <v>Fajfrová Irena</v>
      </c>
      <c r="L131" s="32"/>
    </row>
    <row r="132" spans="2:12" s="1" customFormat="1" ht="10.35" customHeight="1">
      <c r="B132" s="32"/>
      <c r="L132" s="32"/>
    </row>
    <row r="133" spans="2:20" s="10" customFormat="1" ht="29.25" customHeight="1">
      <c r="B133" s="117"/>
      <c r="C133" s="118" t="s">
        <v>193</v>
      </c>
      <c r="D133" s="119" t="s">
        <v>61</v>
      </c>
      <c r="E133" s="119" t="s">
        <v>57</v>
      </c>
      <c r="F133" s="119" t="s">
        <v>58</v>
      </c>
      <c r="G133" s="119" t="s">
        <v>194</v>
      </c>
      <c r="H133" s="119" t="s">
        <v>195</v>
      </c>
      <c r="I133" s="119" t="s">
        <v>196</v>
      </c>
      <c r="J133" s="119" t="s">
        <v>179</v>
      </c>
      <c r="K133" s="120" t="s">
        <v>197</v>
      </c>
      <c r="L133" s="117"/>
      <c r="M133" s="59" t="s">
        <v>1</v>
      </c>
      <c r="N133" s="60" t="s">
        <v>40</v>
      </c>
      <c r="O133" s="60" t="s">
        <v>198</v>
      </c>
      <c r="P133" s="60" t="s">
        <v>199</v>
      </c>
      <c r="Q133" s="60" t="s">
        <v>200</v>
      </c>
      <c r="R133" s="60" t="s">
        <v>201</v>
      </c>
      <c r="S133" s="60" t="s">
        <v>202</v>
      </c>
      <c r="T133" s="61" t="s">
        <v>203</v>
      </c>
    </row>
    <row r="134" spans="2:63" s="1" customFormat="1" ht="22.9" customHeight="1">
      <c r="B134" s="32"/>
      <c r="C134" s="64" t="s">
        <v>204</v>
      </c>
      <c r="J134" s="121">
        <f>BK134</f>
        <v>0</v>
      </c>
      <c r="L134" s="32"/>
      <c r="M134" s="62"/>
      <c r="N134" s="53"/>
      <c r="O134" s="53"/>
      <c r="P134" s="122">
        <f>P135+P232</f>
        <v>0</v>
      </c>
      <c r="Q134" s="53"/>
      <c r="R134" s="122">
        <f>R135+R232</f>
        <v>19.08807113</v>
      </c>
      <c r="S134" s="53"/>
      <c r="T134" s="123">
        <f>T135+T232</f>
        <v>0.52316</v>
      </c>
      <c r="AT134" s="17" t="s">
        <v>75</v>
      </c>
      <c r="AU134" s="17" t="s">
        <v>181</v>
      </c>
      <c r="BK134" s="124">
        <f>BK135+BK232</f>
        <v>0</v>
      </c>
    </row>
    <row r="135" spans="2:63" s="11" customFormat="1" ht="25.9" customHeight="1">
      <c r="B135" s="125"/>
      <c r="D135" s="126" t="s">
        <v>75</v>
      </c>
      <c r="E135" s="127" t="s">
        <v>205</v>
      </c>
      <c r="F135" s="127" t="s">
        <v>206</v>
      </c>
      <c r="I135" s="128"/>
      <c r="J135" s="129">
        <f>BK135</f>
        <v>0</v>
      </c>
      <c r="L135" s="125"/>
      <c r="M135" s="130"/>
      <c r="P135" s="131">
        <f>P136+P193+P205+P223+P226+P230</f>
        <v>0</v>
      </c>
      <c r="R135" s="131">
        <f>R136+R193+R205+R223+R226+R230</f>
        <v>18.40946593</v>
      </c>
      <c r="T135" s="132">
        <f>T136+T193+T205+T223+T226+T230</f>
        <v>0</v>
      </c>
      <c r="AR135" s="126" t="s">
        <v>83</v>
      </c>
      <c r="AT135" s="133" t="s">
        <v>75</v>
      </c>
      <c r="AU135" s="133" t="s">
        <v>76</v>
      </c>
      <c r="AY135" s="126" t="s">
        <v>207</v>
      </c>
      <c r="BK135" s="134">
        <f>BK136+BK193+BK205+BK223+BK226+BK230</f>
        <v>0</v>
      </c>
    </row>
    <row r="136" spans="2:63" s="11" customFormat="1" ht="22.9" customHeight="1">
      <c r="B136" s="125"/>
      <c r="D136" s="126" t="s">
        <v>75</v>
      </c>
      <c r="E136" s="135" t="s">
        <v>83</v>
      </c>
      <c r="F136" s="135" t="s">
        <v>208</v>
      </c>
      <c r="I136" s="128"/>
      <c r="J136" s="136">
        <f>BK136</f>
        <v>0</v>
      </c>
      <c r="L136" s="125"/>
      <c r="M136" s="130"/>
      <c r="P136" s="131">
        <f>SUM(P137:P192)</f>
        <v>0</v>
      </c>
      <c r="R136" s="131">
        <f>SUM(R137:R192)</f>
        <v>0.0015219999999999997</v>
      </c>
      <c r="T136" s="132">
        <f>SUM(T137:T192)</f>
        <v>0</v>
      </c>
      <c r="AR136" s="126" t="s">
        <v>83</v>
      </c>
      <c r="AT136" s="133" t="s">
        <v>75</v>
      </c>
      <c r="AU136" s="133" t="s">
        <v>83</v>
      </c>
      <c r="AY136" s="126" t="s">
        <v>207</v>
      </c>
      <c r="BK136" s="134">
        <f>SUM(BK137:BK192)</f>
        <v>0</v>
      </c>
    </row>
    <row r="137" spans="2:65" s="1" customFormat="1" ht="24.2" customHeight="1">
      <c r="B137" s="137"/>
      <c r="C137" s="138" t="s">
        <v>83</v>
      </c>
      <c r="D137" s="138" t="s">
        <v>209</v>
      </c>
      <c r="E137" s="139" t="s">
        <v>270</v>
      </c>
      <c r="F137" s="140" t="s">
        <v>271</v>
      </c>
      <c r="G137" s="141" t="s">
        <v>272</v>
      </c>
      <c r="H137" s="142">
        <v>10</v>
      </c>
      <c r="I137" s="143"/>
      <c r="J137" s="144">
        <f>ROUND(I137*H137,2)</f>
        <v>0</v>
      </c>
      <c r="K137" s="140" t="s">
        <v>213</v>
      </c>
      <c r="L137" s="32"/>
      <c r="M137" s="145" t="s">
        <v>1</v>
      </c>
      <c r="N137" s="146" t="s">
        <v>41</v>
      </c>
      <c r="P137" s="147">
        <f>O137*H137</f>
        <v>0</v>
      </c>
      <c r="Q137" s="147">
        <v>0.00014</v>
      </c>
      <c r="R137" s="147">
        <f>Q137*H137</f>
        <v>0.0013999999999999998</v>
      </c>
      <c r="S137" s="147">
        <v>0</v>
      </c>
      <c r="T137" s="148">
        <f>S137*H137</f>
        <v>0</v>
      </c>
      <c r="AR137" s="149" t="s">
        <v>214</v>
      </c>
      <c r="AT137" s="149" t="s">
        <v>209</v>
      </c>
      <c r="AU137" s="149" t="s">
        <v>85</v>
      </c>
      <c r="AY137" s="17" t="s">
        <v>207</v>
      </c>
      <c r="BE137" s="150">
        <f>IF(N137="základní",J137,0)</f>
        <v>0</v>
      </c>
      <c r="BF137" s="150">
        <f>IF(N137="snížená",J137,0)</f>
        <v>0</v>
      </c>
      <c r="BG137" s="150">
        <f>IF(N137="zákl. přenesená",J137,0)</f>
        <v>0</v>
      </c>
      <c r="BH137" s="150">
        <f>IF(N137="sníž. přenesená",J137,0)</f>
        <v>0</v>
      </c>
      <c r="BI137" s="150">
        <f>IF(N137="nulová",J137,0)</f>
        <v>0</v>
      </c>
      <c r="BJ137" s="17" t="s">
        <v>83</v>
      </c>
      <c r="BK137" s="150">
        <f>ROUND(I137*H137,2)</f>
        <v>0</v>
      </c>
      <c r="BL137" s="17" t="s">
        <v>214</v>
      </c>
      <c r="BM137" s="149" t="s">
        <v>1077</v>
      </c>
    </row>
    <row r="138" spans="2:65" s="1" customFormat="1" ht="24.2" customHeight="1">
      <c r="B138" s="137"/>
      <c r="C138" s="138" t="s">
        <v>85</v>
      </c>
      <c r="D138" s="138" t="s">
        <v>209</v>
      </c>
      <c r="E138" s="139" t="s">
        <v>275</v>
      </c>
      <c r="F138" s="140" t="s">
        <v>276</v>
      </c>
      <c r="G138" s="141" t="s">
        <v>272</v>
      </c>
      <c r="H138" s="142">
        <v>10</v>
      </c>
      <c r="I138" s="143"/>
      <c r="J138" s="144">
        <f>ROUND(I138*H138,2)</f>
        <v>0</v>
      </c>
      <c r="K138" s="140" t="s">
        <v>213</v>
      </c>
      <c r="L138" s="32"/>
      <c r="M138" s="145" t="s">
        <v>1</v>
      </c>
      <c r="N138" s="146" t="s">
        <v>41</v>
      </c>
      <c r="P138" s="147">
        <f>O138*H138</f>
        <v>0</v>
      </c>
      <c r="Q138" s="147">
        <v>0</v>
      </c>
      <c r="R138" s="147">
        <f>Q138*H138</f>
        <v>0</v>
      </c>
      <c r="S138" s="147">
        <v>0</v>
      </c>
      <c r="T138" s="148">
        <f>S138*H138</f>
        <v>0</v>
      </c>
      <c r="AR138" s="149" t="s">
        <v>214</v>
      </c>
      <c r="AT138" s="149" t="s">
        <v>209</v>
      </c>
      <c r="AU138" s="149" t="s">
        <v>85</v>
      </c>
      <c r="AY138" s="17" t="s">
        <v>207</v>
      </c>
      <c r="BE138" s="150">
        <f>IF(N138="základní",J138,0)</f>
        <v>0</v>
      </c>
      <c r="BF138" s="150">
        <f>IF(N138="snížená",J138,0)</f>
        <v>0</v>
      </c>
      <c r="BG138" s="150">
        <f>IF(N138="zákl. přenesená",J138,0)</f>
        <v>0</v>
      </c>
      <c r="BH138" s="150">
        <f>IF(N138="sníž. přenesená",J138,0)</f>
        <v>0</v>
      </c>
      <c r="BI138" s="150">
        <f>IF(N138="nulová",J138,0)</f>
        <v>0</v>
      </c>
      <c r="BJ138" s="17" t="s">
        <v>83</v>
      </c>
      <c r="BK138" s="150">
        <f>ROUND(I138*H138,2)</f>
        <v>0</v>
      </c>
      <c r="BL138" s="17" t="s">
        <v>214</v>
      </c>
      <c r="BM138" s="149" t="s">
        <v>1078</v>
      </c>
    </row>
    <row r="139" spans="2:65" s="1" customFormat="1" ht="24.2" customHeight="1">
      <c r="B139" s="137"/>
      <c r="C139" s="138" t="s">
        <v>99</v>
      </c>
      <c r="D139" s="138" t="s">
        <v>209</v>
      </c>
      <c r="E139" s="139" t="s">
        <v>1079</v>
      </c>
      <c r="F139" s="140" t="s">
        <v>1080</v>
      </c>
      <c r="G139" s="141" t="s">
        <v>218</v>
      </c>
      <c r="H139" s="142">
        <v>4</v>
      </c>
      <c r="I139" s="143"/>
      <c r="J139" s="144">
        <f>ROUND(I139*H139,2)</f>
        <v>0</v>
      </c>
      <c r="K139" s="140" t="s">
        <v>213</v>
      </c>
      <c r="L139" s="32"/>
      <c r="M139" s="145" t="s">
        <v>1</v>
      </c>
      <c r="N139" s="146" t="s">
        <v>41</v>
      </c>
      <c r="P139" s="147">
        <f>O139*H139</f>
        <v>0</v>
      </c>
      <c r="Q139" s="147">
        <v>0</v>
      </c>
      <c r="R139" s="147">
        <f>Q139*H139</f>
        <v>0</v>
      </c>
      <c r="S139" s="147">
        <v>0</v>
      </c>
      <c r="T139" s="148">
        <f>S139*H139</f>
        <v>0</v>
      </c>
      <c r="AR139" s="149" t="s">
        <v>214</v>
      </c>
      <c r="AT139" s="149" t="s">
        <v>209</v>
      </c>
      <c r="AU139" s="149" t="s">
        <v>85</v>
      </c>
      <c r="AY139" s="17" t="s">
        <v>207</v>
      </c>
      <c r="BE139" s="150">
        <f>IF(N139="základní",J139,0)</f>
        <v>0</v>
      </c>
      <c r="BF139" s="150">
        <f>IF(N139="snížená",J139,0)</f>
        <v>0</v>
      </c>
      <c r="BG139" s="150">
        <f>IF(N139="zákl. přenesená",J139,0)</f>
        <v>0</v>
      </c>
      <c r="BH139" s="150">
        <f>IF(N139="sníž. přenesená",J139,0)</f>
        <v>0</v>
      </c>
      <c r="BI139" s="150">
        <f>IF(N139="nulová",J139,0)</f>
        <v>0</v>
      </c>
      <c r="BJ139" s="17" t="s">
        <v>83</v>
      </c>
      <c r="BK139" s="150">
        <f>ROUND(I139*H139,2)</f>
        <v>0</v>
      </c>
      <c r="BL139" s="17" t="s">
        <v>214</v>
      </c>
      <c r="BM139" s="149" t="s">
        <v>1081</v>
      </c>
    </row>
    <row r="140" spans="2:51" s="12" customFormat="1" ht="12">
      <c r="B140" s="151"/>
      <c r="D140" s="152" t="s">
        <v>223</v>
      </c>
      <c r="E140" s="153" t="s">
        <v>154</v>
      </c>
      <c r="F140" s="154" t="s">
        <v>1185</v>
      </c>
      <c r="H140" s="155">
        <v>4</v>
      </c>
      <c r="I140" s="156"/>
      <c r="L140" s="151"/>
      <c r="M140" s="157"/>
      <c r="T140" s="158"/>
      <c r="AT140" s="153" t="s">
        <v>223</v>
      </c>
      <c r="AU140" s="153" t="s">
        <v>85</v>
      </c>
      <c r="AV140" s="12" t="s">
        <v>85</v>
      </c>
      <c r="AW140" s="12" t="s">
        <v>32</v>
      </c>
      <c r="AX140" s="12" t="s">
        <v>83</v>
      </c>
      <c r="AY140" s="153" t="s">
        <v>207</v>
      </c>
    </row>
    <row r="141" spans="2:65" s="1" customFormat="1" ht="37.9" customHeight="1">
      <c r="B141" s="137"/>
      <c r="C141" s="138" t="s">
        <v>214</v>
      </c>
      <c r="D141" s="138" t="s">
        <v>209</v>
      </c>
      <c r="E141" s="139" t="s">
        <v>1083</v>
      </c>
      <c r="F141" s="140" t="s">
        <v>1084</v>
      </c>
      <c r="G141" s="141" t="s">
        <v>286</v>
      </c>
      <c r="H141" s="142">
        <v>7.48</v>
      </c>
      <c r="I141" s="143"/>
      <c r="J141" s="144">
        <f>ROUND(I141*H141,2)</f>
        <v>0</v>
      </c>
      <c r="K141" s="140" t="s">
        <v>213</v>
      </c>
      <c r="L141" s="32"/>
      <c r="M141" s="145" t="s">
        <v>1</v>
      </c>
      <c r="N141" s="146" t="s">
        <v>41</v>
      </c>
      <c r="P141" s="147">
        <f>O141*H141</f>
        <v>0</v>
      </c>
      <c r="Q141" s="147">
        <v>0</v>
      </c>
      <c r="R141" s="147">
        <f>Q141*H141</f>
        <v>0</v>
      </c>
      <c r="S141" s="147">
        <v>0</v>
      </c>
      <c r="T141" s="148">
        <f>S141*H141</f>
        <v>0</v>
      </c>
      <c r="AR141" s="149" t="s">
        <v>214</v>
      </c>
      <c r="AT141" s="149" t="s">
        <v>209</v>
      </c>
      <c r="AU141" s="149" t="s">
        <v>85</v>
      </c>
      <c r="AY141" s="17" t="s">
        <v>207</v>
      </c>
      <c r="BE141" s="150">
        <f>IF(N141="základní",J141,0)</f>
        <v>0</v>
      </c>
      <c r="BF141" s="150">
        <f>IF(N141="snížená",J141,0)</f>
        <v>0</v>
      </c>
      <c r="BG141" s="150">
        <f>IF(N141="zákl. přenesená",J141,0)</f>
        <v>0</v>
      </c>
      <c r="BH141" s="150">
        <f>IF(N141="sníž. přenesená",J141,0)</f>
        <v>0</v>
      </c>
      <c r="BI141" s="150">
        <f>IF(N141="nulová",J141,0)</f>
        <v>0</v>
      </c>
      <c r="BJ141" s="17" t="s">
        <v>83</v>
      </c>
      <c r="BK141" s="150">
        <f>ROUND(I141*H141,2)</f>
        <v>0</v>
      </c>
      <c r="BL141" s="17" t="s">
        <v>214</v>
      </c>
      <c r="BM141" s="149" t="s">
        <v>1085</v>
      </c>
    </row>
    <row r="142" spans="2:51" s="12" customFormat="1" ht="12">
      <c r="B142" s="151"/>
      <c r="D142" s="152" t="s">
        <v>223</v>
      </c>
      <c r="E142" s="153" t="s">
        <v>165</v>
      </c>
      <c r="F142" s="154" t="s">
        <v>1186</v>
      </c>
      <c r="H142" s="155">
        <v>14.96</v>
      </c>
      <c r="I142" s="156"/>
      <c r="L142" s="151"/>
      <c r="M142" s="157"/>
      <c r="T142" s="158"/>
      <c r="AT142" s="153" t="s">
        <v>223</v>
      </c>
      <c r="AU142" s="153" t="s">
        <v>85</v>
      </c>
      <c r="AV142" s="12" t="s">
        <v>85</v>
      </c>
      <c r="AW142" s="12" t="s">
        <v>32</v>
      </c>
      <c r="AX142" s="12" t="s">
        <v>76</v>
      </c>
      <c r="AY142" s="153" t="s">
        <v>207</v>
      </c>
    </row>
    <row r="143" spans="2:51" s="12" customFormat="1" ht="12">
      <c r="B143" s="151"/>
      <c r="D143" s="152" t="s">
        <v>223</v>
      </c>
      <c r="E143" s="153" t="s">
        <v>1</v>
      </c>
      <c r="F143" s="154" t="s">
        <v>310</v>
      </c>
      <c r="H143" s="155">
        <v>7.48</v>
      </c>
      <c r="I143" s="156"/>
      <c r="L143" s="151"/>
      <c r="M143" s="157"/>
      <c r="T143" s="158"/>
      <c r="AT143" s="153" t="s">
        <v>223</v>
      </c>
      <c r="AU143" s="153" t="s">
        <v>85</v>
      </c>
      <c r="AV143" s="12" t="s">
        <v>85</v>
      </c>
      <c r="AW143" s="12" t="s">
        <v>32</v>
      </c>
      <c r="AX143" s="12" t="s">
        <v>83</v>
      </c>
      <c r="AY143" s="153" t="s">
        <v>207</v>
      </c>
    </row>
    <row r="144" spans="2:65" s="1" customFormat="1" ht="37.9" customHeight="1">
      <c r="B144" s="137"/>
      <c r="C144" s="138" t="s">
        <v>228</v>
      </c>
      <c r="D144" s="138" t="s">
        <v>209</v>
      </c>
      <c r="E144" s="139" t="s">
        <v>1087</v>
      </c>
      <c r="F144" s="140" t="s">
        <v>1088</v>
      </c>
      <c r="G144" s="141" t="s">
        <v>286</v>
      </c>
      <c r="H144" s="142">
        <v>7.48</v>
      </c>
      <c r="I144" s="143"/>
      <c r="J144" s="144">
        <f>ROUND(I144*H144,2)</f>
        <v>0</v>
      </c>
      <c r="K144" s="140" t="s">
        <v>213</v>
      </c>
      <c r="L144" s="32"/>
      <c r="M144" s="145" t="s">
        <v>1</v>
      </c>
      <c r="N144" s="146" t="s">
        <v>41</v>
      </c>
      <c r="P144" s="147">
        <f>O144*H144</f>
        <v>0</v>
      </c>
      <c r="Q144" s="147">
        <v>0</v>
      </c>
      <c r="R144" s="147">
        <f>Q144*H144</f>
        <v>0</v>
      </c>
      <c r="S144" s="147">
        <v>0</v>
      </c>
      <c r="T144" s="148">
        <f>S144*H144</f>
        <v>0</v>
      </c>
      <c r="AR144" s="149" t="s">
        <v>214</v>
      </c>
      <c r="AT144" s="149" t="s">
        <v>209</v>
      </c>
      <c r="AU144" s="149" t="s">
        <v>85</v>
      </c>
      <c r="AY144" s="17" t="s">
        <v>207</v>
      </c>
      <c r="BE144" s="150">
        <f>IF(N144="základní",J144,0)</f>
        <v>0</v>
      </c>
      <c r="BF144" s="150">
        <f>IF(N144="snížená",J144,0)</f>
        <v>0</v>
      </c>
      <c r="BG144" s="150">
        <f>IF(N144="zákl. přenesená",J144,0)</f>
        <v>0</v>
      </c>
      <c r="BH144" s="150">
        <f>IF(N144="sníž. přenesená",J144,0)</f>
        <v>0</v>
      </c>
      <c r="BI144" s="150">
        <f>IF(N144="nulová",J144,0)</f>
        <v>0</v>
      </c>
      <c r="BJ144" s="17" t="s">
        <v>83</v>
      </c>
      <c r="BK144" s="150">
        <f>ROUND(I144*H144,2)</f>
        <v>0</v>
      </c>
      <c r="BL144" s="17" t="s">
        <v>214</v>
      </c>
      <c r="BM144" s="149" t="s">
        <v>1089</v>
      </c>
    </row>
    <row r="145" spans="2:51" s="12" customFormat="1" ht="12">
      <c r="B145" s="151"/>
      <c r="D145" s="152" t="s">
        <v>223</v>
      </c>
      <c r="E145" s="153" t="s">
        <v>1</v>
      </c>
      <c r="F145" s="154" t="s">
        <v>310</v>
      </c>
      <c r="H145" s="155">
        <v>7.48</v>
      </c>
      <c r="I145" s="156"/>
      <c r="L145" s="151"/>
      <c r="M145" s="157"/>
      <c r="T145" s="158"/>
      <c r="AT145" s="153" t="s">
        <v>223</v>
      </c>
      <c r="AU145" s="153" t="s">
        <v>85</v>
      </c>
      <c r="AV145" s="12" t="s">
        <v>85</v>
      </c>
      <c r="AW145" s="12" t="s">
        <v>32</v>
      </c>
      <c r="AX145" s="12" t="s">
        <v>83</v>
      </c>
      <c r="AY145" s="153" t="s">
        <v>207</v>
      </c>
    </row>
    <row r="146" spans="2:65" s="1" customFormat="1" ht="37.9" customHeight="1">
      <c r="B146" s="137"/>
      <c r="C146" s="138" t="s">
        <v>234</v>
      </c>
      <c r="D146" s="138" t="s">
        <v>209</v>
      </c>
      <c r="E146" s="139" t="s">
        <v>380</v>
      </c>
      <c r="F146" s="140" t="s">
        <v>381</v>
      </c>
      <c r="G146" s="141" t="s">
        <v>286</v>
      </c>
      <c r="H146" s="142">
        <v>3.68</v>
      </c>
      <c r="I146" s="143"/>
      <c r="J146" s="144">
        <f>ROUND(I146*H146,2)</f>
        <v>0</v>
      </c>
      <c r="K146" s="140" t="s">
        <v>213</v>
      </c>
      <c r="L146" s="32"/>
      <c r="M146" s="145" t="s">
        <v>1</v>
      </c>
      <c r="N146" s="146" t="s">
        <v>41</v>
      </c>
      <c r="P146" s="147">
        <f>O146*H146</f>
        <v>0</v>
      </c>
      <c r="Q146" s="147">
        <v>0</v>
      </c>
      <c r="R146" s="147">
        <f>Q146*H146</f>
        <v>0</v>
      </c>
      <c r="S146" s="147">
        <v>0</v>
      </c>
      <c r="T146" s="148">
        <f>S146*H146</f>
        <v>0</v>
      </c>
      <c r="AR146" s="149" t="s">
        <v>214</v>
      </c>
      <c r="AT146" s="149" t="s">
        <v>209</v>
      </c>
      <c r="AU146" s="149" t="s">
        <v>85</v>
      </c>
      <c r="AY146" s="17" t="s">
        <v>207</v>
      </c>
      <c r="BE146" s="150">
        <f>IF(N146="základní",J146,0)</f>
        <v>0</v>
      </c>
      <c r="BF146" s="150">
        <f>IF(N146="snížená",J146,0)</f>
        <v>0</v>
      </c>
      <c r="BG146" s="150">
        <f>IF(N146="zákl. přenesená",J146,0)</f>
        <v>0</v>
      </c>
      <c r="BH146" s="150">
        <f>IF(N146="sníž. přenesená",J146,0)</f>
        <v>0</v>
      </c>
      <c r="BI146" s="150">
        <f>IF(N146="nulová",J146,0)</f>
        <v>0</v>
      </c>
      <c r="BJ146" s="17" t="s">
        <v>83</v>
      </c>
      <c r="BK146" s="150">
        <f>ROUND(I146*H146,2)</f>
        <v>0</v>
      </c>
      <c r="BL146" s="17" t="s">
        <v>214</v>
      </c>
      <c r="BM146" s="149" t="s">
        <v>1090</v>
      </c>
    </row>
    <row r="147" spans="2:51" s="13" customFormat="1" ht="12">
      <c r="B147" s="159"/>
      <c r="D147" s="152" t="s">
        <v>223</v>
      </c>
      <c r="E147" s="160" t="s">
        <v>1</v>
      </c>
      <c r="F147" s="161" t="s">
        <v>1091</v>
      </c>
      <c r="H147" s="160" t="s">
        <v>1</v>
      </c>
      <c r="I147" s="162"/>
      <c r="L147" s="159"/>
      <c r="M147" s="163"/>
      <c r="T147" s="164"/>
      <c r="AT147" s="160" t="s">
        <v>223</v>
      </c>
      <c r="AU147" s="160" t="s">
        <v>85</v>
      </c>
      <c r="AV147" s="13" t="s">
        <v>83</v>
      </c>
      <c r="AW147" s="13" t="s">
        <v>32</v>
      </c>
      <c r="AX147" s="13" t="s">
        <v>76</v>
      </c>
      <c r="AY147" s="160" t="s">
        <v>207</v>
      </c>
    </row>
    <row r="148" spans="2:51" s="12" customFormat="1" ht="12">
      <c r="B148" s="151"/>
      <c r="D148" s="152" t="s">
        <v>223</v>
      </c>
      <c r="E148" s="153" t="s">
        <v>1</v>
      </c>
      <c r="F148" s="154" t="s">
        <v>849</v>
      </c>
      <c r="H148" s="155">
        <v>2.88</v>
      </c>
      <c r="I148" s="156"/>
      <c r="L148" s="151"/>
      <c r="M148" s="157"/>
      <c r="T148" s="158"/>
      <c r="AT148" s="153" t="s">
        <v>223</v>
      </c>
      <c r="AU148" s="153" t="s">
        <v>85</v>
      </c>
      <c r="AV148" s="12" t="s">
        <v>85</v>
      </c>
      <c r="AW148" s="12" t="s">
        <v>32</v>
      </c>
      <c r="AX148" s="12" t="s">
        <v>76</v>
      </c>
      <c r="AY148" s="153" t="s">
        <v>207</v>
      </c>
    </row>
    <row r="149" spans="2:51" s="13" customFormat="1" ht="12">
      <c r="B149" s="159"/>
      <c r="D149" s="152" t="s">
        <v>223</v>
      </c>
      <c r="E149" s="160" t="s">
        <v>1</v>
      </c>
      <c r="F149" s="161" t="s">
        <v>1092</v>
      </c>
      <c r="H149" s="160" t="s">
        <v>1</v>
      </c>
      <c r="I149" s="162"/>
      <c r="L149" s="159"/>
      <c r="M149" s="163"/>
      <c r="T149" s="164"/>
      <c r="AT149" s="160" t="s">
        <v>223</v>
      </c>
      <c r="AU149" s="160" t="s">
        <v>85</v>
      </c>
      <c r="AV149" s="13" t="s">
        <v>83</v>
      </c>
      <c r="AW149" s="13" t="s">
        <v>32</v>
      </c>
      <c r="AX149" s="13" t="s">
        <v>76</v>
      </c>
      <c r="AY149" s="160" t="s">
        <v>207</v>
      </c>
    </row>
    <row r="150" spans="2:51" s="12" customFormat="1" ht="12">
      <c r="B150" s="151"/>
      <c r="D150" s="152" t="s">
        <v>223</v>
      </c>
      <c r="E150" s="153" t="s">
        <v>1</v>
      </c>
      <c r="F150" s="154" t="s">
        <v>1093</v>
      </c>
      <c r="H150" s="155">
        <v>0.8</v>
      </c>
      <c r="I150" s="156"/>
      <c r="L150" s="151"/>
      <c r="M150" s="157"/>
      <c r="T150" s="158"/>
      <c r="AT150" s="153" t="s">
        <v>223</v>
      </c>
      <c r="AU150" s="153" t="s">
        <v>85</v>
      </c>
      <c r="AV150" s="12" t="s">
        <v>85</v>
      </c>
      <c r="AW150" s="12" t="s">
        <v>32</v>
      </c>
      <c r="AX150" s="12" t="s">
        <v>76</v>
      </c>
      <c r="AY150" s="153" t="s">
        <v>207</v>
      </c>
    </row>
    <row r="151" spans="2:51" s="14" customFormat="1" ht="12">
      <c r="B151" s="165"/>
      <c r="D151" s="152" t="s">
        <v>223</v>
      </c>
      <c r="E151" s="166" t="s">
        <v>1</v>
      </c>
      <c r="F151" s="167" t="s">
        <v>309</v>
      </c>
      <c r="H151" s="168">
        <v>3.68</v>
      </c>
      <c r="I151" s="169"/>
      <c r="L151" s="165"/>
      <c r="M151" s="170"/>
      <c r="T151" s="171"/>
      <c r="AT151" s="166" t="s">
        <v>223</v>
      </c>
      <c r="AU151" s="166" t="s">
        <v>85</v>
      </c>
      <c r="AV151" s="14" t="s">
        <v>214</v>
      </c>
      <c r="AW151" s="14" t="s">
        <v>32</v>
      </c>
      <c r="AX151" s="14" t="s">
        <v>83</v>
      </c>
      <c r="AY151" s="166" t="s">
        <v>207</v>
      </c>
    </row>
    <row r="152" spans="2:65" s="1" customFormat="1" ht="37.9" customHeight="1">
      <c r="B152" s="137"/>
      <c r="C152" s="138" t="s">
        <v>238</v>
      </c>
      <c r="D152" s="138" t="s">
        <v>209</v>
      </c>
      <c r="E152" s="139" t="s">
        <v>1094</v>
      </c>
      <c r="F152" s="140" t="s">
        <v>1095</v>
      </c>
      <c r="G152" s="141" t="s">
        <v>286</v>
      </c>
      <c r="H152" s="142">
        <v>2.88</v>
      </c>
      <c r="I152" s="143"/>
      <c r="J152" s="144">
        <f>ROUND(I152*H152,2)</f>
        <v>0</v>
      </c>
      <c r="K152" s="140" t="s">
        <v>213</v>
      </c>
      <c r="L152" s="32"/>
      <c r="M152" s="145" t="s">
        <v>1</v>
      </c>
      <c r="N152" s="146" t="s">
        <v>41</v>
      </c>
      <c r="P152" s="147">
        <f>O152*H152</f>
        <v>0</v>
      </c>
      <c r="Q152" s="147">
        <v>0</v>
      </c>
      <c r="R152" s="147">
        <f>Q152*H152</f>
        <v>0</v>
      </c>
      <c r="S152" s="147">
        <v>0</v>
      </c>
      <c r="T152" s="148">
        <f>S152*H152</f>
        <v>0</v>
      </c>
      <c r="AR152" s="149" t="s">
        <v>214</v>
      </c>
      <c r="AT152" s="149" t="s">
        <v>209</v>
      </c>
      <c r="AU152" s="149" t="s">
        <v>85</v>
      </c>
      <c r="AY152" s="17" t="s">
        <v>207</v>
      </c>
      <c r="BE152" s="150">
        <f>IF(N152="základní",J152,0)</f>
        <v>0</v>
      </c>
      <c r="BF152" s="150">
        <f>IF(N152="snížená",J152,0)</f>
        <v>0</v>
      </c>
      <c r="BG152" s="150">
        <f>IF(N152="zákl. přenesená",J152,0)</f>
        <v>0</v>
      </c>
      <c r="BH152" s="150">
        <f>IF(N152="sníž. přenesená",J152,0)</f>
        <v>0</v>
      </c>
      <c r="BI152" s="150">
        <f>IF(N152="nulová",J152,0)</f>
        <v>0</v>
      </c>
      <c r="BJ152" s="17" t="s">
        <v>83</v>
      </c>
      <c r="BK152" s="150">
        <f>ROUND(I152*H152,2)</f>
        <v>0</v>
      </c>
      <c r="BL152" s="17" t="s">
        <v>214</v>
      </c>
      <c r="BM152" s="149" t="s">
        <v>1096</v>
      </c>
    </row>
    <row r="153" spans="2:51" s="13" customFormat="1" ht="12">
      <c r="B153" s="159"/>
      <c r="D153" s="152" t="s">
        <v>223</v>
      </c>
      <c r="E153" s="160" t="s">
        <v>1</v>
      </c>
      <c r="F153" s="161" t="s">
        <v>1091</v>
      </c>
      <c r="H153" s="160" t="s">
        <v>1</v>
      </c>
      <c r="I153" s="162"/>
      <c r="L153" s="159"/>
      <c r="M153" s="163"/>
      <c r="T153" s="164"/>
      <c r="AT153" s="160" t="s">
        <v>223</v>
      </c>
      <c r="AU153" s="160" t="s">
        <v>85</v>
      </c>
      <c r="AV153" s="13" t="s">
        <v>83</v>
      </c>
      <c r="AW153" s="13" t="s">
        <v>32</v>
      </c>
      <c r="AX153" s="13" t="s">
        <v>76</v>
      </c>
      <c r="AY153" s="160" t="s">
        <v>207</v>
      </c>
    </row>
    <row r="154" spans="2:51" s="12" customFormat="1" ht="12">
      <c r="B154" s="151"/>
      <c r="D154" s="152" t="s">
        <v>223</v>
      </c>
      <c r="E154" s="153" t="s">
        <v>1</v>
      </c>
      <c r="F154" s="154" t="s">
        <v>849</v>
      </c>
      <c r="H154" s="155">
        <v>2.88</v>
      </c>
      <c r="I154" s="156"/>
      <c r="L154" s="151"/>
      <c r="M154" s="157"/>
      <c r="T154" s="158"/>
      <c r="AT154" s="153" t="s">
        <v>223</v>
      </c>
      <c r="AU154" s="153" t="s">
        <v>85</v>
      </c>
      <c r="AV154" s="12" t="s">
        <v>85</v>
      </c>
      <c r="AW154" s="12" t="s">
        <v>32</v>
      </c>
      <c r="AX154" s="12" t="s">
        <v>83</v>
      </c>
      <c r="AY154" s="153" t="s">
        <v>207</v>
      </c>
    </row>
    <row r="155" spans="2:65" s="1" customFormat="1" ht="37.9" customHeight="1">
      <c r="B155" s="137"/>
      <c r="C155" s="138" t="s">
        <v>242</v>
      </c>
      <c r="D155" s="138" t="s">
        <v>209</v>
      </c>
      <c r="E155" s="139" t="s">
        <v>386</v>
      </c>
      <c r="F155" s="140" t="s">
        <v>387</v>
      </c>
      <c r="G155" s="141" t="s">
        <v>286</v>
      </c>
      <c r="H155" s="142">
        <v>6.04</v>
      </c>
      <c r="I155" s="143"/>
      <c r="J155" s="144">
        <f>ROUND(I155*H155,2)</f>
        <v>0</v>
      </c>
      <c r="K155" s="140" t="s">
        <v>213</v>
      </c>
      <c r="L155" s="32"/>
      <c r="M155" s="145" t="s">
        <v>1</v>
      </c>
      <c r="N155" s="146" t="s">
        <v>41</v>
      </c>
      <c r="P155" s="147">
        <f>O155*H155</f>
        <v>0</v>
      </c>
      <c r="Q155" s="147">
        <v>0</v>
      </c>
      <c r="R155" s="147">
        <f>Q155*H155</f>
        <v>0</v>
      </c>
      <c r="S155" s="147">
        <v>0</v>
      </c>
      <c r="T155" s="148">
        <f>S155*H155</f>
        <v>0</v>
      </c>
      <c r="AR155" s="149" t="s">
        <v>214</v>
      </c>
      <c r="AT155" s="149" t="s">
        <v>209</v>
      </c>
      <c r="AU155" s="149" t="s">
        <v>85</v>
      </c>
      <c r="AY155" s="17" t="s">
        <v>207</v>
      </c>
      <c r="BE155" s="150">
        <f>IF(N155="základní",J155,0)</f>
        <v>0</v>
      </c>
      <c r="BF155" s="150">
        <f>IF(N155="snížená",J155,0)</f>
        <v>0</v>
      </c>
      <c r="BG155" s="150">
        <f>IF(N155="zákl. přenesená",J155,0)</f>
        <v>0</v>
      </c>
      <c r="BH155" s="150">
        <f>IF(N155="sníž. přenesená",J155,0)</f>
        <v>0</v>
      </c>
      <c r="BI155" s="150">
        <f>IF(N155="nulová",J155,0)</f>
        <v>0</v>
      </c>
      <c r="BJ155" s="17" t="s">
        <v>83</v>
      </c>
      <c r="BK155" s="150">
        <f>ROUND(I155*H155,2)</f>
        <v>0</v>
      </c>
      <c r="BL155" s="17" t="s">
        <v>214</v>
      </c>
      <c r="BM155" s="149" t="s">
        <v>1097</v>
      </c>
    </row>
    <row r="156" spans="2:51" s="13" customFormat="1" ht="12">
      <c r="B156" s="159"/>
      <c r="D156" s="152" t="s">
        <v>223</v>
      </c>
      <c r="E156" s="160" t="s">
        <v>1</v>
      </c>
      <c r="F156" s="161" t="s">
        <v>394</v>
      </c>
      <c r="H156" s="160" t="s">
        <v>1</v>
      </c>
      <c r="I156" s="162"/>
      <c r="L156" s="159"/>
      <c r="M156" s="163"/>
      <c r="T156" s="164"/>
      <c r="AT156" s="160" t="s">
        <v>223</v>
      </c>
      <c r="AU156" s="160" t="s">
        <v>85</v>
      </c>
      <c r="AV156" s="13" t="s">
        <v>83</v>
      </c>
      <c r="AW156" s="13" t="s">
        <v>32</v>
      </c>
      <c r="AX156" s="13" t="s">
        <v>76</v>
      </c>
      <c r="AY156" s="160" t="s">
        <v>207</v>
      </c>
    </row>
    <row r="157" spans="2:51" s="12" customFormat="1" ht="12">
      <c r="B157" s="151"/>
      <c r="D157" s="152" t="s">
        <v>223</v>
      </c>
      <c r="E157" s="153" t="s">
        <v>151</v>
      </c>
      <c r="F157" s="154" t="s">
        <v>1098</v>
      </c>
      <c r="H157" s="155">
        <v>12.08</v>
      </c>
      <c r="I157" s="156"/>
      <c r="L157" s="151"/>
      <c r="M157" s="157"/>
      <c r="T157" s="158"/>
      <c r="AT157" s="153" t="s">
        <v>223</v>
      </c>
      <c r="AU157" s="153" t="s">
        <v>85</v>
      </c>
      <c r="AV157" s="12" t="s">
        <v>85</v>
      </c>
      <c r="AW157" s="12" t="s">
        <v>32</v>
      </c>
      <c r="AX157" s="12" t="s">
        <v>76</v>
      </c>
      <c r="AY157" s="153" t="s">
        <v>207</v>
      </c>
    </row>
    <row r="158" spans="2:51" s="12" customFormat="1" ht="12">
      <c r="B158" s="151"/>
      <c r="D158" s="152" t="s">
        <v>223</v>
      </c>
      <c r="E158" s="153" t="s">
        <v>1</v>
      </c>
      <c r="F158" s="154" t="s">
        <v>396</v>
      </c>
      <c r="H158" s="155">
        <v>6.04</v>
      </c>
      <c r="I158" s="156"/>
      <c r="L158" s="151"/>
      <c r="M158" s="157"/>
      <c r="T158" s="158"/>
      <c r="AT158" s="153" t="s">
        <v>223</v>
      </c>
      <c r="AU158" s="153" t="s">
        <v>85</v>
      </c>
      <c r="AV158" s="12" t="s">
        <v>85</v>
      </c>
      <c r="AW158" s="12" t="s">
        <v>32</v>
      </c>
      <c r="AX158" s="12" t="s">
        <v>83</v>
      </c>
      <c r="AY158" s="153" t="s">
        <v>207</v>
      </c>
    </row>
    <row r="159" spans="2:65" s="1" customFormat="1" ht="37.9" customHeight="1">
      <c r="B159" s="137"/>
      <c r="C159" s="138" t="s">
        <v>146</v>
      </c>
      <c r="D159" s="138" t="s">
        <v>209</v>
      </c>
      <c r="E159" s="139" t="s">
        <v>398</v>
      </c>
      <c r="F159" s="140" t="s">
        <v>399</v>
      </c>
      <c r="G159" s="141" t="s">
        <v>286</v>
      </c>
      <c r="H159" s="142">
        <v>60.4</v>
      </c>
      <c r="I159" s="143"/>
      <c r="J159" s="144">
        <f>ROUND(I159*H159,2)</f>
        <v>0</v>
      </c>
      <c r="K159" s="140" t="s">
        <v>213</v>
      </c>
      <c r="L159" s="32"/>
      <c r="M159" s="145" t="s">
        <v>1</v>
      </c>
      <c r="N159" s="146" t="s">
        <v>41</v>
      </c>
      <c r="P159" s="147">
        <f>O159*H159</f>
        <v>0</v>
      </c>
      <c r="Q159" s="147">
        <v>0</v>
      </c>
      <c r="R159" s="147">
        <f>Q159*H159</f>
        <v>0</v>
      </c>
      <c r="S159" s="147">
        <v>0</v>
      </c>
      <c r="T159" s="148">
        <f>S159*H159</f>
        <v>0</v>
      </c>
      <c r="AR159" s="149" t="s">
        <v>214</v>
      </c>
      <c r="AT159" s="149" t="s">
        <v>209</v>
      </c>
      <c r="AU159" s="149" t="s">
        <v>85</v>
      </c>
      <c r="AY159" s="17" t="s">
        <v>207</v>
      </c>
      <c r="BE159" s="150">
        <f>IF(N159="základní",J159,0)</f>
        <v>0</v>
      </c>
      <c r="BF159" s="150">
        <f>IF(N159="snížená",J159,0)</f>
        <v>0</v>
      </c>
      <c r="BG159" s="150">
        <f>IF(N159="zákl. přenesená",J159,0)</f>
        <v>0</v>
      </c>
      <c r="BH159" s="150">
        <f>IF(N159="sníž. přenesená",J159,0)</f>
        <v>0</v>
      </c>
      <c r="BI159" s="150">
        <f>IF(N159="nulová",J159,0)</f>
        <v>0</v>
      </c>
      <c r="BJ159" s="17" t="s">
        <v>83</v>
      </c>
      <c r="BK159" s="150">
        <f>ROUND(I159*H159,2)</f>
        <v>0</v>
      </c>
      <c r="BL159" s="17" t="s">
        <v>214</v>
      </c>
      <c r="BM159" s="149" t="s">
        <v>1099</v>
      </c>
    </row>
    <row r="160" spans="2:51" s="12" customFormat="1" ht="12">
      <c r="B160" s="151"/>
      <c r="D160" s="152" t="s">
        <v>223</v>
      </c>
      <c r="E160" s="153" t="s">
        <v>1</v>
      </c>
      <c r="F160" s="154" t="s">
        <v>404</v>
      </c>
      <c r="H160" s="155">
        <v>60.4</v>
      </c>
      <c r="I160" s="156"/>
      <c r="L160" s="151"/>
      <c r="M160" s="157"/>
      <c r="T160" s="158"/>
      <c r="AT160" s="153" t="s">
        <v>223</v>
      </c>
      <c r="AU160" s="153" t="s">
        <v>85</v>
      </c>
      <c r="AV160" s="12" t="s">
        <v>85</v>
      </c>
      <c r="AW160" s="12" t="s">
        <v>32</v>
      </c>
      <c r="AX160" s="12" t="s">
        <v>83</v>
      </c>
      <c r="AY160" s="153" t="s">
        <v>207</v>
      </c>
    </row>
    <row r="161" spans="2:65" s="1" customFormat="1" ht="37.9" customHeight="1">
      <c r="B161" s="137"/>
      <c r="C161" s="138" t="s">
        <v>249</v>
      </c>
      <c r="D161" s="138" t="s">
        <v>209</v>
      </c>
      <c r="E161" s="139" t="s">
        <v>406</v>
      </c>
      <c r="F161" s="140" t="s">
        <v>407</v>
      </c>
      <c r="G161" s="141" t="s">
        <v>286</v>
      </c>
      <c r="H161" s="142">
        <v>6.04</v>
      </c>
      <c r="I161" s="143"/>
      <c r="J161" s="144">
        <f>ROUND(I161*H161,2)</f>
        <v>0</v>
      </c>
      <c r="K161" s="140" t="s">
        <v>213</v>
      </c>
      <c r="L161" s="32"/>
      <c r="M161" s="145" t="s">
        <v>1</v>
      </c>
      <c r="N161" s="146" t="s">
        <v>41</v>
      </c>
      <c r="P161" s="147">
        <f>O161*H161</f>
        <v>0</v>
      </c>
      <c r="Q161" s="147">
        <v>0</v>
      </c>
      <c r="R161" s="147">
        <f>Q161*H161</f>
        <v>0</v>
      </c>
      <c r="S161" s="147">
        <v>0</v>
      </c>
      <c r="T161" s="148">
        <f>S161*H161</f>
        <v>0</v>
      </c>
      <c r="AR161" s="149" t="s">
        <v>214</v>
      </c>
      <c r="AT161" s="149" t="s">
        <v>209</v>
      </c>
      <c r="AU161" s="149" t="s">
        <v>85</v>
      </c>
      <c r="AY161" s="17" t="s">
        <v>207</v>
      </c>
      <c r="BE161" s="150">
        <f>IF(N161="základní",J161,0)</f>
        <v>0</v>
      </c>
      <c r="BF161" s="150">
        <f>IF(N161="snížená",J161,0)</f>
        <v>0</v>
      </c>
      <c r="BG161" s="150">
        <f>IF(N161="zákl. přenesená",J161,0)</f>
        <v>0</v>
      </c>
      <c r="BH161" s="150">
        <f>IF(N161="sníž. přenesená",J161,0)</f>
        <v>0</v>
      </c>
      <c r="BI161" s="150">
        <f>IF(N161="nulová",J161,0)</f>
        <v>0</v>
      </c>
      <c r="BJ161" s="17" t="s">
        <v>83</v>
      </c>
      <c r="BK161" s="150">
        <f>ROUND(I161*H161,2)</f>
        <v>0</v>
      </c>
      <c r="BL161" s="17" t="s">
        <v>214</v>
      </c>
      <c r="BM161" s="149" t="s">
        <v>1100</v>
      </c>
    </row>
    <row r="162" spans="2:51" s="12" customFormat="1" ht="12">
      <c r="B162" s="151"/>
      <c r="D162" s="152" t="s">
        <v>223</v>
      </c>
      <c r="E162" s="153" t="s">
        <v>1</v>
      </c>
      <c r="F162" s="154" t="s">
        <v>396</v>
      </c>
      <c r="H162" s="155">
        <v>6.04</v>
      </c>
      <c r="I162" s="156"/>
      <c r="L162" s="151"/>
      <c r="M162" s="157"/>
      <c r="T162" s="158"/>
      <c r="AT162" s="153" t="s">
        <v>223</v>
      </c>
      <c r="AU162" s="153" t="s">
        <v>85</v>
      </c>
      <c r="AV162" s="12" t="s">
        <v>85</v>
      </c>
      <c r="AW162" s="12" t="s">
        <v>32</v>
      </c>
      <c r="AX162" s="12" t="s">
        <v>83</v>
      </c>
      <c r="AY162" s="153" t="s">
        <v>207</v>
      </c>
    </row>
    <row r="163" spans="2:65" s="1" customFormat="1" ht="37.9" customHeight="1">
      <c r="B163" s="137"/>
      <c r="C163" s="138" t="s">
        <v>253</v>
      </c>
      <c r="D163" s="138" t="s">
        <v>209</v>
      </c>
      <c r="E163" s="139" t="s">
        <v>410</v>
      </c>
      <c r="F163" s="140" t="s">
        <v>411</v>
      </c>
      <c r="G163" s="141" t="s">
        <v>286</v>
      </c>
      <c r="H163" s="142">
        <v>60.4</v>
      </c>
      <c r="I163" s="143"/>
      <c r="J163" s="144">
        <f>ROUND(I163*H163,2)</f>
        <v>0</v>
      </c>
      <c r="K163" s="140" t="s">
        <v>213</v>
      </c>
      <c r="L163" s="32"/>
      <c r="M163" s="145" t="s">
        <v>1</v>
      </c>
      <c r="N163" s="146" t="s">
        <v>41</v>
      </c>
      <c r="P163" s="147">
        <f>O163*H163</f>
        <v>0</v>
      </c>
      <c r="Q163" s="147">
        <v>0</v>
      </c>
      <c r="R163" s="147">
        <f>Q163*H163</f>
        <v>0</v>
      </c>
      <c r="S163" s="147">
        <v>0</v>
      </c>
      <c r="T163" s="148">
        <f>S163*H163</f>
        <v>0</v>
      </c>
      <c r="AR163" s="149" t="s">
        <v>214</v>
      </c>
      <c r="AT163" s="149" t="s">
        <v>209</v>
      </c>
      <c r="AU163" s="149" t="s">
        <v>85</v>
      </c>
      <c r="AY163" s="17" t="s">
        <v>207</v>
      </c>
      <c r="BE163" s="150">
        <f>IF(N163="základní",J163,0)</f>
        <v>0</v>
      </c>
      <c r="BF163" s="150">
        <f>IF(N163="snížená",J163,0)</f>
        <v>0</v>
      </c>
      <c r="BG163" s="150">
        <f>IF(N163="zákl. přenesená",J163,0)</f>
        <v>0</v>
      </c>
      <c r="BH163" s="150">
        <f>IF(N163="sníž. přenesená",J163,0)</f>
        <v>0</v>
      </c>
      <c r="BI163" s="150">
        <f>IF(N163="nulová",J163,0)</f>
        <v>0</v>
      </c>
      <c r="BJ163" s="17" t="s">
        <v>83</v>
      </c>
      <c r="BK163" s="150">
        <f>ROUND(I163*H163,2)</f>
        <v>0</v>
      </c>
      <c r="BL163" s="17" t="s">
        <v>214</v>
      </c>
      <c r="BM163" s="149" t="s">
        <v>1101</v>
      </c>
    </row>
    <row r="164" spans="2:51" s="12" customFormat="1" ht="12">
      <c r="B164" s="151"/>
      <c r="D164" s="152" t="s">
        <v>223</v>
      </c>
      <c r="E164" s="153" t="s">
        <v>1</v>
      </c>
      <c r="F164" s="154" t="s">
        <v>404</v>
      </c>
      <c r="H164" s="155">
        <v>60.4</v>
      </c>
      <c r="I164" s="156"/>
      <c r="L164" s="151"/>
      <c r="M164" s="157"/>
      <c r="T164" s="158"/>
      <c r="AT164" s="153" t="s">
        <v>223</v>
      </c>
      <c r="AU164" s="153" t="s">
        <v>85</v>
      </c>
      <c r="AV164" s="12" t="s">
        <v>85</v>
      </c>
      <c r="AW164" s="12" t="s">
        <v>32</v>
      </c>
      <c r="AX164" s="12" t="s">
        <v>83</v>
      </c>
      <c r="AY164" s="153" t="s">
        <v>207</v>
      </c>
    </row>
    <row r="165" spans="2:65" s="1" customFormat="1" ht="24.2" customHeight="1">
      <c r="B165" s="137"/>
      <c r="C165" s="138" t="s">
        <v>255</v>
      </c>
      <c r="D165" s="138" t="s">
        <v>209</v>
      </c>
      <c r="E165" s="139" t="s">
        <v>414</v>
      </c>
      <c r="F165" s="140" t="s">
        <v>415</v>
      </c>
      <c r="G165" s="141" t="s">
        <v>286</v>
      </c>
      <c r="H165" s="142">
        <v>1.84</v>
      </c>
      <c r="I165" s="143"/>
      <c r="J165" s="144">
        <f>ROUND(I165*H165,2)</f>
        <v>0</v>
      </c>
      <c r="K165" s="140" t="s">
        <v>213</v>
      </c>
      <c r="L165" s="32"/>
      <c r="M165" s="145" t="s">
        <v>1</v>
      </c>
      <c r="N165" s="146" t="s">
        <v>41</v>
      </c>
      <c r="P165" s="147">
        <f>O165*H165</f>
        <v>0</v>
      </c>
      <c r="Q165" s="147">
        <v>0</v>
      </c>
      <c r="R165" s="147">
        <f>Q165*H165</f>
        <v>0</v>
      </c>
      <c r="S165" s="147">
        <v>0</v>
      </c>
      <c r="T165" s="148">
        <f>S165*H165</f>
        <v>0</v>
      </c>
      <c r="AR165" s="149" t="s">
        <v>214</v>
      </c>
      <c r="AT165" s="149" t="s">
        <v>209</v>
      </c>
      <c r="AU165" s="149" t="s">
        <v>85</v>
      </c>
      <c r="AY165" s="17" t="s">
        <v>207</v>
      </c>
      <c r="BE165" s="150">
        <f>IF(N165="základní",J165,0)</f>
        <v>0</v>
      </c>
      <c r="BF165" s="150">
        <f>IF(N165="snížená",J165,0)</f>
        <v>0</v>
      </c>
      <c r="BG165" s="150">
        <f>IF(N165="zákl. přenesená",J165,0)</f>
        <v>0</v>
      </c>
      <c r="BH165" s="150">
        <f>IF(N165="sníž. přenesená",J165,0)</f>
        <v>0</v>
      </c>
      <c r="BI165" s="150">
        <f>IF(N165="nulová",J165,0)</f>
        <v>0</v>
      </c>
      <c r="BJ165" s="17" t="s">
        <v>83</v>
      </c>
      <c r="BK165" s="150">
        <f>ROUND(I165*H165,2)</f>
        <v>0</v>
      </c>
      <c r="BL165" s="17" t="s">
        <v>214</v>
      </c>
      <c r="BM165" s="149" t="s">
        <v>1102</v>
      </c>
    </row>
    <row r="166" spans="2:51" s="12" customFormat="1" ht="12">
      <c r="B166" s="151"/>
      <c r="D166" s="152" t="s">
        <v>223</v>
      </c>
      <c r="E166" s="153" t="s">
        <v>1</v>
      </c>
      <c r="F166" s="154" t="s">
        <v>859</v>
      </c>
      <c r="H166" s="155">
        <v>1.44</v>
      </c>
      <c r="I166" s="156"/>
      <c r="L166" s="151"/>
      <c r="M166" s="157"/>
      <c r="T166" s="158"/>
      <c r="AT166" s="153" t="s">
        <v>223</v>
      </c>
      <c r="AU166" s="153" t="s">
        <v>85</v>
      </c>
      <c r="AV166" s="12" t="s">
        <v>85</v>
      </c>
      <c r="AW166" s="12" t="s">
        <v>32</v>
      </c>
      <c r="AX166" s="12" t="s">
        <v>76</v>
      </c>
      <c r="AY166" s="153" t="s">
        <v>207</v>
      </c>
    </row>
    <row r="167" spans="2:51" s="13" customFormat="1" ht="12">
      <c r="B167" s="159"/>
      <c r="D167" s="152" t="s">
        <v>223</v>
      </c>
      <c r="E167" s="160" t="s">
        <v>1</v>
      </c>
      <c r="F167" s="161" t="s">
        <v>1103</v>
      </c>
      <c r="H167" s="160" t="s">
        <v>1</v>
      </c>
      <c r="I167" s="162"/>
      <c r="L167" s="159"/>
      <c r="M167" s="163"/>
      <c r="T167" s="164"/>
      <c r="AT167" s="160" t="s">
        <v>223</v>
      </c>
      <c r="AU167" s="160" t="s">
        <v>85</v>
      </c>
      <c r="AV167" s="13" t="s">
        <v>83</v>
      </c>
      <c r="AW167" s="13" t="s">
        <v>32</v>
      </c>
      <c r="AX167" s="13" t="s">
        <v>76</v>
      </c>
      <c r="AY167" s="160" t="s">
        <v>207</v>
      </c>
    </row>
    <row r="168" spans="2:51" s="12" customFormat="1" ht="12">
      <c r="B168" s="151"/>
      <c r="D168" s="152" t="s">
        <v>223</v>
      </c>
      <c r="E168" s="153" t="s">
        <v>1</v>
      </c>
      <c r="F168" s="154" t="s">
        <v>1104</v>
      </c>
      <c r="H168" s="155">
        <v>0.4</v>
      </c>
      <c r="I168" s="156"/>
      <c r="L168" s="151"/>
      <c r="M168" s="157"/>
      <c r="T168" s="158"/>
      <c r="AT168" s="153" t="s">
        <v>223</v>
      </c>
      <c r="AU168" s="153" t="s">
        <v>85</v>
      </c>
      <c r="AV168" s="12" t="s">
        <v>85</v>
      </c>
      <c r="AW168" s="12" t="s">
        <v>32</v>
      </c>
      <c r="AX168" s="12" t="s">
        <v>76</v>
      </c>
      <c r="AY168" s="153" t="s">
        <v>207</v>
      </c>
    </row>
    <row r="169" spans="2:51" s="14" customFormat="1" ht="12">
      <c r="B169" s="165"/>
      <c r="D169" s="152" t="s">
        <v>223</v>
      </c>
      <c r="E169" s="166" t="s">
        <v>1</v>
      </c>
      <c r="F169" s="167" t="s">
        <v>309</v>
      </c>
      <c r="H169" s="168">
        <v>1.84</v>
      </c>
      <c r="I169" s="169"/>
      <c r="L169" s="165"/>
      <c r="M169" s="170"/>
      <c r="T169" s="171"/>
      <c r="AT169" s="166" t="s">
        <v>223</v>
      </c>
      <c r="AU169" s="166" t="s">
        <v>85</v>
      </c>
      <c r="AV169" s="14" t="s">
        <v>214</v>
      </c>
      <c r="AW169" s="14" t="s">
        <v>32</v>
      </c>
      <c r="AX169" s="14" t="s">
        <v>83</v>
      </c>
      <c r="AY169" s="166" t="s">
        <v>207</v>
      </c>
    </row>
    <row r="170" spans="2:65" s="1" customFormat="1" ht="24.2" customHeight="1">
      <c r="B170" s="137"/>
      <c r="C170" s="138" t="s">
        <v>261</v>
      </c>
      <c r="D170" s="138" t="s">
        <v>209</v>
      </c>
      <c r="E170" s="139" t="s">
        <v>860</v>
      </c>
      <c r="F170" s="140" t="s">
        <v>861</v>
      </c>
      <c r="G170" s="141" t="s">
        <v>286</v>
      </c>
      <c r="H170" s="142">
        <v>1.44</v>
      </c>
      <c r="I170" s="143"/>
      <c r="J170" s="144">
        <f>ROUND(I170*H170,2)</f>
        <v>0</v>
      </c>
      <c r="K170" s="140" t="s">
        <v>213</v>
      </c>
      <c r="L170" s="32"/>
      <c r="M170" s="145" t="s">
        <v>1</v>
      </c>
      <c r="N170" s="146" t="s">
        <v>41</v>
      </c>
      <c r="P170" s="147">
        <f>O170*H170</f>
        <v>0</v>
      </c>
      <c r="Q170" s="147">
        <v>0</v>
      </c>
      <c r="R170" s="147">
        <f>Q170*H170</f>
        <v>0</v>
      </c>
      <c r="S170" s="147">
        <v>0</v>
      </c>
      <c r="T170" s="148">
        <f>S170*H170</f>
        <v>0</v>
      </c>
      <c r="AR170" s="149" t="s">
        <v>214</v>
      </c>
      <c r="AT170" s="149" t="s">
        <v>209</v>
      </c>
      <c r="AU170" s="149" t="s">
        <v>85</v>
      </c>
      <c r="AY170" s="17" t="s">
        <v>207</v>
      </c>
      <c r="BE170" s="150">
        <f>IF(N170="základní",J170,0)</f>
        <v>0</v>
      </c>
      <c r="BF170" s="150">
        <f>IF(N170="snížená",J170,0)</f>
        <v>0</v>
      </c>
      <c r="BG170" s="150">
        <f>IF(N170="zákl. přenesená",J170,0)</f>
        <v>0</v>
      </c>
      <c r="BH170" s="150">
        <f>IF(N170="sníž. přenesená",J170,0)</f>
        <v>0</v>
      </c>
      <c r="BI170" s="150">
        <f>IF(N170="nulová",J170,0)</f>
        <v>0</v>
      </c>
      <c r="BJ170" s="17" t="s">
        <v>83</v>
      </c>
      <c r="BK170" s="150">
        <f>ROUND(I170*H170,2)</f>
        <v>0</v>
      </c>
      <c r="BL170" s="17" t="s">
        <v>214</v>
      </c>
      <c r="BM170" s="149" t="s">
        <v>1105</v>
      </c>
    </row>
    <row r="171" spans="2:51" s="12" customFormat="1" ht="12">
      <c r="B171" s="151"/>
      <c r="D171" s="152" t="s">
        <v>223</v>
      </c>
      <c r="E171" s="153" t="s">
        <v>1</v>
      </c>
      <c r="F171" s="154" t="s">
        <v>859</v>
      </c>
      <c r="H171" s="155">
        <v>1.44</v>
      </c>
      <c r="I171" s="156"/>
      <c r="L171" s="151"/>
      <c r="M171" s="157"/>
      <c r="T171" s="158"/>
      <c r="AT171" s="153" t="s">
        <v>223</v>
      </c>
      <c r="AU171" s="153" t="s">
        <v>85</v>
      </c>
      <c r="AV171" s="12" t="s">
        <v>85</v>
      </c>
      <c r="AW171" s="12" t="s">
        <v>32</v>
      </c>
      <c r="AX171" s="12" t="s">
        <v>83</v>
      </c>
      <c r="AY171" s="153" t="s">
        <v>207</v>
      </c>
    </row>
    <row r="172" spans="2:65" s="1" customFormat="1" ht="33" customHeight="1">
      <c r="B172" s="137"/>
      <c r="C172" s="138" t="s">
        <v>266</v>
      </c>
      <c r="D172" s="138" t="s">
        <v>209</v>
      </c>
      <c r="E172" s="139" t="s">
        <v>433</v>
      </c>
      <c r="F172" s="140" t="s">
        <v>434</v>
      </c>
      <c r="G172" s="141" t="s">
        <v>429</v>
      </c>
      <c r="H172" s="142">
        <v>24.16</v>
      </c>
      <c r="I172" s="143"/>
      <c r="J172" s="144">
        <f>ROUND(I172*H172,2)</f>
        <v>0</v>
      </c>
      <c r="K172" s="140" t="s">
        <v>213</v>
      </c>
      <c r="L172" s="32"/>
      <c r="M172" s="145" t="s">
        <v>1</v>
      </c>
      <c r="N172" s="146" t="s">
        <v>41</v>
      </c>
      <c r="P172" s="147">
        <f>O172*H172</f>
        <v>0</v>
      </c>
      <c r="Q172" s="147">
        <v>0</v>
      </c>
      <c r="R172" s="147">
        <f>Q172*H172</f>
        <v>0</v>
      </c>
      <c r="S172" s="147">
        <v>0</v>
      </c>
      <c r="T172" s="148">
        <f>S172*H172</f>
        <v>0</v>
      </c>
      <c r="AR172" s="149" t="s">
        <v>214</v>
      </c>
      <c r="AT172" s="149" t="s">
        <v>209</v>
      </c>
      <c r="AU172" s="149" t="s">
        <v>85</v>
      </c>
      <c r="AY172" s="17" t="s">
        <v>207</v>
      </c>
      <c r="BE172" s="150">
        <f>IF(N172="základní",J172,0)</f>
        <v>0</v>
      </c>
      <c r="BF172" s="150">
        <f>IF(N172="snížená",J172,0)</f>
        <v>0</v>
      </c>
      <c r="BG172" s="150">
        <f>IF(N172="zákl. přenesená",J172,0)</f>
        <v>0</v>
      </c>
      <c r="BH172" s="150">
        <f>IF(N172="sníž. přenesená",J172,0)</f>
        <v>0</v>
      </c>
      <c r="BI172" s="150">
        <f>IF(N172="nulová",J172,0)</f>
        <v>0</v>
      </c>
      <c r="BJ172" s="17" t="s">
        <v>83</v>
      </c>
      <c r="BK172" s="150">
        <f>ROUND(I172*H172,2)</f>
        <v>0</v>
      </c>
      <c r="BL172" s="17" t="s">
        <v>214</v>
      </c>
      <c r="BM172" s="149" t="s">
        <v>1106</v>
      </c>
    </row>
    <row r="173" spans="2:51" s="12" customFormat="1" ht="12">
      <c r="B173" s="151"/>
      <c r="D173" s="152" t="s">
        <v>223</v>
      </c>
      <c r="E173" s="153" t="s">
        <v>1</v>
      </c>
      <c r="F173" s="154" t="s">
        <v>436</v>
      </c>
      <c r="H173" s="155">
        <v>24.16</v>
      </c>
      <c r="I173" s="156"/>
      <c r="L173" s="151"/>
      <c r="M173" s="157"/>
      <c r="T173" s="158"/>
      <c r="AT173" s="153" t="s">
        <v>223</v>
      </c>
      <c r="AU173" s="153" t="s">
        <v>85</v>
      </c>
      <c r="AV173" s="12" t="s">
        <v>85</v>
      </c>
      <c r="AW173" s="12" t="s">
        <v>32</v>
      </c>
      <c r="AX173" s="12" t="s">
        <v>83</v>
      </c>
      <c r="AY173" s="153" t="s">
        <v>207</v>
      </c>
    </row>
    <row r="174" spans="2:65" s="1" customFormat="1" ht="16.5" customHeight="1">
      <c r="B174" s="137"/>
      <c r="C174" s="138" t="s">
        <v>8</v>
      </c>
      <c r="D174" s="138" t="s">
        <v>209</v>
      </c>
      <c r="E174" s="139" t="s">
        <v>438</v>
      </c>
      <c r="F174" s="140" t="s">
        <v>439</v>
      </c>
      <c r="G174" s="141" t="s">
        <v>286</v>
      </c>
      <c r="H174" s="142">
        <v>12.08</v>
      </c>
      <c r="I174" s="143"/>
      <c r="J174" s="144">
        <f>ROUND(I174*H174,2)</f>
        <v>0</v>
      </c>
      <c r="K174" s="140" t="s">
        <v>213</v>
      </c>
      <c r="L174" s="32"/>
      <c r="M174" s="145" t="s">
        <v>1</v>
      </c>
      <c r="N174" s="146" t="s">
        <v>41</v>
      </c>
      <c r="P174" s="147">
        <f>O174*H174</f>
        <v>0</v>
      </c>
      <c r="Q174" s="147">
        <v>0</v>
      </c>
      <c r="R174" s="147">
        <f>Q174*H174</f>
        <v>0</v>
      </c>
      <c r="S174" s="147">
        <v>0</v>
      </c>
      <c r="T174" s="148">
        <f>S174*H174</f>
        <v>0</v>
      </c>
      <c r="AR174" s="149" t="s">
        <v>214</v>
      </c>
      <c r="AT174" s="149" t="s">
        <v>209</v>
      </c>
      <c r="AU174" s="149" t="s">
        <v>85</v>
      </c>
      <c r="AY174" s="17" t="s">
        <v>207</v>
      </c>
      <c r="BE174" s="150">
        <f>IF(N174="základní",J174,0)</f>
        <v>0</v>
      </c>
      <c r="BF174" s="150">
        <f>IF(N174="snížená",J174,0)</f>
        <v>0</v>
      </c>
      <c r="BG174" s="150">
        <f>IF(N174="zákl. přenesená",J174,0)</f>
        <v>0</v>
      </c>
      <c r="BH174" s="150">
        <f>IF(N174="sníž. přenesená",J174,0)</f>
        <v>0</v>
      </c>
      <c r="BI174" s="150">
        <f>IF(N174="nulová",J174,0)</f>
        <v>0</v>
      </c>
      <c r="BJ174" s="17" t="s">
        <v>83</v>
      </c>
      <c r="BK174" s="150">
        <f>ROUND(I174*H174,2)</f>
        <v>0</v>
      </c>
      <c r="BL174" s="17" t="s">
        <v>214</v>
      </c>
      <c r="BM174" s="149" t="s">
        <v>1107</v>
      </c>
    </row>
    <row r="175" spans="2:51" s="12" customFormat="1" ht="12">
      <c r="B175" s="151"/>
      <c r="D175" s="152" t="s">
        <v>223</v>
      </c>
      <c r="E175" s="153" t="s">
        <v>1</v>
      </c>
      <c r="F175" s="154" t="s">
        <v>151</v>
      </c>
      <c r="H175" s="155">
        <v>12.08</v>
      </c>
      <c r="I175" s="156"/>
      <c r="L175" s="151"/>
      <c r="M175" s="157"/>
      <c r="T175" s="158"/>
      <c r="AT175" s="153" t="s">
        <v>223</v>
      </c>
      <c r="AU175" s="153" t="s">
        <v>85</v>
      </c>
      <c r="AV175" s="12" t="s">
        <v>85</v>
      </c>
      <c r="AW175" s="12" t="s">
        <v>32</v>
      </c>
      <c r="AX175" s="12" t="s">
        <v>83</v>
      </c>
      <c r="AY175" s="153" t="s">
        <v>207</v>
      </c>
    </row>
    <row r="176" spans="2:65" s="1" customFormat="1" ht="24.2" customHeight="1">
      <c r="B176" s="137"/>
      <c r="C176" s="138" t="s">
        <v>274</v>
      </c>
      <c r="D176" s="138" t="s">
        <v>209</v>
      </c>
      <c r="E176" s="139" t="s">
        <v>453</v>
      </c>
      <c r="F176" s="140" t="s">
        <v>454</v>
      </c>
      <c r="G176" s="141" t="s">
        <v>286</v>
      </c>
      <c r="H176" s="142">
        <v>2.88</v>
      </c>
      <c r="I176" s="143"/>
      <c r="J176" s="144">
        <f>ROUND(I176*H176,2)</f>
        <v>0</v>
      </c>
      <c r="K176" s="140" t="s">
        <v>213</v>
      </c>
      <c r="L176" s="32"/>
      <c r="M176" s="145" t="s">
        <v>1</v>
      </c>
      <c r="N176" s="146" t="s">
        <v>41</v>
      </c>
      <c r="P176" s="147">
        <f>O176*H176</f>
        <v>0</v>
      </c>
      <c r="Q176" s="147">
        <v>0</v>
      </c>
      <c r="R176" s="147">
        <f>Q176*H176</f>
        <v>0</v>
      </c>
      <c r="S176" s="147">
        <v>0</v>
      </c>
      <c r="T176" s="148">
        <f>S176*H176</f>
        <v>0</v>
      </c>
      <c r="AR176" s="149" t="s">
        <v>214</v>
      </c>
      <c r="AT176" s="149" t="s">
        <v>209</v>
      </c>
      <c r="AU176" s="149" t="s">
        <v>85</v>
      </c>
      <c r="AY176" s="17" t="s">
        <v>207</v>
      </c>
      <c r="BE176" s="150">
        <f>IF(N176="základní",J176,0)</f>
        <v>0</v>
      </c>
      <c r="BF176" s="150">
        <f>IF(N176="snížená",J176,0)</f>
        <v>0</v>
      </c>
      <c r="BG176" s="150">
        <f>IF(N176="zákl. přenesená",J176,0)</f>
        <v>0</v>
      </c>
      <c r="BH176" s="150">
        <f>IF(N176="sníž. přenesená",J176,0)</f>
        <v>0</v>
      </c>
      <c r="BI176" s="150">
        <f>IF(N176="nulová",J176,0)</f>
        <v>0</v>
      </c>
      <c r="BJ176" s="17" t="s">
        <v>83</v>
      </c>
      <c r="BK176" s="150">
        <f>ROUND(I176*H176,2)</f>
        <v>0</v>
      </c>
      <c r="BL176" s="17" t="s">
        <v>214</v>
      </c>
      <c r="BM176" s="149" t="s">
        <v>1108</v>
      </c>
    </row>
    <row r="177" spans="2:51" s="12" customFormat="1" ht="12">
      <c r="B177" s="151"/>
      <c r="D177" s="152" t="s">
        <v>223</v>
      </c>
      <c r="E177" s="153" t="s">
        <v>1</v>
      </c>
      <c r="F177" s="154" t="s">
        <v>165</v>
      </c>
      <c r="H177" s="155">
        <v>14.96</v>
      </c>
      <c r="I177" s="156"/>
      <c r="L177" s="151"/>
      <c r="M177" s="157"/>
      <c r="T177" s="158"/>
      <c r="AT177" s="153" t="s">
        <v>223</v>
      </c>
      <c r="AU177" s="153" t="s">
        <v>85</v>
      </c>
      <c r="AV177" s="12" t="s">
        <v>85</v>
      </c>
      <c r="AW177" s="12" t="s">
        <v>32</v>
      </c>
      <c r="AX177" s="12" t="s">
        <v>76</v>
      </c>
      <c r="AY177" s="153" t="s">
        <v>207</v>
      </c>
    </row>
    <row r="178" spans="2:51" s="12" customFormat="1" ht="12">
      <c r="B178" s="151"/>
      <c r="D178" s="152" t="s">
        <v>223</v>
      </c>
      <c r="E178" s="153" t="s">
        <v>1</v>
      </c>
      <c r="F178" s="154" t="s">
        <v>1187</v>
      </c>
      <c r="H178" s="155">
        <v>-1.12</v>
      </c>
      <c r="I178" s="156"/>
      <c r="L178" s="151"/>
      <c r="M178" s="157"/>
      <c r="T178" s="158"/>
      <c r="AT178" s="153" t="s">
        <v>223</v>
      </c>
      <c r="AU178" s="153" t="s">
        <v>85</v>
      </c>
      <c r="AV178" s="12" t="s">
        <v>85</v>
      </c>
      <c r="AW178" s="12" t="s">
        <v>32</v>
      </c>
      <c r="AX178" s="12" t="s">
        <v>76</v>
      </c>
      <c r="AY178" s="153" t="s">
        <v>207</v>
      </c>
    </row>
    <row r="179" spans="2:51" s="12" customFormat="1" ht="12">
      <c r="B179" s="151"/>
      <c r="D179" s="152" t="s">
        <v>223</v>
      </c>
      <c r="E179" s="153" t="s">
        <v>1</v>
      </c>
      <c r="F179" s="154" t="s">
        <v>1188</v>
      </c>
      <c r="H179" s="155">
        <v>-1.68</v>
      </c>
      <c r="I179" s="156"/>
      <c r="L179" s="151"/>
      <c r="M179" s="157"/>
      <c r="T179" s="158"/>
      <c r="AT179" s="153" t="s">
        <v>223</v>
      </c>
      <c r="AU179" s="153" t="s">
        <v>85</v>
      </c>
      <c r="AV179" s="12" t="s">
        <v>85</v>
      </c>
      <c r="AW179" s="12" t="s">
        <v>32</v>
      </c>
      <c r="AX179" s="12" t="s">
        <v>76</v>
      </c>
      <c r="AY179" s="153" t="s">
        <v>207</v>
      </c>
    </row>
    <row r="180" spans="2:51" s="12" customFormat="1" ht="12">
      <c r="B180" s="151"/>
      <c r="D180" s="152" t="s">
        <v>223</v>
      </c>
      <c r="E180" s="153" t="s">
        <v>1</v>
      </c>
      <c r="F180" s="154" t="s">
        <v>1189</v>
      </c>
      <c r="H180" s="155">
        <v>-2.08</v>
      </c>
      <c r="I180" s="156"/>
      <c r="L180" s="151"/>
      <c r="M180" s="157"/>
      <c r="T180" s="158"/>
      <c r="AT180" s="153" t="s">
        <v>223</v>
      </c>
      <c r="AU180" s="153" t="s">
        <v>85</v>
      </c>
      <c r="AV180" s="12" t="s">
        <v>85</v>
      </c>
      <c r="AW180" s="12" t="s">
        <v>32</v>
      </c>
      <c r="AX180" s="12" t="s">
        <v>76</v>
      </c>
      <c r="AY180" s="153" t="s">
        <v>207</v>
      </c>
    </row>
    <row r="181" spans="2:51" s="12" customFormat="1" ht="12">
      <c r="B181" s="151"/>
      <c r="D181" s="152" t="s">
        <v>223</v>
      </c>
      <c r="E181" s="153" t="s">
        <v>1</v>
      </c>
      <c r="F181" s="154" t="s">
        <v>1190</v>
      </c>
      <c r="H181" s="155">
        <v>-7.2</v>
      </c>
      <c r="I181" s="156"/>
      <c r="L181" s="151"/>
      <c r="M181" s="157"/>
      <c r="T181" s="158"/>
      <c r="AT181" s="153" t="s">
        <v>223</v>
      </c>
      <c r="AU181" s="153" t="s">
        <v>85</v>
      </c>
      <c r="AV181" s="12" t="s">
        <v>85</v>
      </c>
      <c r="AW181" s="12" t="s">
        <v>32</v>
      </c>
      <c r="AX181" s="12" t="s">
        <v>76</v>
      </c>
      <c r="AY181" s="153" t="s">
        <v>207</v>
      </c>
    </row>
    <row r="182" spans="2:51" s="14" customFormat="1" ht="12">
      <c r="B182" s="165"/>
      <c r="D182" s="152" t="s">
        <v>223</v>
      </c>
      <c r="E182" s="166" t="s">
        <v>831</v>
      </c>
      <c r="F182" s="167" t="s">
        <v>309</v>
      </c>
      <c r="H182" s="168">
        <v>2.88</v>
      </c>
      <c r="I182" s="169"/>
      <c r="L182" s="165"/>
      <c r="M182" s="170"/>
      <c r="T182" s="171"/>
      <c r="AT182" s="166" t="s">
        <v>223</v>
      </c>
      <c r="AU182" s="166" t="s">
        <v>85</v>
      </c>
      <c r="AV182" s="14" t="s">
        <v>214</v>
      </c>
      <c r="AW182" s="14" t="s">
        <v>32</v>
      </c>
      <c r="AX182" s="14" t="s">
        <v>83</v>
      </c>
      <c r="AY182" s="166" t="s">
        <v>207</v>
      </c>
    </row>
    <row r="183" spans="2:65" s="1" customFormat="1" ht="24.2" customHeight="1">
      <c r="B183" s="137"/>
      <c r="C183" s="138" t="s">
        <v>278</v>
      </c>
      <c r="D183" s="138" t="s">
        <v>209</v>
      </c>
      <c r="E183" s="139" t="s">
        <v>479</v>
      </c>
      <c r="F183" s="140" t="s">
        <v>480</v>
      </c>
      <c r="G183" s="141" t="s">
        <v>218</v>
      </c>
      <c r="H183" s="142">
        <v>4</v>
      </c>
      <c r="I183" s="143"/>
      <c r="J183" s="144">
        <f>ROUND(I183*H183,2)</f>
        <v>0</v>
      </c>
      <c r="K183" s="140" t="s">
        <v>213</v>
      </c>
      <c r="L183" s="32"/>
      <c r="M183" s="145" t="s">
        <v>1</v>
      </c>
      <c r="N183" s="146" t="s">
        <v>41</v>
      </c>
      <c r="P183" s="147">
        <f>O183*H183</f>
        <v>0</v>
      </c>
      <c r="Q183" s="147">
        <v>0</v>
      </c>
      <c r="R183" s="147">
        <f>Q183*H183</f>
        <v>0</v>
      </c>
      <c r="S183" s="147">
        <v>0</v>
      </c>
      <c r="T183" s="148">
        <f>S183*H183</f>
        <v>0</v>
      </c>
      <c r="AR183" s="149" t="s">
        <v>214</v>
      </c>
      <c r="AT183" s="149" t="s">
        <v>209</v>
      </c>
      <c r="AU183" s="149" t="s">
        <v>85</v>
      </c>
      <c r="AY183" s="17" t="s">
        <v>207</v>
      </c>
      <c r="BE183" s="150">
        <f>IF(N183="základní",J183,0)</f>
        <v>0</v>
      </c>
      <c r="BF183" s="150">
        <f>IF(N183="snížená",J183,0)</f>
        <v>0</v>
      </c>
      <c r="BG183" s="150">
        <f>IF(N183="zákl. přenesená",J183,0)</f>
        <v>0</v>
      </c>
      <c r="BH183" s="150">
        <f>IF(N183="sníž. přenesená",J183,0)</f>
        <v>0</v>
      </c>
      <c r="BI183" s="150">
        <f>IF(N183="nulová",J183,0)</f>
        <v>0</v>
      </c>
      <c r="BJ183" s="17" t="s">
        <v>83</v>
      </c>
      <c r="BK183" s="150">
        <f>ROUND(I183*H183,2)</f>
        <v>0</v>
      </c>
      <c r="BL183" s="17" t="s">
        <v>214</v>
      </c>
      <c r="BM183" s="149" t="s">
        <v>1113</v>
      </c>
    </row>
    <row r="184" spans="2:51" s="12" customFormat="1" ht="12">
      <c r="B184" s="151"/>
      <c r="D184" s="152" t="s">
        <v>223</v>
      </c>
      <c r="E184" s="153" t="s">
        <v>157</v>
      </c>
      <c r="F184" s="154" t="s">
        <v>1191</v>
      </c>
      <c r="H184" s="155">
        <v>4</v>
      </c>
      <c r="I184" s="156"/>
      <c r="L184" s="151"/>
      <c r="M184" s="157"/>
      <c r="T184" s="158"/>
      <c r="AT184" s="153" t="s">
        <v>223</v>
      </c>
      <c r="AU184" s="153" t="s">
        <v>85</v>
      </c>
      <c r="AV184" s="12" t="s">
        <v>85</v>
      </c>
      <c r="AW184" s="12" t="s">
        <v>32</v>
      </c>
      <c r="AX184" s="12" t="s">
        <v>83</v>
      </c>
      <c r="AY184" s="153" t="s">
        <v>207</v>
      </c>
    </row>
    <row r="185" spans="2:65" s="1" customFormat="1" ht="24.2" customHeight="1">
      <c r="B185" s="137"/>
      <c r="C185" s="138" t="s">
        <v>283</v>
      </c>
      <c r="D185" s="138" t="s">
        <v>209</v>
      </c>
      <c r="E185" s="139" t="s">
        <v>484</v>
      </c>
      <c r="F185" s="140" t="s">
        <v>1115</v>
      </c>
      <c r="G185" s="141" t="s">
        <v>218</v>
      </c>
      <c r="H185" s="142">
        <v>4</v>
      </c>
      <c r="I185" s="143"/>
      <c r="J185" s="144">
        <f>ROUND(I185*H185,2)</f>
        <v>0</v>
      </c>
      <c r="K185" s="140" t="s">
        <v>213</v>
      </c>
      <c r="L185" s="32"/>
      <c r="M185" s="145" t="s">
        <v>1</v>
      </c>
      <c r="N185" s="146" t="s">
        <v>41</v>
      </c>
      <c r="P185" s="147">
        <f>O185*H185</f>
        <v>0</v>
      </c>
      <c r="Q185" s="147">
        <v>0</v>
      </c>
      <c r="R185" s="147">
        <f>Q185*H185</f>
        <v>0</v>
      </c>
      <c r="S185" s="147">
        <v>0</v>
      </c>
      <c r="T185" s="148">
        <f>S185*H185</f>
        <v>0</v>
      </c>
      <c r="AR185" s="149" t="s">
        <v>214</v>
      </c>
      <c r="AT185" s="149" t="s">
        <v>209</v>
      </c>
      <c r="AU185" s="149" t="s">
        <v>85</v>
      </c>
      <c r="AY185" s="17" t="s">
        <v>207</v>
      </c>
      <c r="BE185" s="150">
        <f>IF(N185="základní",J185,0)</f>
        <v>0</v>
      </c>
      <c r="BF185" s="150">
        <f>IF(N185="snížená",J185,0)</f>
        <v>0</v>
      </c>
      <c r="BG185" s="150">
        <f>IF(N185="zákl. přenesená",J185,0)</f>
        <v>0</v>
      </c>
      <c r="BH185" s="150">
        <f>IF(N185="sníž. přenesená",J185,0)</f>
        <v>0</v>
      </c>
      <c r="BI185" s="150">
        <f>IF(N185="nulová",J185,0)</f>
        <v>0</v>
      </c>
      <c r="BJ185" s="17" t="s">
        <v>83</v>
      </c>
      <c r="BK185" s="150">
        <f>ROUND(I185*H185,2)</f>
        <v>0</v>
      </c>
      <c r="BL185" s="17" t="s">
        <v>214</v>
      </c>
      <c r="BM185" s="149" t="s">
        <v>1116</v>
      </c>
    </row>
    <row r="186" spans="2:51" s="12" customFormat="1" ht="12">
      <c r="B186" s="151"/>
      <c r="D186" s="152" t="s">
        <v>223</v>
      </c>
      <c r="E186" s="153" t="s">
        <v>1</v>
      </c>
      <c r="F186" s="154" t="s">
        <v>157</v>
      </c>
      <c r="H186" s="155">
        <v>4</v>
      </c>
      <c r="I186" s="156"/>
      <c r="L186" s="151"/>
      <c r="M186" s="157"/>
      <c r="T186" s="158"/>
      <c r="AT186" s="153" t="s">
        <v>223</v>
      </c>
      <c r="AU186" s="153" t="s">
        <v>85</v>
      </c>
      <c r="AV186" s="12" t="s">
        <v>85</v>
      </c>
      <c r="AW186" s="12" t="s">
        <v>32</v>
      </c>
      <c r="AX186" s="12" t="s">
        <v>83</v>
      </c>
      <c r="AY186" s="153" t="s">
        <v>207</v>
      </c>
    </row>
    <row r="187" spans="2:65" s="1" customFormat="1" ht="16.5" customHeight="1">
      <c r="B187" s="137"/>
      <c r="C187" s="172" t="s">
        <v>290</v>
      </c>
      <c r="D187" s="172" t="s">
        <v>426</v>
      </c>
      <c r="E187" s="173" t="s">
        <v>488</v>
      </c>
      <c r="F187" s="174" t="s">
        <v>489</v>
      </c>
      <c r="G187" s="175" t="s">
        <v>490</v>
      </c>
      <c r="H187" s="176">
        <v>0.122</v>
      </c>
      <c r="I187" s="177"/>
      <c r="J187" s="178">
        <f>ROUND(I187*H187,2)</f>
        <v>0</v>
      </c>
      <c r="K187" s="174" t="s">
        <v>213</v>
      </c>
      <c r="L187" s="179"/>
      <c r="M187" s="180" t="s">
        <v>1</v>
      </c>
      <c r="N187" s="181" t="s">
        <v>41</v>
      </c>
      <c r="P187" s="147">
        <f>O187*H187</f>
        <v>0</v>
      </c>
      <c r="Q187" s="147">
        <v>0.001</v>
      </c>
      <c r="R187" s="147">
        <f>Q187*H187</f>
        <v>0.000122</v>
      </c>
      <c r="S187" s="147">
        <v>0</v>
      </c>
      <c r="T187" s="148">
        <f>S187*H187</f>
        <v>0</v>
      </c>
      <c r="AR187" s="149" t="s">
        <v>242</v>
      </c>
      <c r="AT187" s="149" t="s">
        <v>426</v>
      </c>
      <c r="AU187" s="149" t="s">
        <v>85</v>
      </c>
      <c r="AY187" s="17" t="s">
        <v>207</v>
      </c>
      <c r="BE187" s="150">
        <f>IF(N187="základní",J187,0)</f>
        <v>0</v>
      </c>
      <c r="BF187" s="150">
        <f>IF(N187="snížená",J187,0)</f>
        <v>0</v>
      </c>
      <c r="BG187" s="150">
        <f>IF(N187="zákl. přenesená",J187,0)</f>
        <v>0</v>
      </c>
      <c r="BH187" s="150">
        <f>IF(N187="sníž. přenesená",J187,0)</f>
        <v>0</v>
      </c>
      <c r="BI187" s="150">
        <f>IF(N187="nulová",J187,0)</f>
        <v>0</v>
      </c>
      <c r="BJ187" s="17" t="s">
        <v>83</v>
      </c>
      <c r="BK187" s="150">
        <f>ROUND(I187*H187,2)</f>
        <v>0</v>
      </c>
      <c r="BL187" s="17" t="s">
        <v>214</v>
      </c>
      <c r="BM187" s="149" t="s">
        <v>1117</v>
      </c>
    </row>
    <row r="188" spans="2:65" s="1" customFormat="1" ht="21.75" customHeight="1">
      <c r="B188" s="137"/>
      <c r="C188" s="138" t="s">
        <v>294</v>
      </c>
      <c r="D188" s="138" t="s">
        <v>209</v>
      </c>
      <c r="E188" s="139" t="s">
        <v>502</v>
      </c>
      <c r="F188" s="140" t="s">
        <v>503</v>
      </c>
      <c r="G188" s="141" t="s">
        <v>218</v>
      </c>
      <c r="H188" s="142">
        <v>4</v>
      </c>
      <c r="I188" s="143"/>
      <c r="J188" s="144">
        <f>ROUND(I188*H188,2)</f>
        <v>0</v>
      </c>
      <c r="K188" s="140" t="s">
        <v>213</v>
      </c>
      <c r="L188" s="32"/>
      <c r="M188" s="145" t="s">
        <v>1</v>
      </c>
      <c r="N188" s="146" t="s">
        <v>41</v>
      </c>
      <c r="P188" s="147">
        <f>O188*H188</f>
        <v>0</v>
      </c>
      <c r="Q188" s="147">
        <v>0</v>
      </c>
      <c r="R188" s="147">
        <f>Q188*H188</f>
        <v>0</v>
      </c>
      <c r="S188" s="147">
        <v>0</v>
      </c>
      <c r="T188" s="148">
        <f>S188*H188</f>
        <v>0</v>
      </c>
      <c r="AR188" s="149" t="s">
        <v>214</v>
      </c>
      <c r="AT188" s="149" t="s">
        <v>209</v>
      </c>
      <c r="AU188" s="149" t="s">
        <v>85</v>
      </c>
      <c r="AY188" s="17" t="s">
        <v>207</v>
      </c>
      <c r="BE188" s="150">
        <f>IF(N188="základní",J188,0)</f>
        <v>0</v>
      </c>
      <c r="BF188" s="150">
        <f>IF(N188="snížená",J188,0)</f>
        <v>0</v>
      </c>
      <c r="BG188" s="150">
        <f>IF(N188="zákl. přenesená",J188,0)</f>
        <v>0</v>
      </c>
      <c r="BH188" s="150">
        <f>IF(N188="sníž. přenesená",J188,0)</f>
        <v>0</v>
      </c>
      <c r="BI188" s="150">
        <f>IF(N188="nulová",J188,0)</f>
        <v>0</v>
      </c>
      <c r="BJ188" s="17" t="s">
        <v>83</v>
      </c>
      <c r="BK188" s="150">
        <f>ROUND(I188*H188,2)</f>
        <v>0</v>
      </c>
      <c r="BL188" s="17" t="s">
        <v>214</v>
      </c>
      <c r="BM188" s="149" t="s">
        <v>1118</v>
      </c>
    </row>
    <row r="189" spans="2:51" s="12" customFormat="1" ht="12">
      <c r="B189" s="151"/>
      <c r="D189" s="152" t="s">
        <v>223</v>
      </c>
      <c r="E189" s="153" t="s">
        <v>1</v>
      </c>
      <c r="F189" s="154" t="s">
        <v>157</v>
      </c>
      <c r="H189" s="155">
        <v>4</v>
      </c>
      <c r="I189" s="156"/>
      <c r="L189" s="151"/>
      <c r="M189" s="157"/>
      <c r="T189" s="158"/>
      <c r="AT189" s="153" t="s">
        <v>223</v>
      </c>
      <c r="AU189" s="153" t="s">
        <v>85</v>
      </c>
      <c r="AV189" s="12" t="s">
        <v>85</v>
      </c>
      <c r="AW189" s="12" t="s">
        <v>32</v>
      </c>
      <c r="AX189" s="12" t="s">
        <v>83</v>
      </c>
      <c r="AY189" s="153" t="s">
        <v>207</v>
      </c>
    </row>
    <row r="190" spans="2:65" s="1" customFormat="1" ht="16.5" customHeight="1">
      <c r="B190" s="137"/>
      <c r="C190" s="138" t="s">
        <v>7</v>
      </c>
      <c r="D190" s="138" t="s">
        <v>209</v>
      </c>
      <c r="E190" s="139" t="s">
        <v>506</v>
      </c>
      <c r="F190" s="140" t="s">
        <v>507</v>
      </c>
      <c r="G190" s="141" t="s">
        <v>218</v>
      </c>
      <c r="H190" s="142">
        <v>4</v>
      </c>
      <c r="I190" s="143"/>
      <c r="J190" s="144">
        <f>ROUND(I190*H190,2)</f>
        <v>0</v>
      </c>
      <c r="K190" s="140" t="s">
        <v>213</v>
      </c>
      <c r="L190" s="32"/>
      <c r="M190" s="145" t="s">
        <v>1</v>
      </c>
      <c r="N190" s="146" t="s">
        <v>41</v>
      </c>
      <c r="P190" s="147">
        <f>O190*H190</f>
        <v>0</v>
      </c>
      <c r="Q190" s="147">
        <v>0</v>
      </c>
      <c r="R190" s="147">
        <f>Q190*H190</f>
        <v>0</v>
      </c>
      <c r="S190" s="147">
        <v>0</v>
      </c>
      <c r="T190" s="148">
        <f>S190*H190</f>
        <v>0</v>
      </c>
      <c r="AR190" s="149" t="s">
        <v>214</v>
      </c>
      <c r="AT190" s="149" t="s">
        <v>209</v>
      </c>
      <c r="AU190" s="149" t="s">
        <v>85</v>
      </c>
      <c r="AY190" s="17" t="s">
        <v>207</v>
      </c>
      <c r="BE190" s="150">
        <f>IF(N190="základní",J190,0)</f>
        <v>0</v>
      </c>
      <c r="BF190" s="150">
        <f>IF(N190="snížená",J190,0)</f>
        <v>0</v>
      </c>
      <c r="BG190" s="150">
        <f>IF(N190="zákl. přenesená",J190,0)</f>
        <v>0</v>
      </c>
      <c r="BH190" s="150">
        <f>IF(N190="sníž. přenesená",J190,0)</f>
        <v>0</v>
      </c>
      <c r="BI190" s="150">
        <f>IF(N190="nulová",J190,0)</f>
        <v>0</v>
      </c>
      <c r="BJ190" s="17" t="s">
        <v>83</v>
      </c>
      <c r="BK190" s="150">
        <f>ROUND(I190*H190,2)</f>
        <v>0</v>
      </c>
      <c r="BL190" s="17" t="s">
        <v>214</v>
      </c>
      <c r="BM190" s="149" t="s">
        <v>1119</v>
      </c>
    </row>
    <row r="191" spans="2:65" s="1" customFormat="1" ht="16.5" customHeight="1">
      <c r="B191" s="137"/>
      <c r="C191" s="138" t="s">
        <v>311</v>
      </c>
      <c r="D191" s="138" t="s">
        <v>209</v>
      </c>
      <c r="E191" s="139" t="s">
        <v>526</v>
      </c>
      <c r="F191" s="140" t="s">
        <v>527</v>
      </c>
      <c r="G191" s="141" t="s">
        <v>218</v>
      </c>
      <c r="H191" s="142">
        <v>4</v>
      </c>
      <c r="I191" s="143"/>
      <c r="J191" s="144">
        <f>ROUND(I191*H191,2)</f>
        <v>0</v>
      </c>
      <c r="K191" s="140" t="s">
        <v>1</v>
      </c>
      <c r="L191" s="32"/>
      <c r="M191" s="145" t="s">
        <v>1</v>
      </c>
      <c r="N191" s="146" t="s">
        <v>41</v>
      </c>
      <c r="P191" s="147">
        <f>O191*H191</f>
        <v>0</v>
      </c>
      <c r="Q191" s="147">
        <v>0</v>
      </c>
      <c r="R191" s="147">
        <f>Q191*H191</f>
        <v>0</v>
      </c>
      <c r="S191" s="147">
        <v>0</v>
      </c>
      <c r="T191" s="148">
        <f>S191*H191</f>
        <v>0</v>
      </c>
      <c r="AR191" s="149" t="s">
        <v>214</v>
      </c>
      <c r="AT191" s="149" t="s">
        <v>209</v>
      </c>
      <c r="AU191" s="149" t="s">
        <v>85</v>
      </c>
      <c r="AY191" s="17" t="s">
        <v>207</v>
      </c>
      <c r="BE191" s="150">
        <f>IF(N191="základní",J191,0)</f>
        <v>0</v>
      </c>
      <c r="BF191" s="150">
        <f>IF(N191="snížená",J191,0)</f>
        <v>0</v>
      </c>
      <c r="BG191" s="150">
        <f>IF(N191="zákl. přenesená",J191,0)</f>
        <v>0</v>
      </c>
      <c r="BH191" s="150">
        <f>IF(N191="sníž. přenesená",J191,0)</f>
        <v>0</v>
      </c>
      <c r="BI191" s="150">
        <f>IF(N191="nulová",J191,0)</f>
        <v>0</v>
      </c>
      <c r="BJ191" s="17" t="s">
        <v>83</v>
      </c>
      <c r="BK191" s="150">
        <f>ROUND(I191*H191,2)</f>
        <v>0</v>
      </c>
      <c r="BL191" s="17" t="s">
        <v>214</v>
      </c>
      <c r="BM191" s="149" t="s">
        <v>1120</v>
      </c>
    </row>
    <row r="192" spans="2:51" s="12" customFormat="1" ht="12">
      <c r="B192" s="151"/>
      <c r="D192" s="152" t="s">
        <v>223</v>
      </c>
      <c r="E192" s="153" t="s">
        <v>1</v>
      </c>
      <c r="F192" s="154" t="s">
        <v>157</v>
      </c>
      <c r="H192" s="155">
        <v>4</v>
      </c>
      <c r="I192" s="156"/>
      <c r="L192" s="151"/>
      <c r="M192" s="157"/>
      <c r="T192" s="158"/>
      <c r="AT192" s="153" t="s">
        <v>223</v>
      </c>
      <c r="AU192" s="153" t="s">
        <v>85</v>
      </c>
      <c r="AV192" s="12" t="s">
        <v>85</v>
      </c>
      <c r="AW192" s="12" t="s">
        <v>32</v>
      </c>
      <c r="AX192" s="12" t="s">
        <v>83</v>
      </c>
      <c r="AY192" s="153" t="s">
        <v>207</v>
      </c>
    </row>
    <row r="193" spans="2:63" s="11" customFormat="1" ht="22.9" customHeight="1">
      <c r="B193" s="125"/>
      <c r="D193" s="126" t="s">
        <v>75</v>
      </c>
      <c r="E193" s="135" t="s">
        <v>85</v>
      </c>
      <c r="F193" s="135" t="s">
        <v>538</v>
      </c>
      <c r="I193" s="128"/>
      <c r="J193" s="136">
        <f>BK193</f>
        <v>0</v>
      </c>
      <c r="L193" s="125"/>
      <c r="M193" s="130"/>
      <c r="P193" s="131">
        <f>SUM(P194:P204)</f>
        <v>0</v>
      </c>
      <c r="R193" s="131">
        <f>SUM(R194:R204)</f>
        <v>2.5123053</v>
      </c>
      <c r="T193" s="132">
        <f>SUM(T194:T204)</f>
        <v>0</v>
      </c>
      <c r="AR193" s="126" t="s">
        <v>83</v>
      </c>
      <c r="AT193" s="133" t="s">
        <v>75</v>
      </c>
      <c r="AU193" s="133" t="s">
        <v>83</v>
      </c>
      <c r="AY193" s="126" t="s">
        <v>207</v>
      </c>
      <c r="BK193" s="134">
        <f>SUM(BK194:BK204)</f>
        <v>0</v>
      </c>
    </row>
    <row r="194" spans="2:65" s="1" customFormat="1" ht="24.2" customHeight="1">
      <c r="B194" s="137"/>
      <c r="C194" s="138" t="s">
        <v>315</v>
      </c>
      <c r="D194" s="138" t="s">
        <v>209</v>
      </c>
      <c r="E194" s="139" t="s">
        <v>1121</v>
      </c>
      <c r="F194" s="140" t="s">
        <v>1122</v>
      </c>
      <c r="G194" s="141" t="s">
        <v>272</v>
      </c>
      <c r="H194" s="142">
        <v>10</v>
      </c>
      <c r="I194" s="143"/>
      <c r="J194" s="144">
        <f>ROUND(I194*H194,2)</f>
        <v>0</v>
      </c>
      <c r="K194" s="140" t="s">
        <v>213</v>
      </c>
      <c r="L194" s="32"/>
      <c r="M194" s="145" t="s">
        <v>1</v>
      </c>
      <c r="N194" s="146" t="s">
        <v>41</v>
      </c>
      <c r="P194" s="147">
        <f>O194*H194</f>
        <v>0</v>
      </c>
      <c r="Q194" s="147">
        <v>0.00049</v>
      </c>
      <c r="R194" s="147">
        <f>Q194*H194</f>
        <v>0.0049</v>
      </c>
      <c r="S194" s="147">
        <v>0</v>
      </c>
      <c r="T194" s="148">
        <f>S194*H194</f>
        <v>0</v>
      </c>
      <c r="AR194" s="149" t="s">
        <v>214</v>
      </c>
      <c r="AT194" s="149" t="s">
        <v>209</v>
      </c>
      <c r="AU194" s="149" t="s">
        <v>85</v>
      </c>
      <c r="AY194" s="17" t="s">
        <v>207</v>
      </c>
      <c r="BE194" s="150">
        <f>IF(N194="základní",J194,0)</f>
        <v>0</v>
      </c>
      <c r="BF194" s="150">
        <f>IF(N194="snížená",J194,0)</f>
        <v>0</v>
      </c>
      <c r="BG194" s="150">
        <f>IF(N194="zákl. přenesená",J194,0)</f>
        <v>0</v>
      </c>
      <c r="BH194" s="150">
        <f>IF(N194="sníž. přenesená",J194,0)</f>
        <v>0</v>
      </c>
      <c r="BI194" s="150">
        <f>IF(N194="nulová",J194,0)</f>
        <v>0</v>
      </c>
      <c r="BJ194" s="17" t="s">
        <v>83</v>
      </c>
      <c r="BK194" s="150">
        <f>ROUND(I194*H194,2)</f>
        <v>0</v>
      </c>
      <c r="BL194" s="17" t="s">
        <v>214</v>
      </c>
      <c r="BM194" s="149" t="s">
        <v>1123</v>
      </c>
    </row>
    <row r="195" spans="2:65" s="1" customFormat="1" ht="24.2" customHeight="1">
      <c r="B195" s="137"/>
      <c r="C195" s="138" t="s">
        <v>260</v>
      </c>
      <c r="D195" s="138" t="s">
        <v>209</v>
      </c>
      <c r="E195" s="139" t="s">
        <v>1124</v>
      </c>
      <c r="F195" s="140" t="s">
        <v>1125</v>
      </c>
      <c r="G195" s="141" t="s">
        <v>218</v>
      </c>
      <c r="H195" s="142">
        <v>10</v>
      </c>
      <c r="I195" s="143"/>
      <c r="J195" s="144">
        <f>ROUND(I195*H195,2)</f>
        <v>0</v>
      </c>
      <c r="K195" s="140" t="s">
        <v>213</v>
      </c>
      <c r="L195" s="32"/>
      <c r="M195" s="145" t="s">
        <v>1</v>
      </c>
      <c r="N195" s="146" t="s">
        <v>41</v>
      </c>
      <c r="P195" s="147">
        <f>O195*H195</f>
        <v>0</v>
      </c>
      <c r="Q195" s="147">
        <v>0.0001</v>
      </c>
      <c r="R195" s="147">
        <f>Q195*H195</f>
        <v>0.001</v>
      </c>
      <c r="S195" s="147">
        <v>0</v>
      </c>
      <c r="T195" s="148">
        <f>S195*H195</f>
        <v>0</v>
      </c>
      <c r="AR195" s="149" t="s">
        <v>214</v>
      </c>
      <c r="AT195" s="149" t="s">
        <v>209</v>
      </c>
      <c r="AU195" s="149" t="s">
        <v>85</v>
      </c>
      <c r="AY195" s="17" t="s">
        <v>207</v>
      </c>
      <c r="BE195" s="150">
        <f>IF(N195="základní",J195,0)</f>
        <v>0</v>
      </c>
      <c r="BF195" s="150">
        <f>IF(N195="snížená",J195,0)</f>
        <v>0</v>
      </c>
      <c r="BG195" s="150">
        <f>IF(N195="zákl. přenesená",J195,0)</f>
        <v>0</v>
      </c>
      <c r="BH195" s="150">
        <f>IF(N195="sníž. přenesená",J195,0)</f>
        <v>0</v>
      </c>
      <c r="BI195" s="150">
        <f>IF(N195="nulová",J195,0)</f>
        <v>0</v>
      </c>
      <c r="BJ195" s="17" t="s">
        <v>83</v>
      </c>
      <c r="BK195" s="150">
        <f>ROUND(I195*H195,2)</f>
        <v>0</v>
      </c>
      <c r="BL195" s="17" t="s">
        <v>214</v>
      </c>
      <c r="BM195" s="149" t="s">
        <v>1126</v>
      </c>
    </row>
    <row r="196" spans="2:65" s="1" customFormat="1" ht="24.2" customHeight="1">
      <c r="B196" s="137"/>
      <c r="C196" s="172" t="s">
        <v>325</v>
      </c>
      <c r="D196" s="172" t="s">
        <v>426</v>
      </c>
      <c r="E196" s="173" t="s">
        <v>1063</v>
      </c>
      <c r="F196" s="174" t="s">
        <v>1064</v>
      </c>
      <c r="G196" s="175" t="s">
        <v>218</v>
      </c>
      <c r="H196" s="176">
        <v>11.845</v>
      </c>
      <c r="I196" s="177"/>
      <c r="J196" s="178">
        <f>ROUND(I196*H196,2)</f>
        <v>0</v>
      </c>
      <c r="K196" s="174" t="s">
        <v>213</v>
      </c>
      <c r="L196" s="179"/>
      <c r="M196" s="180" t="s">
        <v>1</v>
      </c>
      <c r="N196" s="181" t="s">
        <v>41</v>
      </c>
      <c r="P196" s="147">
        <f>O196*H196</f>
        <v>0</v>
      </c>
      <c r="Q196" s="147">
        <v>0.0003</v>
      </c>
      <c r="R196" s="147">
        <f>Q196*H196</f>
        <v>0.0035535</v>
      </c>
      <c r="S196" s="147">
        <v>0</v>
      </c>
      <c r="T196" s="148">
        <f>S196*H196</f>
        <v>0</v>
      </c>
      <c r="AR196" s="149" t="s">
        <v>242</v>
      </c>
      <c r="AT196" s="149" t="s">
        <v>426</v>
      </c>
      <c r="AU196" s="149" t="s">
        <v>85</v>
      </c>
      <c r="AY196" s="17" t="s">
        <v>207</v>
      </c>
      <c r="BE196" s="150">
        <f>IF(N196="základní",J196,0)</f>
        <v>0</v>
      </c>
      <c r="BF196" s="150">
        <f>IF(N196="snížená",J196,0)</f>
        <v>0</v>
      </c>
      <c r="BG196" s="150">
        <f>IF(N196="zákl. přenesená",J196,0)</f>
        <v>0</v>
      </c>
      <c r="BH196" s="150">
        <f>IF(N196="sníž. přenesená",J196,0)</f>
        <v>0</v>
      </c>
      <c r="BI196" s="150">
        <f>IF(N196="nulová",J196,0)</f>
        <v>0</v>
      </c>
      <c r="BJ196" s="17" t="s">
        <v>83</v>
      </c>
      <c r="BK196" s="150">
        <f>ROUND(I196*H196,2)</f>
        <v>0</v>
      </c>
      <c r="BL196" s="17" t="s">
        <v>214</v>
      </c>
      <c r="BM196" s="149" t="s">
        <v>1128</v>
      </c>
    </row>
    <row r="197" spans="2:51" s="12" customFormat="1" ht="12">
      <c r="B197" s="151"/>
      <c r="D197" s="152" t="s">
        <v>223</v>
      </c>
      <c r="F197" s="154" t="s">
        <v>1192</v>
      </c>
      <c r="H197" s="155">
        <v>11.845</v>
      </c>
      <c r="I197" s="156"/>
      <c r="L197" s="151"/>
      <c r="M197" s="157"/>
      <c r="T197" s="158"/>
      <c r="AT197" s="153" t="s">
        <v>223</v>
      </c>
      <c r="AU197" s="153" t="s">
        <v>85</v>
      </c>
      <c r="AV197" s="12" t="s">
        <v>85</v>
      </c>
      <c r="AW197" s="12" t="s">
        <v>3</v>
      </c>
      <c r="AX197" s="12" t="s">
        <v>83</v>
      </c>
      <c r="AY197" s="153" t="s">
        <v>207</v>
      </c>
    </row>
    <row r="198" spans="2:65" s="1" customFormat="1" ht="24.2" customHeight="1">
      <c r="B198" s="137"/>
      <c r="C198" s="138" t="s">
        <v>329</v>
      </c>
      <c r="D198" s="138" t="s">
        <v>209</v>
      </c>
      <c r="E198" s="139" t="s">
        <v>1130</v>
      </c>
      <c r="F198" s="140" t="s">
        <v>1131</v>
      </c>
      <c r="G198" s="141" t="s">
        <v>286</v>
      </c>
      <c r="H198" s="142">
        <v>0.56</v>
      </c>
      <c r="I198" s="143"/>
      <c r="J198" s="144">
        <f>ROUND(I198*H198,2)</f>
        <v>0</v>
      </c>
      <c r="K198" s="140" t="s">
        <v>213</v>
      </c>
      <c r="L198" s="32"/>
      <c r="M198" s="145" t="s">
        <v>1</v>
      </c>
      <c r="N198" s="146" t="s">
        <v>41</v>
      </c>
      <c r="P198" s="147">
        <f>O198*H198</f>
        <v>0</v>
      </c>
      <c r="Q198" s="147">
        <v>2.16</v>
      </c>
      <c r="R198" s="147">
        <f>Q198*H198</f>
        <v>1.2096000000000002</v>
      </c>
      <c r="S198" s="147">
        <v>0</v>
      </c>
      <c r="T198" s="148">
        <f>S198*H198</f>
        <v>0</v>
      </c>
      <c r="AR198" s="149" t="s">
        <v>214</v>
      </c>
      <c r="AT198" s="149" t="s">
        <v>209</v>
      </c>
      <c r="AU198" s="149" t="s">
        <v>85</v>
      </c>
      <c r="AY198" s="17" t="s">
        <v>207</v>
      </c>
      <c r="BE198" s="150">
        <f>IF(N198="základní",J198,0)</f>
        <v>0</v>
      </c>
      <c r="BF198" s="150">
        <f>IF(N198="snížená",J198,0)</f>
        <v>0</v>
      </c>
      <c r="BG198" s="150">
        <f>IF(N198="zákl. přenesená",J198,0)</f>
        <v>0</v>
      </c>
      <c r="BH198" s="150">
        <f>IF(N198="sníž. přenesená",J198,0)</f>
        <v>0</v>
      </c>
      <c r="BI198" s="150">
        <f>IF(N198="nulová",J198,0)</f>
        <v>0</v>
      </c>
      <c r="BJ198" s="17" t="s">
        <v>83</v>
      </c>
      <c r="BK198" s="150">
        <f>ROUND(I198*H198,2)</f>
        <v>0</v>
      </c>
      <c r="BL198" s="17" t="s">
        <v>214</v>
      </c>
      <c r="BM198" s="149" t="s">
        <v>1132</v>
      </c>
    </row>
    <row r="199" spans="2:51" s="12" customFormat="1" ht="12">
      <c r="B199" s="151"/>
      <c r="D199" s="152" t="s">
        <v>223</v>
      </c>
      <c r="E199" s="153" t="s">
        <v>1</v>
      </c>
      <c r="F199" s="154" t="s">
        <v>1193</v>
      </c>
      <c r="H199" s="155">
        <v>0.56</v>
      </c>
      <c r="I199" s="156"/>
      <c r="L199" s="151"/>
      <c r="M199" s="157"/>
      <c r="T199" s="158"/>
      <c r="AT199" s="153" t="s">
        <v>223</v>
      </c>
      <c r="AU199" s="153" t="s">
        <v>85</v>
      </c>
      <c r="AV199" s="12" t="s">
        <v>85</v>
      </c>
      <c r="AW199" s="12" t="s">
        <v>32</v>
      </c>
      <c r="AX199" s="12" t="s">
        <v>83</v>
      </c>
      <c r="AY199" s="153" t="s">
        <v>207</v>
      </c>
    </row>
    <row r="200" spans="2:65" s="1" customFormat="1" ht="16.5" customHeight="1">
      <c r="B200" s="137"/>
      <c r="C200" s="138" t="s">
        <v>336</v>
      </c>
      <c r="D200" s="138" t="s">
        <v>209</v>
      </c>
      <c r="E200" s="139" t="s">
        <v>1134</v>
      </c>
      <c r="F200" s="140" t="s">
        <v>1135</v>
      </c>
      <c r="G200" s="141" t="s">
        <v>286</v>
      </c>
      <c r="H200" s="142">
        <v>0.56</v>
      </c>
      <c r="I200" s="143"/>
      <c r="J200" s="144">
        <f>ROUND(I200*H200,2)</f>
        <v>0</v>
      </c>
      <c r="K200" s="140" t="s">
        <v>213</v>
      </c>
      <c r="L200" s="32"/>
      <c r="M200" s="145" t="s">
        <v>1</v>
      </c>
      <c r="N200" s="146" t="s">
        <v>41</v>
      </c>
      <c r="P200" s="147">
        <f>O200*H200</f>
        <v>0</v>
      </c>
      <c r="Q200" s="147">
        <v>2.30102</v>
      </c>
      <c r="R200" s="147">
        <f>Q200*H200</f>
        <v>1.2885712</v>
      </c>
      <c r="S200" s="147">
        <v>0</v>
      </c>
      <c r="T200" s="148">
        <f>S200*H200</f>
        <v>0</v>
      </c>
      <c r="AR200" s="149" t="s">
        <v>214</v>
      </c>
      <c r="AT200" s="149" t="s">
        <v>209</v>
      </c>
      <c r="AU200" s="149" t="s">
        <v>85</v>
      </c>
      <c r="AY200" s="17" t="s">
        <v>207</v>
      </c>
      <c r="BE200" s="150">
        <f>IF(N200="základní",J200,0)</f>
        <v>0</v>
      </c>
      <c r="BF200" s="150">
        <f>IF(N200="snížená",J200,0)</f>
        <v>0</v>
      </c>
      <c r="BG200" s="150">
        <f>IF(N200="zákl. přenesená",J200,0)</f>
        <v>0</v>
      </c>
      <c r="BH200" s="150">
        <f>IF(N200="sníž. přenesená",J200,0)</f>
        <v>0</v>
      </c>
      <c r="BI200" s="150">
        <f>IF(N200="nulová",J200,0)</f>
        <v>0</v>
      </c>
      <c r="BJ200" s="17" t="s">
        <v>83</v>
      </c>
      <c r="BK200" s="150">
        <f>ROUND(I200*H200,2)</f>
        <v>0</v>
      </c>
      <c r="BL200" s="17" t="s">
        <v>214</v>
      </c>
      <c r="BM200" s="149" t="s">
        <v>1136</v>
      </c>
    </row>
    <row r="201" spans="2:51" s="12" customFormat="1" ht="12">
      <c r="B201" s="151"/>
      <c r="D201" s="152" t="s">
        <v>223</v>
      </c>
      <c r="E201" s="153" t="s">
        <v>1</v>
      </c>
      <c r="F201" s="154" t="s">
        <v>1194</v>
      </c>
      <c r="H201" s="155">
        <v>0.56</v>
      </c>
      <c r="I201" s="156"/>
      <c r="L201" s="151"/>
      <c r="M201" s="157"/>
      <c r="T201" s="158"/>
      <c r="AT201" s="153" t="s">
        <v>223</v>
      </c>
      <c r="AU201" s="153" t="s">
        <v>85</v>
      </c>
      <c r="AV201" s="12" t="s">
        <v>85</v>
      </c>
      <c r="AW201" s="12" t="s">
        <v>32</v>
      </c>
      <c r="AX201" s="12" t="s">
        <v>83</v>
      </c>
      <c r="AY201" s="153" t="s">
        <v>207</v>
      </c>
    </row>
    <row r="202" spans="2:65" s="1" customFormat="1" ht="16.5" customHeight="1">
      <c r="B202" s="137"/>
      <c r="C202" s="138" t="s">
        <v>340</v>
      </c>
      <c r="D202" s="138" t="s">
        <v>209</v>
      </c>
      <c r="E202" s="139" t="s">
        <v>1138</v>
      </c>
      <c r="F202" s="140" t="s">
        <v>1139</v>
      </c>
      <c r="G202" s="141" t="s">
        <v>218</v>
      </c>
      <c r="H202" s="142">
        <v>1.74</v>
      </c>
      <c r="I202" s="143"/>
      <c r="J202" s="144">
        <f>ROUND(I202*H202,2)</f>
        <v>0</v>
      </c>
      <c r="K202" s="140" t="s">
        <v>213</v>
      </c>
      <c r="L202" s="32"/>
      <c r="M202" s="145" t="s">
        <v>1</v>
      </c>
      <c r="N202" s="146" t="s">
        <v>41</v>
      </c>
      <c r="P202" s="147">
        <f>O202*H202</f>
        <v>0</v>
      </c>
      <c r="Q202" s="147">
        <v>0.00269</v>
      </c>
      <c r="R202" s="147">
        <f>Q202*H202</f>
        <v>0.0046806</v>
      </c>
      <c r="S202" s="147">
        <v>0</v>
      </c>
      <c r="T202" s="148">
        <f>S202*H202</f>
        <v>0</v>
      </c>
      <c r="AR202" s="149" t="s">
        <v>214</v>
      </c>
      <c r="AT202" s="149" t="s">
        <v>209</v>
      </c>
      <c r="AU202" s="149" t="s">
        <v>85</v>
      </c>
      <c r="AY202" s="17" t="s">
        <v>207</v>
      </c>
      <c r="BE202" s="150">
        <f>IF(N202="základní",J202,0)</f>
        <v>0</v>
      </c>
      <c r="BF202" s="150">
        <f>IF(N202="snížená",J202,0)</f>
        <v>0</v>
      </c>
      <c r="BG202" s="150">
        <f>IF(N202="zákl. přenesená",J202,0)</f>
        <v>0</v>
      </c>
      <c r="BH202" s="150">
        <f>IF(N202="sníž. přenesená",J202,0)</f>
        <v>0</v>
      </c>
      <c r="BI202" s="150">
        <f>IF(N202="nulová",J202,0)</f>
        <v>0</v>
      </c>
      <c r="BJ202" s="17" t="s">
        <v>83</v>
      </c>
      <c r="BK202" s="150">
        <f>ROUND(I202*H202,2)</f>
        <v>0</v>
      </c>
      <c r="BL202" s="17" t="s">
        <v>214</v>
      </c>
      <c r="BM202" s="149" t="s">
        <v>1140</v>
      </c>
    </row>
    <row r="203" spans="2:51" s="12" customFormat="1" ht="12">
      <c r="B203" s="151"/>
      <c r="D203" s="152" t="s">
        <v>223</v>
      </c>
      <c r="E203" s="153" t="s">
        <v>1</v>
      </c>
      <c r="F203" s="154" t="s">
        <v>1195</v>
      </c>
      <c r="H203" s="155">
        <v>1.74</v>
      </c>
      <c r="I203" s="156"/>
      <c r="L203" s="151"/>
      <c r="M203" s="157"/>
      <c r="T203" s="158"/>
      <c r="AT203" s="153" t="s">
        <v>223</v>
      </c>
      <c r="AU203" s="153" t="s">
        <v>85</v>
      </c>
      <c r="AV203" s="12" t="s">
        <v>85</v>
      </c>
      <c r="AW203" s="12" t="s">
        <v>32</v>
      </c>
      <c r="AX203" s="12" t="s">
        <v>83</v>
      </c>
      <c r="AY203" s="153" t="s">
        <v>207</v>
      </c>
    </row>
    <row r="204" spans="2:65" s="1" customFormat="1" ht="16.5" customHeight="1">
      <c r="B204" s="137"/>
      <c r="C204" s="138" t="s">
        <v>345</v>
      </c>
      <c r="D204" s="138" t="s">
        <v>209</v>
      </c>
      <c r="E204" s="139" t="s">
        <v>1142</v>
      </c>
      <c r="F204" s="140" t="s">
        <v>1143</v>
      </c>
      <c r="G204" s="141" t="s">
        <v>218</v>
      </c>
      <c r="H204" s="142">
        <v>1.74</v>
      </c>
      <c r="I204" s="143"/>
      <c r="J204" s="144">
        <f>ROUND(I204*H204,2)</f>
        <v>0</v>
      </c>
      <c r="K204" s="140" t="s">
        <v>213</v>
      </c>
      <c r="L204" s="32"/>
      <c r="M204" s="145" t="s">
        <v>1</v>
      </c>
      <c r="N204" s="146" t="s">
        <v>41</v>
      </c>
      <c r="P204" s="147">
        <f>O204*H204</f>
        <v>0</v>
      </c>
      <c r="Q204" s="147">
        <v>0</v>
      </c>
      <c r="R204" s="147">
        <f>Q204*H204</f>
        <v>0</v>
      </c>
      <c r="S204" s="147">
        <v>0</v>
      </c>
      <c r="T204" s="148">
        <f>S204*H204</f>
        <v>0</v>
      </c>
      <c r="AR204" s="149" t="s">
        <v>214</v>
      </c>
      <c r="AT204" s="149" t="s">
        <v>209</v>
      </c>
      <c r="AU204" s="149" t="s">
        <v>85</v>
      </c>
      <c r="AY204" s="17" t="s">
        <v>207</v>
      </c>
      <c r="BE204" s="150">
        <f>IF(N204="základní",J204,0)</f>
        <v>0</v>
      </c>
      <c r="BF204" s="150">
        <f>IF(N204="snížená",J204,0)</f>
        <v>0</v>
      </c>
      <c r="BG204" s="150">
        <f>IF(N204="zákl. přenesená",J204,0)</f>
        <v>0</v>
      </c>
      <c r="BH204" s="150">
        <f>IF(N204="sníž. přenesená",J204,0)</f>
        <v>0</v>
      </c>
      <c r="BI204" s="150">
        <f>IF(N204="nulová",J204,0)</f>
        <v>0</v>
      </c>
      <c r="BJ204" s="17" t="s">
        <v>83</v>
      </c>
      <c r="BK204" s="150">
        <f>ROUND(I204*H204,2)</f>
        <v>0</v>
      </c>
      <c r="BL204" s="17" t="s">
        <v>214</v>
      </c>
      <c r="BM204" s="149" t="s">
        <v>1144</v>
      </c>
    </row>
    <row r="205" spans="2:63" s="11" customFormat="1" ht="22.9" customHeight="1">
      <c r="B205" s="125"/>
      <c r="D205" s="126" t="s">
        <v>75</v>
      </c>
      <c r="E205" s="135" t="s">
        <v>99</v>
      </c>
      <c r="F205" s="135" t="s">
        <v>543</v>
      </c>
      <c r="I205" s="128"/>
      <c r="J205" s="136">
        <f>BK205</f>
        <v>0</v>
      </c>
      <c r="L205" s="125"/>
      <c r="M205" s="130"/>
      <c r="P205" s="131">
        <f>SUM(P206:P222)</f>
        <v>0</v>
      </c>
      <c r="R205" s="131">
        <f>SUM(R206:R222)</f>
        <v>15.41299463</v>
      </c>
      <c r="T205" s="132">
        <f>SUM(T206:T222)</f>
        <v>0</v>
      </c>
      <c r="AR205" s="126" t="s">
        <v>83</v>
      </c>
      <c r="AT205" s="133" t="s">
        <v>75</v>
      </c>
      <c r="AU205" s="133" t="s">
        <v>83</v>
      </c>
      <c r="AY205" s="126" t="s">
        <v>207</v>
      </c>
      <c r="BK205" s="134">
        <f>SUM(BK206:BK222)</f>
        <v>0</v>
      </c>
    </row>
    <row r="206" spans="2:65" s="1" customFormat="1" ht="16.5" customHeight="1">
      <c r="B206" s="137"/>
      <c r="C206" s="138" t="s">
        <v>349</v>
      </c>
      <c r="D206" s="138" t="s">
        <v>209</v>
      </c>
      <c r="E206" s="139" t="s">
        <v>1196</v>
      </c>
      <c r="F206" s="140" t="s">
        <v>1197</v>
      </c>
      <c r="G206" s="141" t="s">
        <v>286</v>
      </c>
      <c r="H206" s="142">
        <v>3.76</v>
      </c>
      <c r="I206" s="143"/>
      <c r="J206" s="144">
        <f>ROUND(I206*H206,2)</f>
        <v>0</v>
      </c>
      <c r="K206" s="140" t="s">
        <v>213</v>
      </c>
      <c r="L206" s="32"/>
      <c r="M206" s="145" t="s">
        <v>1</v>
      </c>
      <c r="N206" s="146" t="s">
        <v>41</v>
      </c>
      <c r="P206" s="147">
        <f>O206*H206</f>
        <v>0</v>
      </c>
      <c r="Q206" s="147">
        <v>0</v>
      </c>
      <c r="R206" s="147">
        <f>Q206*H206</f>
        <v>0</v>
      </c>
      <c r="S206" s="147">
        <v>0</v>
      </c>
      <c r="T206" s="148">
        <f>S206*H206</f>
        <v>0</v>
      </c>
      <c r="AR206" s="149" t="s">
        <v>214</v>
      </c>
      <c r="AT206" s="149" t="s">
        <v>209</v>
      </c>
      <c r="AU206" s="149" t="s">
        <v>85</v>
      </c>
      <c r="AY206" s="17" t="s">
        <v>207</v>
      </c>
      <c r="BE206" s="150">
        <f>IF(N206="základní",J206,0)</f>
        <v>0</v>
      </c>
      <c r="BF206" s="150">
        <f>IF(N206="snížená",J206,0)</f>
        <v>0</v>
      </c>
      <c r="BG206" s="150">
        <f>IF(N206="zákl. přenesená",J206,0)</f>
        <v>0</v>
      </c>
      <c r="BH206" s="150">
        <f>IF(N206="sníž. přenesená",J206,0)</f>
        <v>0</v>
      </c>
      <c r="BI206" s="150">
        <f>IF(N206="nulová",J206,0)</f>
        <v>0</v>
      </c>
      <c r="BJ206" s="17" t="s">
        <v>83</v>
      </c>
      <c r="BK206" s="150">
        <f>ROUND(I206*H206,2)</f>
        <v>0</v>
      </c>
      <c r="BL206" s="17" t="s">
        <v>214</v>
      </c>
      <c r="BM206" s="149" t="s">
        <v>1147</v>
      </c>
    </row>
    <row r="207" spans="2:51" s="12" customFormat="1" ht="12">
      <c r="B207" s="151"/>
      <c r="D207" s="152" t="s">
        <v>223</v>
      </c>
      <c r="E207" s="153" t="s">
        <v>1</v>
      </c>
      <c r="F207" s="154" t="s">
        <v>1198</v>
      </c>
      <c r="H207" s="155">
        <v>1.68</v>
      </c>
      <c r="I207" s="156"/>
      <c r="L207" s="151"/>
      <c r="M207" s="157"/>
      <c r="T207" s="158"/>
      <c r="AT207" s="153" t="s">
        <v>223</v>
      </c>
      <c r="AU207" s="153" t="s">
        <v>85</v>
      </c>
      <c r="AV207" s="12" t="s">
        <v>85</v>
      </c>
      <c r="AW207" s="12" t="s">
        <v>32</v>
      </c>
      <c r="AX207" s="12" t="s">
        <v>76</v>
      </c>
      <c r="AY207" s="153" t="s">
        <v>207</v>
      </c>
    </row>
    <row r="208" spans="2:51" s="12" customFormat="1" ht="12">
      <c r="B208" s="151"/>
      <c r="D208" s="152" t="s">
        <v>223</v>
      </c>
      <c r="E208" s="153" t="s">
        <v>1</v>
      </c>
      <c r="F208" s="154" t="s">
        <v>1199</v>
      </c>
      <c r="H208" s="155">
        <v>2.08</v>
      </c>
      <c r="I208" s="156"/>
      <c r="L208" s="151"/>
      <c r="M208" s="157"/>
      <c r="T208" s="158"/>
      <c r="AT208" s="153" t="s">
        <v>223</v>
      </c>
      <c r="AU208" s="153" t="s">
        <v>85</v>
      </c>
      <c r="AV208" s="12" t="s">
        <v>85</v>
      </c>
      <c r="AW208" s="12" t="s">
        <v>32</v>
      </c>
      <c r="AX208" s="12" t="s">
        <v>76</v>
      </c>
      <c r="AY208" s="153" t="s">
        <v>207</v>
      </c>
    </row>
    <row r="209" spans="2:51" s="14" customFormat="1" ht="12">
      <c r="B209" s="165"/>
      <c r="D209" s="152" t="s">
        <v>223</v>
      </c>
      <c r="E209" s="166" t="s">
        <v>1</v>
      </c>
      <c r="F209" s="167" t="s">
        <v>309</v>
      </c>
      <c r="H209" s="168">
        <v>3.76</v>
      </c>
      <c r="I209" s="169"/>
      <c r="L209" s="165"/>
      <c r="M209" s="170"/>
      <c r="T209" s="171"/>
      <c r="AT209" s="166" t="s">
        <v>223</v>
      </c>
      <c r="AU209" s="166" t="s">
        <v>85</v>
      </c>
      <c r="AV209" s="14" t="s">
        <v>214</v>
      </c>
      <c r="AW209" s="14" t="s">
        <v>32</v>
      </c>
      <c r="AX209" s="14" t="s">
        <v>83</v>
      </c>
      <c r="AY209" s="166" t="s">
        <v>207</v>
      </c>
    </row>
    <row r="210" spans="2:65" s="1" customFormat="1" ht="24.2" customHeight="1">
      <c r="B210" s="137"/>
      <c r="C210" s="138" t="s">
        <v>392</v>
      </c>
      <c r="D210" s="138" t="s">
        <v>209</v>
      </c>
      <c r="E210" s="139" t="s">
        <v>1200</v>
      </c>
      <c r="F210" s="140" t="s">
        <v>1201</v>
      </c>
      <c r="G210" s="141" t="s">
        <v>218</v>
      </c>
      <c r="H210" s="142">
        <v>26.54</v>
      </c>
      <c r="I210" s="143"/>
      <c r="J210" s="144">
        <f>ROUND(I210*H210,2)</f>
        <v>0</v>
      </c>
      <c r="K210" s="140" t="s">
        <v>213</v>
      </c>
      <c r="L210" s="32"/>
      <c r="M210" s="145" t="s">
        <v>1</v>
      </c>
      <c r="N210" s="146" t="s">
        <v>41</v>
      </c>
      <c r="P210" s="147">
        <f>O210*H210</f>
        <v>0</v>
      </c>
      <c r="Q210" s="147">
        <v>0.00237</v>
      </c>
      <c r="R210" s="147">
        <f>Q210*H210</f>
        <v>0.0628998</v>
      </c>
      <c r="S210" s="147">
        <v>0</v>
      </c>
      <c r="T210" s="148">
        <f>S210*H210</f>
        <v>0</v>
      </c>
      <c r="AR210" s="149" t="s">
        <v>214</v>
      </c>
      <c r="AT210" s="149" t="s">
        <v>209</v>
      </c>
      <c r="AU210" s="149" t="s">
        <v>85</v>
      </c>
      <c r="AY210" s="17" t="s">
        <v>207</v>
      </c>
      <c r="BE210" s="150">
        <f>IF(N210="základní",J210,0)</f>
        <v>0</v>
      </c>
      <c r="BF210" s="150">
        <f>IF(N210="snížená",J210,0)</f>
        <v>0</v>
      </c>
      <c r="BG210" s="150">
        <f>IF(N210="zákl. přenesená",J210,0)</f>
        <v>0</v>
      </c>
      <c r="BH210" s="150">
        <f>IF(N210="sníž. přenesená",J210,0)</f>
        <v>0</v>
      </c>
      <c r="BI210" s="150">
        <f>IF(N210="nulová",J210,0)</f>
        <v>0</v>
      </c>
      <c r="BJ210" s="17" t="s">
        <v>83</v>
      </c>
      <c r="BK210" s="150">
        <f>ROUND(I210*H210,2)</f>
        <v>0</v>
      </c>
      <c r="BL210" s="17" t="s">
        <v>214</v>
      </c>
      <c r="BM210" s="149" t="s">
        <v>1202</v>
      </c>
    </row>
    <row r="211" spans="2:51" s="12" customFormat="1" ht="12">
      <c r="B211" s="151"/>
      <c r="D211" s="152" t="s">
        <v>223</v>
      </c>
      <c r="E211" s="153" t="s">
        <v>1</v>
      </c>
      <c r="F211" s="154" t="s">
        <v>1203</v>
      </c>
      <c r="H211" s="155">
        <v>25.6</v>
      </c>
      <c r="I211" s="156"/>
      <c r="L211" s="151"/>
      <c r="M211" s="157"/>
      <c r="T211" s="158"/>
      <c r="AT211" s="153" t="s">
        <v>223</v>
      </c>
      <c r="AU211" s="153" t="s">
        <v>85</v>
      </c>
      <c r="AV211" s="12" t="s">
        <v>85</v>
      </c>
      <c r="AW211" s="12" t="s">
        <v>32</v>
      </c>
      <c r="AX211" s="12" t="s">
        <v>76</v>
      </c>
      <c r="AY211" s="153" t="s">
        <v>207</v>
      </c>
    </row>
    <row r="212" spans="2:51" s="12" customFormat="1" ht="12">
      <c r="B212" s="151"/>
      <c r="D212" s="152" t="s">
        <v>223</v>
      </c>
      <c r="E212" s="153" t="s">
        <v>1</v>
      </c>
      <c r="F212" s="154" t="s">
        <v>1204</v>
      </c>
      <c r="H212" s="155">
        <v>0.42</v>
      </c>
      <c r="I212" s="156"/>
      <c r="L212" s="151"/>
      <c r="M212" s="157"/>
      <c r="T212" s="158"/>
      <c r="AT212" s="153" t="s">
        <v>223</v>
      </c>
      <c r="AU212" s="153" t="s">
        <v>85</v>
      </c>
      <c r="AV212" s="12" t="s">
        <v>85</v>
      </c>
      <c r="AW212" s="12" t="s">
        <v>32</v>
      </c>
      <c r="AX212" s="12" t="s">
        <v>76</v>
      </c>
      <c r="AY212" s="153" t="s">
        <v>207</v>
      </c>
    </row>
    <row r="213" spans="2:51" s="12" customFormat="1" ht="12">
      <c r="B213" s="151"/>
      <c r="D213" s="152" t="s">
        <v>223</v>
      </c>
      <c r="E213" s="153" t="s">
        <v>1</v>
      </c>
      <c r="F213" s="154" t="s">
        <v>1205</v>
      </c>
      <c r="H213" s="155">
        <v>0.52</v>
      </c>
      <c r="I213" s="156"/>
      <c r="L213" s="151"/>
      <c r="M213" s="157"/>
      <c r="T213" s="158"/>
      <c r="AT213" s="153" t="s">
        <v>223</v>
      </c>
      <c r="AU213" s="153" t="s">
        <v>85</v>
      </c>
      <c r="AV213" s="12" t="s">
        <v>85</v>
      </c>
      <c r="AW213" s="12" t="s">
        <v>32</v>
      </c>
      <c r="AX213" s="12" t="s">
        <v>76</v>
      </c>
      <c r="AY213" s="153" t="s">
        <v>207</v>
      </c>
    </row>
    <row r="214" spans="2:51" s="14" customFormat="1" ht="12">
      <c r="B214" s="165"/>
      <c r="D214" s="152" t="s">
        <v>223</v>
      </c>
      <c r="E214" s="166" t="s">
        <v>1</v>
      </c>
      <c r="F214" s="167" t="s">
        <v>309</v>
      </c>
      <c r="H214" s="168">
        <v>26.54</v>
      </c>
      <c r="I214" s="169"/>
      <c r="L214" s="165"/>
      <c r="M214" s="170"/>
      <c r="T214" s="171"/>
      <c r="AT214" s="166" t="s">
        <v>223</v>
      </c>
      <c r="AU214" s="166" t="s">
        <v>85</v>
      </c>
      <c r="AV214" s="14" t="s">
        <v>214</v>
      </c>
      <c r="AW214" s="14" t="s">
        <v>32</v>
      </c>
      <c r="AX214" s="14" t="s">
        <v>83</v>
      </c>
      <c r="AY214" s="166" t="s">
        <v>207</v>
      </c>
    </row>
    <row r="215" spans="2:65" s="1" customFormat="1" ht="24.2" customHeight="1">
      <c r="B215" s="137"/>
      <c r="C215" s="138" t="s">
        <v>397</v>
      </c>
      <c r="D215" s="138" t="s">
        <v>209</v>
      </c>
      <c r="E215" s="139" t="s">
        <v>1206</v>
      </c>
      <c r="F215" s="140" t="s">
        <v>1207</v>
      </c>
      <c r="G215" s="141" t="s">
        <v>218</v>
      </c>
      <c r="H215" s="142">
        <v>26.54</v>
      </c>
      <c r="I215" s="143"/>
      <c r="J215" s="144">
        <f>ROUND(I215*H215,2)</f>
        <v>0</v>
      </c>
      <c r="K215" s="140" t="s">
        <v>213</v>
      </c>
      <c r="L215" s="32"/>
      <c r="M215" s="145" t="s">
        <v>1</v>
      </c>
      <c r="N215" s="146" t="s">
        <v>41</v>
      </c>
      <c r="P215" s="147">
        <f>O215*H215</f>
        <v>0</v>
      </c>
      <c r="Q215" s="147">
        <v>0</v>
      </c>
      <c r="R215" s="147">
        <f>Q215*H215</f>
        <v>0</v>
      </c>
      <c r="S215" s="147">
        <v>0</v>
      </c>
      <c r="T215" s="148">
        <f>S215*H215</f>
        <v>0</v>
      </c>
      <c r="AR215" s="149" t="s">
        <v>214</v>
      </c>
      <c r="AT215" s="149" t="s">
        <v>209</v>
      </c>
      <c r="AU215" s="149" t="s">
        <v>85</v>
      </c>
      <c r="AY215" s="17" t="s">
        <v>207</v>
      </c>
      <c r="BE215" s="150">
        <f>IF(N215="základní",J215,0)</f>
        <v>0</v>
      </c>
      <c r="BF215" s="150">
        <f>IF(N215="snížená",J215,0)</f>
        <v>0</v>
      </c>
      <c r="BG215" s="150">
        <f>IF(N215="zákl. přenesená",J215,0)</f>
        <v>0</v>
      </c>
      <c r="BH215" s="150">
        <f>IF(N215="sníž. přenesená",J215,0)</f>
        <v>0</v>
      </c>
      <c r="BI215" s="150">
        <f>IF(N215="nulová",J215,0)</f>
        <v>0</v>
      </c>
      <c r="BJ215" s="17" t="s">
        <v>83</v>
      </c>
      <c r="BK215" s="150">
        <f>ROUND(I215*H215,2)</f>
        <v>0</v>
      </c>
      <c r="BL215" s="17" t="s">
        <v>214</v>
      </c>
      <c r="BM215" s="149" t="s">
        <v>1208</v>
      </c>
    </row>
    <row r="216" spans="2:65" s="1" customFormat="1" ht="24.2" customHeight="1">
      <c r="B216" s="137"/>
      <c r="C216" s="138" t="s">
        <v>385</v>
      </c>
      <c r="D216" s="138" t="s">
        <v>209</v>
      </c>
      <c r="E216" s="139" t="s">
        <v>1209</v>
      </c>
      <c r="F216" s="140" t="s">
        <v>1210</v>
      </c>
      <c r="G216" s="141" t="s">
        <v>429</v>
      </c>
      <c r="H216" s="142">
        <v>0.053</v>
      </c>
      <c r="I216" s="143"/>
      <c r="J216" s="144">
        <f>ROUND(I216*H216,2)</f>
        <v>0</v>
      </c>
      <c r="K216" s="140" t="s">
        <v>213</v>
      </c>
      <c r="L216" s="32"/>
      <c r="M216" s="145" t="s">
        <v>1</v>
      </c>
      <c r="N216" s="146" t="s">
        <v>41</v>
      </c>
      <c r="P216" s="147">
        <f>O216*H216</f>
        <v>0</v>
      </c>
      <c r="Q216" s="147">
        <v>1.04359</v>
      </c>
      <c r="R216" s="147">
        <f>Q216*H216</f>
        <v>0.05531027</v>
      </c>
      <c r="S216" s="147">
        <v>0</v>
      </c>
      <c r="T216" s="148">
        <f>S216*H216</f>
        <v>0</v>
      </c>
      <c r="AR216" s="149" t="s">
        <v>214</v>
      </c>
      <c r="AT216" s="149" t="s">
        <v>209</v>
      </c>
      <c r="AU216" s="149" t="s">
        <v>85</v>
      </c>
      <c r="AY216" s="17" t="s">
        <v>207</v>
      </c>
      <c r="BE216" s="150">
        <f>IF(N216="základní",J216,0)</f>
        <v>0</v>
      </c>
      <c r="BF216" s="150">
        <f>IF(N216="snížená",J216,0)</f>
        <v>0</v>
      </c>
      <c r="BG216" s="150">
        <f>IF(N216="zákl. přenesená",J216,0)</f>
        <v>0</v>
      </c>
      <c r="BH216" s="150">
        <f>IF(N216="sníž. přenesená",J216,0)</f>
        <v>0</v>
      </c>
      <c r="BI216" s="150">
        <f>IF(N216="nulová",J216,0)</f>
        <v>0</v>
      </c>
      <c r="BJ216" s="17" t="s">
        <v>83</v>
      </c>
      <c r="BK216" s="150">
        <f>ROUND(I216*H216,2)</f>
        <v>0</v>
      </c>
      <c r="BL216" s="17" t="s">
        <v>214</v>
      </c>
      <c r="BM216" s="149" t="s">
        <v>1211</v>
      </c>
    </row>
    <row r="217" spans="2:51" s="12" customFormat="1" ht="12">
      <c r="B217" s="151"/>
      <c r="D217" s="152" t="s">
        <v>223</v>
      </c>
      <c r="E217" s="153" t="s">
        <v>1</v>
      </c>
      <c r="F217" s="154" t="s">
        <v>1212</v>
      </c>
      <c r="H217" s="155">
        <v>0.053</v>
      </c>
      <c r="I217" s="156"/>
      <c r="L217" s="151"/>
      <c r="M217" s="157"/>
      <c r="T217" s="158"/>
      <c r="AT217" s="153" t="s">
        <v>223</v>
      </c>
      <c r="AU217" s="153" t="s">
        <v>85</v>
      </c>
      <c r="AV217" s="12" t="s">
        <v>85</v>
      </c>
      <c r="AW217" s="12" t="s">
        <v>32</v>
      </c>
      <c r="AX217" s="12" t="s">
        <v>83</v>
      </c>
      <c r="AY217" s="153" t="s">
        <v>207</v>
      </c>
    </row>
    <row r="218" spans="2:65" s="1" customFormat="1" ht="16.5" customHeight="1">
      <c r="B218" s="137"/>
      <c r="C218" s="138" t="s">
        <v>379</v>
      </c>
      <c r="D218" s="138" t="s">
        <v>209</v>
      </c>
      <c r="E218" s="139" t="s">
        <v>1213</v>
      </c>
      <c r="F218" s="140" t="s">
        <v>1214</v>
      </c>
      <c r="G218" s="141" t="s">
        <v>429</v>
      </c>
      <c r="H218" s="142">
        <v>0.246</v>
      </c>
      <c r="I218" s="143"/>
      <c r="J218" s="144">
        <f>ROUND(I218*H218,2)</f>
        <v>0</v>
      </c>
      <c r="K218" s="140" t="s">
        <v>213</v>
      </c>
      <c r="L218" s="32"/>
      <c r="M218" s="145" t="s">
        <v>1</v>
      </c>
      <c r="N218" s="146" t="s">
        <v>41</v>
      </c>
      <c r="P218" s="147">
        <f>O218*H218</f>
        <v>0</v>
      </c>
      <c r="Q218" s="147">
        <v>1.07636</v>
      </c>
      <c r="R218" s="147">
        <f>Q218*H218</f>
        <v>0.26478456</v>
      </c>
      <c r="S218" s="147">
        <v>0</v>
      </c>
      <c r="T218" s="148">
        <f>S218*H218</f>
        <v>0</v>
      </c>
      <c r="AR218" s="149" t="s">
        <v>214</v>
      </c>
      <c r="AT218" s="149" t="s">
        <v>209</v>
      </c>
      <c r="AU218" s="149" t="s">
        <v>85</v>
      </c>
      <c r="AY218" s="17" t="s">
        <v>207</v>
      </c>
      <c r="BE218" s="150">
        <f>IF(N218="základní",J218,0)</f>
        <v>0</v>
      </c>
      <c r="BF218" s="150">
        <f>IF(N218="snížená",J218,0)</f>
        <v>0</v>
      </c>
      <c r="BG218" s="150">
        <f>IF(N218="zákl. přenesená",J218,0)</f>
        <v>0</v>
      </c>
      <c r="BH218" s="150">
        <f>IF(N218="sníž. přenesená",J218,0)</f>
        <v>0</v>
      </c>
      <c r="BI218" s="150">
        <f>IF(N218="nulová",J218,0)</f>
        <v>0</v>
      </c>
      <c r="BJ218" s="17" t="s">
        <v>83</v>
      </c>
      <c r="BK218" s="150">
        <f>ROUND(I218*H218,2)</f>
        <v>0</v>
      </c>
      <c r="BL218" s="17" t="s">
        <v>214</v>
      </c>
      <c r="BM218" s="149" t="s">
        <v>1215</v>
      </c>
    </row>
    <row r="219" spans="2:51" s="12" customFormat="1" ht="12">
      <c r="B219" s="151"/>
      <c r="D219" s="152" t="s">
        <v>223</v>
      </c>
      <c r="E219" s="153" t="s">
        <v>1</v>
      </c>
      <c r="F219" s="154" t="s">
        <v>1216</v>
      </c>
      <c r="H219" s="155">
        <v>0.246</v>
      </c>
      <c r="I219" s="156"/>
      <c r="L219" s="151"/>
      <c r="M219" s="157"/>
      <c r="T219" s="158"/>
      <c r="AT219" s="153" t="s">
        <v>223</v>
      </c>
      <c r="AU219" s="153" t="s">
        <v>85</v>
      </c>
      <c r="AV219" s="12" t="s">
        <v>85</v>
      </c>
      <c r="AW219" s="12" t="s">
        <v>32</v>
      </c>
      <c r="AX219" s="12" t="s">
        <v>83</v>
      </c>
      <c r="AY219" s="153" t="s">
        <v>207</v>
      </c>
    </row>
    <row r="220" spans="2:65" s="1" customFormat="1" ht="24.2" customHeight="1">
      <c r="B220" s="137"/>
      <c r="C220" s="138" t="s">
        <v>354</v>
      </c>
      <c r="D220" s="138" t="s">
        <v>209</v>
      </c>
      <c r="E220" s="139" t="s">
        <v>921</v>
      </c>
      <c r="F220" s="140" t="s">
        <v>922</v>
      </c>
      <c r="G220" s="141" t="s">
        <v>286</v>
      </c>
      <c r="H220" s="142">
        <v>7.2</v>
      </c>
      <c r="I220" s="143"/>
      <c r="J220" s="144">
        <f>ROUND(I220*H220,2)</f>
        <v>0</v>
      </c>
      <c r="K220" s="140" t="s">
        <v>213</v>
      </c>
      <c r="L220" s="32"/>
      <c r="M220" s="145" t="s">
        <v>1</v>
      </c>
      <c r="N220" s="146" t="s">
        <v>41</v>
      </c>
      <c r="P220" s="147">
        <f>O220*H220</f>
        <v>0</v>
      </c>
      <c r="Q220" s="147">
        <v>2.0875</v>
      </c>
      <c r="R220" s="147">
        <f>Q220*H220</f>
        <v>15.03</v>
      </c>
      <c r="S220" s="147">
        <v>0</v>
      </c>
      <c r="T220" s="148">
        <f>S220*H220</f>
        <v>0</v>
      </c>
      <c r="AR220" s="149" t="s">
        <v>214</v>
      </c>
      <c r="AT220" s="149" t="s">
        <v>209</v>
      </c>
      <c r="AU220" s="149" t="s">
        <v>85</v>
      </c>
      <c r="AY220" s="17" t="s">
        <v>207</v>
      </c>
      <c r="BE220" s="150">
        <f>IF(N220="základní",J220,0)</f>
        <v>0</v>
      </c>
      <c r="BF220" s="150">
        <f>IF(N220="snížená",J220,0)</f>
        <v>0</v>
      </c>
      <c r="BG220" s="150">
        <f>IF(N220="zákl. přenesená",J220,0)</f>
        <v>0</v>
      </c>
      <c r="BH220" s="150">
        <f>IF(N220="sníž. přenesená",J220,0)</f>
        <v>0</v>
      </c>
      <c r="BI220" s="150">
        <f>IF(N220="nulová",J220,0)</f>
        <v>0</v>
      </c>
      <c r="BJ220" s="17" t="s">
        <v>83</v>
      </c>
      <c r="BK220" s="150">
        <f>ROUND(I220*H220,2)</f>
        <v>0</v>
      </c>
      <c r="BL220" s="17" t="s">
        <v>214</v>
      </c>
      <c r="BM220" s="149" t="s">
        <v>1151</v>
      </c>
    </row>
    <row r="221" spans="2:51" s="12" customFormat="1" ht="12">
      <c r="B221" s="151"/>
      <c r="D221" s="152" t="s">
        <v>223</v>
      </c>
      <c r="E221" s="153" t="s">
        <v>1</v>
      </c>
      <c r="F221" s="154" t="s">
        <v>1217</v>
      </c>
      <c r="H221" s="155">
        <v>7.2</v>
      </c>
      <c r="I221" s="156"/>
      <c r="L221" s="151"/>
      <c r="M221" s="157"/>
      <c r="T221" s="158"/>
      <c r="AT221" s="153" t="s">
        <v>223</v>
      </c>
      <c r="AU221" s="153" t="s">
        <v>85</v>
      </c>
      <c r="AV221" s="12" t="s">
        <v>85</v>
      </c>
      <c r="AW221" s="12" t="s">
        <v>32</v>
      </c>
      <c r="AX221" s="12" t="s">
        <v>76</v>
      </c>
      <c r="AY221" s="153" t="s">
        <v>207</v>
      </c>
    </row>
    <row r="222" spans="2:51" s="14" customFormat="1" ht="12">
      <c r="B222" s="165"/>
      <c r="D222" s="152" t="s">
        <v>223</v>
      </c>
      <c r="E222" s="166" t="s">
        <v>1</v>
      </c>
      <c r="F222" s="167" t="s">
        <v>309</v>
      </c>
      <c r="H222" s="168">
        <v>7.2</v>
      </c>
      <c r="I222" s="169"/>
      <c r="L222" s="165"/>
      <c r="M222" s="170"/>
      <c r="T222" s="171"/>
      <c r="AT222" s="166" t="s">
        <v>223</v>
      </c>
      <c r="AU222" s="166" t="s">
        <v>85</v>
      </c>
      <c r="AV222" s="14" t="s">
        <v>214</v>
      </c>
      <c r="AW222" s="14" t="s">
        <v>32</v>
      </c>
      <c r="AX222" s="14" t="s">
        <v>83</v>
      </c>
      <c r="AY222" s="166" t="s">
        <v>207</v>
      </c>
    </row>
    <row r="223" spans="2:63" s="11" customFormat="1" ht="22.9" customHeight="1">
      <c r="B223" s="125"/>
      <c r="D223" s="126" t="s">
        <v>75</v>
      </c>
      <c r="E223" s="135" t="s">
        <v>234</v>
      </c>
      <c r="F223" s="135" t="s">
        <v>1001</v>
      </c>
      <c r="I223" s="128"/>
      <c r="J223" s="136">
        <f>BK223</f>
        <v>0</v>
      </c>
      <c r="L223" s="125"/>
      <c r="M223" s="130"/>
      <c r="P223" s="131">
        <f>SUM(P224:P225)</f>
        <v>0</v>
      </c>
      <c r="R223" s="131">
        <f>SUM(R224:R225)</f>
        <v>0.009384</v>
      </c>
      <c r="T223" s="132">
        <f>SUM(T224:T225)</f>
        <v>0</v>
      </c>
      <c r="AR223" s="126" t="s">
        <v>83</v>
      </c>
      <c r="AT223" s="133" t="s">
        <v>75</v>
      </c>
      <c r="AU223" s="133" t="s">
        <v>83</v>
      </c>
      <c r="AY223" s="126" t="s">
        <v>207</v>
      </c>
      <c r="BK223" s="134">
        <f>SUM(BK224:BK225)</f>
        <v>0</v>
      </c>
    </row>
    <row r="224" spans="2:65" s="1" customFormat="1" ht="16.5" customHeight="1">
      <c r="B224" s="137"/>
      <c r="C224" s="138" t="s">
        <v>402</v>
      </c>
      <c r="D224" s="138" t="s">
        <v>209</v>
      </c>
      <c r="E224" s="139" t="s">
        <v>1002</v>
      </c>
      <c r="F224" s="140" t="s">
        <v>1003</v>
      </c>
      <c r="G224" s="141" t="s">
        <v>218</v>
      </c>
      <c r="H224" s="142">
        <v>9.2</v>
      </c>
      <c r="I224" s="143"/>
      <c r="J224" s="144">
        <f>ROUND(I224*H224,2)</f>
        <v>0</v>
      </c>
      <c r="K224" s="140" t="s">
        <v>1</v>
      </c>
      <c r="L224" s="32"/>
      <c r="M224" s="145" t="s">
        <v>1</v>
      </c>
      <c r="N224" s="146" t="s">
        <v>41</v>
      </c>
      <c r="P224" s="147">
        <f>O224*H224</f>
        <v>0</v>
      </c>
      <c r="Q224" s="147">
        <v>0.00102</v>
      </c>
      <c r="R224" s="147">
        <f>Q224*H224</f>
        <v>0.009384</v>
      </c>
      <c r="S224" s="147">
        <v>0</v>
      </c>
      <c r="T224" s="148">
        <f>S224*H224</f>
        <v>0</v>
      </c>
      <c r="AR224" s="149" t="s">
        <v>214</v>
      </c>
      <c r="AT224" s="149" t="s">
        <v>209</v>
      </c>
      <c r="AU224" s="149" t="s">
        <v>85</v>
      </c>
      <c r="AY224" s="17" t="s">
        <v>207</v>
      </c>
      <c r="BE224" s="150">
        <f>IF(N224="základní",J224,0)</f>
        <v>0</v>
      </c>
      <c r="BF224" s="150">
        <f>IF(N224="snížená",J224,0)</f>
        <v>0</v>
      </c>
      <c r="BG224" s="150">
        <f>IF(N224="zákl. přenesená",J224,0)</f>
        <v>0</v>
      </c>
      <c r="BH224" s="150">
        <f>IF(N224="sníž. přenesená",J224,0)</f>
        <v>0</v>
      </c>
      <c r="BI224" s="150">
        <f>IF(N224="nulová",J224,0)</f>
        <v>0</v>
      </c>
      <c r="BJ224" s="17" t="s">
        <v>83</v>
      </c>
      <c r="BK224" s="150">
        <f>ROUND(I224*H224,2)</f>
        <v>0</v>
      </c>
      <c r="BL224" s="17" t="s">
        <v>214</v>
      </c>
      <c r="BM224" s="149" t="s">
        <v>1218</v>
      </c>
    </row>
    <row r="225" spans="2:51" s="12" customFormat="1" ht="12">
      <c r="B225" s="151"/>
      <c r="D225" s="152" t="s">
        <v>223</v>
      </c>
      <c r="E225" s="153" t="s">
        <v>1</v>
      </c>
      <c r="F225" s="154" t="s">
        <v>1219</v>
      </c>
      <c r="H225" s="155">
        <v>9.2</v>
      </c>
      <c r="I225" s="156"/>
      <c r="L225" s="151"/>
      <c r="M225" s="157"/>
      <c r="T225" s="158"/>
      <c r="AT225" s="153" t="s">
        <v>223</v>
      </c>
      <c r="AU225" s="153" t="s">
        <v>85</v>
      </c>
      <c r="AV225" s="12" t="s">
        <v>85</v>
      </c>
      <c r="AW225" s="12" t="s">
        <v>32</v>
      </c>
      <c r="AX225" s="12" t="s">
        <v>83</v>
      </c>
      <c r="AY225" s="153" t="s">
        <v>207</v>
      </c>
    </row>
    <row r="226" spans="2:63" s="11" customFormat="1" ht="22.9" customHeight="1">
      <c r="B226" s="125"/>
      <c r="D226" s="126" t="s">
        <v>75</v>
      </c>
      <c r="E226" s="135" t="s">
        <v>146</v>
      </c>
      <c r="F226" s="135" t="s">
        <v>701</v>
      </c>
      <c r="I226" s="128"/>
      <c r="J226" s="136">
        <f>BK226</f>
        <v>0</v>
      </c>
      <c r="L226" s="125"/>
      <c r="M226" s="130"/>
      <c r="P226" s="131">
        <f>SUM(P227:P229)</f>
        <v>0</v>
      </c>
      <c r="R226" s="131">
        <f>SUM(R227:R229)</f>
        <v>0.47326</v>
      </c>
      <c r="T226" s="132">
        <f>SUM(T227:T229)</f>
        <v>0</v>
      </c>
      <c r="AR226" s="126" t="s">
        <v>83</v>
      </c>
      <c r="AT226" s="133" t="s">
        <v>75</v>
      </c>
      <c r="AU226" s="133" t="s">
        <v>83</v>
      </c>
      <c r="AY226" s="126" t="s">
        <v>207</v>
      </c>
      <c r="BK226" s="134">
        <f>SUM(BK227:BK229)</f>
        <v>0</v>
      </c>
    </row>
    <row r="227" spans="2:65" s="1" customFormat="1" ht="24.2" customHeight="1">
      <c r="B227" s="137"/>
      <c r="C227" s="138" t="s">
        <v>233</v>
      </c>
      <c r="D227" s="138" t="s">
        <v>209</v>
      </c>
      <c r="E227" s="139" t="s">
        <v>1220</v>
      </c>
      <c r="F227" s="140" t="s">
        <v>1221</v>
      </c>
      <c r="G227" s="141" t="s">
        <v>272</v>
      </c>
      <c r="H227" s="142">
        <v>8.2</v>
      </c>
      <c r="I227" s="143"/>
      <c r="J227" s="144">
        <f>ROUND(I227*H227,2)</f>
        <v>0</v>
      </c>
      <c r="K227" s="140" t="s">
        <v>213</v>
      </c>
      <c r="L227" s="32"/>
      <c r="M227" s="145" t="s">
        <v>1</v>
      </c>
      <c r="N227" s="146" t="s">
        <v>41</v>
      </c>
      <c r="P227" s="147">
        <f>O227*H227</f>
        <v>0</v>
      </c>
      <c r="Q227" s="147">
        <v>0.0003</v>
      </c>
      <c r="R227" s="147">
        <f>Q227*H227</f>
        <v>0.0024599999999999995</v>
      </c>
      <c r="S227" s="147">
        <v>0</v>
      </c>
      <c r="T227" s="148">
        <f>S227*H227</f>
        <v>0</v>
      </c>
      <c r="AR227" s="149" t="s">
        <v>214</v>
      </c>
      <c r="AT227" s="149" t="s">
        <v>209</v>
      </c>
      <c r="AU227" s="149" t="s">
        <v>85</v>
      </c>
      <c r="AY227" s="17" t="s">
        <v>207</v>
      </c>
      <c r="BE227" s="150">
        <f>IF(N227="základní",J227,0)</f>
        <v>0</v>
      </c>
      <c r="BF227" s="150">
        <f>IF(N227="snížená",J227,0)</f>
        <v>0</v>
      </c>
      <c r="BG227" s="150">
        <f>IF(N227="zákl. přenesená",J227,0)</f>
        <v>0</v>
      </c>
      <c r="BH227" s="150">
        <f>IF(N227="sníž. přenesená",J227,0)</f>
        <v>0</v>
      </c>
      <c r="BI227" s="150">
        <f>IF(N227="nulová",J227,0)</f>
        <v>0</v>
      </c>
      <c r="BJ227" s="17" t="s">
        <v>83</v>
      </c>
      <c r="BK227" s="150">
        <f>ROUND(I227*H227,2)</f>
        <v>0</v>
      </c>
      <c r="BL227" s="17" t="s">
        <v>214</v>
      </c>
      <c r="BM227" s="149" t="s">
        <v>1222</v>
      </c>
    </row>
    <row r="228" spans="2:51" s="12" customFormat="1" ht="12">
      <c r="B228" s="151"/>
      <c r="D228" s="152" t="s">
        <v>223</v>
      </c>
      <c r="E228" s="153" t="s">
        <v>1</v>
      </c>
      <c r="F228" s="154" t="s">
        <v>1223</v>
      </c>
      <c r="H228" s="155">
        <v>8.2</v>
      </c>
      <c r="I228" s="156"/>
      <c r="L228" s="151"/>
      <c r="M228" s="157"/>
      <c r="T228" s="158"/>
      <c r="AT228" s="153" t="s">
        <v>223</v>
      </c>
      <c r="AU228" s="153" t="s">
        <v>85</v>
      </c>
      <c r="AV228" s="12" t="s">
        <v>85</v>
      </c>
      <c r="AW228" s="12" t="s">
        <v>32</v>
      </c>
      <c r="AX228" s="12" t="s">
        <v>83</v>
      </c>
      <c r="AY228" s="153" t="s">
        <v>207</v>
      </c>
    </row>
    <row r="229" spans="2:65" s="1" customFormat="1" ht="16.5" customHeight="1">
      <c r="B229" s="137"/>
      <c r="C229" s="172" t="s">
        <v>361</v>
      </c>
      <c r="D229" s="172" t="s">
        <v>426</v>
      </c>
      <c r="E229" s="173" t="s">
        <v>1224</v>
      </c>
      <c r="F229" s="174" t="s">
        <v>1225</v>
      </c>
      <c r="G229" s="175" t="s">
        <v>490</v>
      </c>
      <c r="H229" s="176">
        <v>470.8</v>
      </c>
      <c r="I229" s="177"/>
      <c r="J229" s="178">
        <f>ROUND(I229*H229,2)</f>
        <v>0</v>
      </c>
      <c r="K229" s="174" t="s">
        <v>1</v>
      </c>
      <c r="L229" s="179"/>
      <c r="M229" s="180" t="s">
        <v>1</v>
      </c>
      <c r="N229" s="181" t="s">
        <v>41</v>
      </c>
      <c r="P229" s="147">
        <f>O229*H229</f>
        <v>0</v>
      </c>
      <c r="Q229" s="147">
        <v>0.001</v>
      </c>
      <c r="R229" s="147">
        <f>Q229*H229</f>
        <v>0.4708</v>
      </c>
      <c r="S229" s="147">
        <v>0</v>
      </c>
      <c r="T229" s="148">
        <f>S229*H229</f>
        <v>0</v>
      </c>
      <c r="AR229" s="149" t="s">
        <v>242</v>
      </c>
      <c r="AT229" s="149" t="s">
        <v>426</v>
      </c>
      <c r="AU229" s="149" t="s">
        <v>85</v>
      </c>
      <c r="AY229" s="17" t="s">
        <v>207</v>
      </c>
      <c r="BE229" s="150">
        <f>IF(N229="základní",J229,0)</f>
        <v>0</v>
      </c>
      <c r="BF229" s="150">
        <f>IF(N229="snížená",J229,0)</f>
        <v>0</v>
      </c>
      <c r="BG229" s="150">
        <f>IF(N229="zákl. přenesená",J229,0)</f>
        <v>0</v>
      </c>
      <c r="BH229" s="150">
        <f>IF(N229="sníž. přenesená",J229,0)</f>
        <v>0</v>
      </c>
      <c r="BI229" s="150">
        <f>IF(N229="nulová",J229,0)</f>
        <v>0</v>
      </c>
      <c r="BJ229" s="17" t="s">
        <v>83</v>
      </c>
      <c r="BK229" s="150">
        <f>ROUND(I229*H229,2)</f>
        <v>0</v>
      </c>
      <c r="BL229" s="17" t="s">
        <v>214</v>
      </c>
      <c r="BM229" s="149" t="s">
        <v>1226</v>
      </c>
    </row>
    <row r="230" spans="2:63" s="11" customFormat="1" ht="22.9" customHeight="1">
      <c r="B230" s="125"/>
      <c r="D230" s="126" t="s">
        <v>75</v>
      </c>
      <c r="E230" s="135" t="s">
        <v>823</v>
      </c>
      <c r="F230" s="135" t="s">
        <v>824</v>
      </c>
      <c r="I230" s="128"/>
      <c r="J230" s="136">
        <f>BK230</f>
        <v>0</v>
      </c>
      <c r="L230" s="125"/>
      <c r="M230" s="130"/>
      <c r="P230" s="131">
        <f>P231</f>
        <v>0</v>
      </c>
      <c r="R230" s="131">
        <f>R231</f>
        <v>0</v>
      </c>
      <c r="T230" s="132">
        <f>T231</f>
        <v>0</v>
      </c>
      <c r="AR230" s="126" t="s">
        <v>83</v>
      </c>
      <c r="AT230" s="133" t="s">
        <v>75</v>
      </c>
      <c r="AU230" s="133" t="s">
        <v>83</v>
      </c>
      <c r="AY230" s="126" t="s">
        <v>207</v>
      </c>
      <c r="BK230" s="134">
        <f>BK231</f>
        <v>0</v>
      </c>
    </row>
    <row r="231" spans="2:65" s="1" customFormat="1" ht="33" customHeight="1">
      <c r="B231" s="137"/>
      <c r="C231" s="138" t="s">
        <v>365</v>
      </c>
      <c r="D231" s="138" t="s">
        <v>209</v>
      </c>
      <c r="E231" s="139" t="s">
        <v>1227</v>
      </c>
      <c r="F231" s="140" t="s">
        <v>1228</v>
      </c>
      <c r="G231" s="141" t="s">
        <v>429</v>
      </c>
      <c r="H231" s="142">
        <v>18.409</v>
      </c>
      <c r="I231" s="143"/>
      <c r="J231" s="144">
        <f>ROUND(I231*H231,2)</f>
        <v>0</v>
      </c>
      <c r="K231" s="140" t="s">
        <v>213</v>
      </c>
      <c r="L231" s="32"/>
      <c r="M231" s="145" t="s">
        <v>1</v>
      </c>
      <c r="N231" s="146" t="s">
        <v>41</v>
      </c>
      <c r="P231" s="147">
        <f>O231*H231</f>
        <v>0</v>
      </c>
      <c r="Q231" s="147">
        <v>0</v>
      </c>
      <c r="R231" s="147">
        <f>Q231*H231</f>
        <v>0</v>
      </c>
      <c r="S231" s="147">
        <v>0</v>
      </c>
      <c r="T231" s="148">
        <f>S231*H231</f>
        <v>0</v>
      </c>
      <c r="AR231" s="149" t="s">
        <v>214</v>
      </c>
      <c r="AT231" s="149" t="s">
        <v>209</v>
      </c>
      <c r="AU231" s="149" t="s">
        <v>85</v>
      </c>
      <c r="AY231" s="17" t="s">
        <v>207</v>
      </c>
      <c r="BE231" s="150">
        <f>IF(N231="základní",J231,0)</f>
        <v>0</v>
      </c>
      <c r="BF231" s="150">
        <f>IF(N231="snížená",J231,0)</f>
        <v>0</v>
      </c>
      <c r="BG231" s="150">
        <f>IF(N231="zákl. přenesená",J231,0)</f>
        <v>0</v>
      </c>
      <c r="BH231" s="150">
        <f>IF(N231="sníž. přenesená",J231,0)</f>
        <v>0</v>
      </c>
      <c r="BI231" s="150">
        <f>IF(N231="nulová",J231,0)</f>
        <v>0</v>
      </c>
      <c r="BJ231" s="17" t="s">
        <v>83</v>
      </c>
      <c r="BK231" s="150">
        <f>ROUND(I231*H231,2)</f>
        <v>0</v>
      </c>
      <c r="BL231" s="17" t="s">
        <v>214</v>
      </c>
      <c r="BM231" s="149" t="s">
        <v>1155</v>
      </c>
    </row>
    <row r="232" spans="2:63" s="11" customFormat="1" ht="25.9" customHeight="1">
      <c r="B232" s="125"/>
      <c r="D232" s="126" t="s">
        <v>75</v>
      </c>
      <c r="E232" s="127" t="s">
        <v>1053</v>
      </c>
      <c r="F232" s="127" t="s">
        <v>1054</v>
      </c>
      <c r="I232" s="128"/>
      <c r="J232" s="129">
        <f>BK232</f>
        <v>0</v>
      </c>
      <c r="L232" s="125"/>
      <c r="M232" s="130"/>
      <c r="P232" s="131">
        <f>P233+P245</f>
        <v>0</v>
      </c>
      <c r="R232" s="131">
        <f>R233+R245</f>
        <v>0.6786052</v>
      </c>
      <c r="T232" s="132">
        <f>T233+T245</f>
        <v>0.52316</v>
      </c>
      <c r="AR232" s="126" t="s">
        <v>85</v>
      </c>
      <c r="AT232" s="133" t="s">
        <v>75</v>
      </c>
      <c r="AU232" s="133" t="s">
        <v>76</v>
      </c>
      <c r="AY232" s="126" t="s">
        <v>207</v>
      </c>
      <c r="BK232" s="134">
        <f>BK233+BK245</f>
        <v>0</v>
      </c>
    </row>
    <row r="233" spans="2:63" s="11" customFormat="1" ht="22.9" customHeight="1">
      <c r="B233" s="125"/>
      <c r="D233" s="126" t="s">
        <v>75</v>
      </c>
      <c r="E233" s="135" t="s">
        <v>1055</v>
      </c>
      <c r="F233" s="135" t="s">
        <v>1056</v>
      </c>
      <c r="I233" s="128"/>
      <c r="J233" s="136">
        <f>BK233</f>
        <v>0</v>
      </c>
      <c r="L233" s="125"/>
      <c r="M233" s="130"/>
      <c r="P233" s="131">
        <f>SUM(P234:P244)</f>
        <v>0</v>
      </c>
      <c r="R233" s="131">
        <f>SUM(R234:R244)</f>
        <v>0.104392</v>
      </c>
      <c r="T233" s="132">
        <f>SUM(T234:T244)</f>
        <v>0</v>
      </c>
      <c r="AR233" s="126" t="s">
        <v>85</v>
      </c>
      <c r="AT233" s="133" t="s">
        <v>75</v>
      </c>
      <c r="AU233" s="133" t="s">
        <v>83</v>
      </c>
      <c r="AY233" s="126" t="s">
        <v>207</v>
      </c>
      <c r="BK233" s="134">
        <f>SUM(BK234:BK244)</f>
        <v>0</v>
      </c>
    </row>
    <row r="234" spans="2:65" s="1" customFormat="1" ht="24.2" customHeight="1">
      <c r="B234" s="137"/>
      <c r="C234" s="138" t="s">
        <v>405</v>
      </c>
      <c r="D234" s="138" t="s">
        <v>209</v>
      </c>
      <c r="E234" s="139" t="s">
        <v>1229</v>
      </c>
      <c r="F234" s="140" t="s">
        <v>1230</v>
      </c>
      <c r="G234" s="141" t="s">
        <v>218</v>
      </c>
      <c r="H234" s="142">
        <v>46.4</v>
      </c>
      <c r="I234" s="143"/>
      <c r="J234" s="144">
        <f>ROUND(I234*H234,2)</f>
        <v>0</v>
      </c>
      <c r="K234" s="140" t="s">
        <v>213</v>
      </c>
      <c r="L234" s="32"/>
      <c r="M234" s="145" t="s">
        <v>1</v>
      </c>
      <c r="N234" s="146" t="s">
        <v>41</v>
      </c>
      <c r="P234" s="147">
        <f>O234*H234</f>
        <v>0</v>
      </c>
      <c r="Q234" s="147">
        <v>0</v>
      </c>
      <c r="R234" s="147">
        <f>Q234*H234</f>
        <v>0</v>
      </c>
      <c r="S234" s="147">
        <v>0</v>
      </c>
      <c r="T234" s="148">
        <f>S234*H234</f>
        <v>0</v>
      </c>
      <c r="AR234" s="149" t="s">
        <v>274</v>
      </c>
      <c r="AT234" s="149" t="s">
        <v>209</v>
      </c>
      <c r="AU234" s="149" t="s">
        <v>85</v>
      </c>
      <c r="AY234" s="17" t="s">
        <v>207</v>
      </c>
      <c r="BE234" s="150">
        <f>IF(N234="základní",J234,0)</f>
        <v>0</v>
      </c>
      <c r="BF234" s="150">
        <f>IF(N234="snížená",J234,0)</f>
        <v>0</v>
      </c>
      <c r="BG234" s="150">
        <f>IF(N234="zákl. přenesená",J234,0)</f>
        <v>0</v>
      </c>
      <c r="BH234" s="150">
        <f>IF(N234="sníž. přenesená",J234,0)</f>
        <v>0</v>
      </c>
      <c r="BI234" s="150">
        <f>IF(N234="nulová",J234,0)</f>
        <v>0</v>
      </c>
      <c r="BJ234" s="17" t="s">
        <v>83</v>
      </c>
      <c r="BK234" s="150">
        <f>ROUND(I234*H234,2)</f>
        <v>0</v>
      </c>
      <c r="BL234" s="17" t="s">
        <v>274</v>
      </c>
      <c r="BM234" s="149" t="s">
        <v>1231</v>
      </c>
    </row>
    <row r="235" spans="2:51" s="12" customFormat="1" ht="12">
      <c r="B235" s="151"/>
      <c r="D235" s="152" t="s">
        <v>223</v>
      </c>
      <c r="E235" s="153" t="s">
        <v>1</v>
      </c>
      <c r="F235" s="154" t="s">
        <v>1232</v>
      </c>
      <c r="H235" s="155">
        <v>16.8</v>
      </c>
      <c r="I235" s="156"/>
      <c r="L235" s="151"/>
      <c r="M235" s="157"/>
      <c r="T235" s="158"/>
      <c r="AT235" s="153" t="s">
        <v>223</v>
      </c>
      <c r="AU235" s="153" t="s">
        <v>85</v>
      </c>
      <c r="AV235" s="12" t="s">
        <v>85</v>
      </c>
      <c r="AW235" s="12" t="s">
        <v>32</v>
      </c>
      <c r="AX235" s="12" t="s">
        <v>76</v>
      </c>
      <c r="AY235" s="153" t="s">
        <v>207</v>
      </c>
    </row>
    <row r="236" spans="2:51" s="12" customFormat="1" ht="12">
      <c r="B236" s="151"/>
      <c r="D236" s="152" t="s">
        <v>223</v>
      </c>
      <c r="E236" s="153" t="s">
        <v>1</v>
      </c>
      <c r="F236" s="154" t="s">
        <v>1233</v>
      </c>
      <c r="H236" s="155">
        <v>6.4</v>
      </c>
      <c r="I236" s="156"/>
      <c r="L236" s="151"/>
      <c r="M236" s="157"/>
      <c r="T236" s="158"/>
      <c r="AT236" s="153" t="s">
        <v>223</v>
      </c>
      <c r="AU236" s="153" t="s">
        <v>85</v>
      </c>
      <c r="AV236" s="12" t="s">
        <v>85</v>
      </c>
      <c r="AW236" s="12" t="s">
        <v>32</v>
      </c>
      <c r="AX236" s="12" t="s">
        <v>76</v>
      </c>
      <c r="AY236" s="153" t="s">
        <v>207</v>
      </c>
    </row>
    <row r="237" spans="2:51" s="15" customFormat="1" ht="12">
      <c r="B237" s="187"/>
      <c r="D237" s="152" t="s">
        <v>223</v>
      </c>
      <c r="E237" s="188" t="s">
        <v>1</v>
      </c>
      <c r="F237" s="189" t="s">
        <v>872</v>
      </c>
      <c r="H237" s="190">
        <v>23.200000000000003</v>
      </c>
      <c r="I237" s="191"/>
      <c r="L237" s="187"/>
      <c r="M237" s="192"/>
      <c r="T237" s="193"/>
      <c r="AT237" s="188" t="s">
        <v>223</v>
      </c>
      <c r="AU237" s="188" t="s">
        <v>85</v>
      </c>
      <c r="AV237" s="15" t="s">
        <v>99</v>
      </c>
      <c r="AW237" s="15" t="s">
        <v>32</v>
      </c>
      <c r="AX237" s="15" t="s">
        <v>76</v>
      </c>
      <c r="AY237" s="188" t="s">
        <v>207</v>
      </c>
    </row>
    <row r="238" spans="2:51" s="12" customFormat="1" ht="12">
      <c r="B238" s="151"/>
      <c r="D238" s="152" t="s">
        <v>223</v>
      </c>
      <c r="E238" s="153" t="s">
        <v>1</v>
      </c>
      <c r="F238" s="154" t="s">
        <v>1234</v>
      </c>
      <c r="H238" s="155">
        <v>46.4</v>
      </c>
      <c r="I238" s="156"/>
      <c r="L238" s="151"/>
      <c r="M238" s="157"/>
      <c r="T238" s="158"/>
      <c r="AT238" s="153" t="s">
        <v>223</v>
      </c>
      <c r="AU238" s="153" t="s">
        <v>85</v>
      </c>
      <c r="AV238" s="12" t="s">
        <v>85</v>
      </c>
      <c r="AW238" s="12" t="s">
        <v>32</v>
      </c>
      <c r="AX238" s="12" t="s">
        <v>83</v>
      </c>
      <c r="AY238" s="153" t="s">
        <v>207</v>
      </c>
    </row>
    <row r="239" spans="2:65" s="1" customFormat="1" ht="16.5" customHeight="1">
      <c r="B239" s="137"/>
      <c r="C239" s="172" t="s">
        <v>409</v>
      </c>
      <c r="D239" s="172" t="s">
        <v>426</v>
      </c>
      <c r="E239" s="173" t="s">
        <v>1235</v>
      </c>
      <c r="F239" s="174" t="s">
        <v>1236</v>
      </c>
      <c r="G239" s="175" t="s">
        <v>429</v>
      </c>
      <c r="H239" s="176">
        <v>0.016</v>
      </c>
      <c r="I239" s="177"/>
      <c r="J239" s="178">
        <f>ROUND(I239*H239,2)</f>
        <v>0</v>
      </c>
      <c r="K239" s="174" t="s">
        <v>213</v>
      </c>
      <c r="L239" s="179"/>
      <c r="M239" s="180" t="s">
        <v>1</v>
      </c>
      <c r="N239" s="181" t="s">
        <v>41</v>
      </c>
      <c r="P239" s="147">
        <f>O239*H239</f>
        <v>0</v>
      </c>
      <c r="Q239" s="147">
        <v>1</v>
      </c>
      <c r="R239" s="147">
        <f>Q239*H239</f>
        <v>0.016</v>
      </c>
      <c r="S239" s="147">
        <v>0</v>
      </c>
      <c r="T239" s="148">
        <f>S239*H239</f>
        <v>0</v>
      </c>
      <c r="AR239" s="149" t="s">
        <v>233</v>
      </c>
      <c r="AT239" s="149" t="s">
        <v>426</v>
      </c>
      <c r="AU239" s="149" t="s">
        <v>85</v>
      </c>
      <c r="AY239" s="17" t="s">
        <v>207</v>
      </c>
      <c r="BE239" s="150">
        <f>IF(N239="základní",J239,0)</f>
        <v>0</v>
      </c>
      <c r="BF239" s="150">
        <f>IF(N239="snížená",J239,0)</f>
        <v>0</v>
      </c>
      <c r="BG239" s="150">
        <f>IF(N239="zákl. přenesená",J239,0)</f>
        <v>0</v>
      </c>
      <c r="BH239" s="150">
        <f>IF(N239="sníž. přenesená",J239,0)</f>
        <v>0</v>
      </c>
      <c r="BI239" s="150">
        <f>IF(N239="nulová",J239,0)</f>
        <v>0</v>
      </c>
      <c r="BJ239" s="17" t="s">
        <v>83</v>
      </c>
      <c r="BK239" s="150">
        <f>ROUND(I239*H239,2)</f>
        <v>0</v>
      </c>
      <c r="BL239" s="17" t="s">
        <v>274</v>
      </c>
      <c r="BM239" s="149" t="s">
        <v>1237</v>
      </c>
    </row>
    <row r="240" spans="2:51" s="12" customFormat="1" ht="12">
      <c r="B240" s="151"/>
      <c r="D240" s="152" t="s">
        <v>223</v>
      </c>
      <c r="F240" s="154" t="s">
        <v>1238</v>
      </c>
      <c r="H240" s="155">
        <v>0.016</v>
      </c>
      <c r="I240" s="156"/>
      <c r="L240" s="151"/>
      <c r="M240" s="157"/>
      <c r="T240" s="158"/>
      <c r="AT240" s="153" t="s">
        <v>223</v>
      </c>
      <c r="AU240" s="153" t="s">
        <v>85</v>
      </c>
      <c r="AV240" s="12" t="s">
        <v>85</v>
      </c>
      <c r="AW240" s="12" t="s">
        <v>3</v>
      </c>
      <c r="AX240" s="12" t="s">
        <v>83</v>
      </c>
      <c r="AY240" s="153" t="s">
        <v>207</v>
      </c>
    </row>
    <row r="241" spans="2:65" s="1" customFormat="1" ht="24.2" customHeight="1">
      <c r="B241" s="137"/>
      <c r="C241" s="138" t="s">
        <v>425</v>
      </c>
      <c r="D241" s="138" t="s">
        <v>209</v>
      </c>
      <c r="E241" s="139" t="s">
        <v>1239</v>
      </c>
      <c r="F241" s="140" t="s">
        <v>1240</v>
      </c>
      <c r="G241" s="141" t="s">
        <v>218</v>
      </c>
      <c r="H241" s="142">
        <v>46.4</v>
      </c>
      <c r="I241" s="143"/>
      <c r="J241" s="144">
        <f>ROUND(I241*H241,2)</f>
        <v>0</v>
      </c>
      <c r="K241" s="140" t="s">
        <v>213</v>
      </c>
      <c r="L241" s="32"/>
      <c r="M241" s="145" t="s">
        <v>1</v>
      </c>
      <c r="N241" s="146" t="s">
        <v>41</v>
      </c>
      <c r="P241" s="147">
        <f>O241*H241</f>
        <v>0</v>
      </c>
      <c r="Q241" s="147">
        <v>3E-05</v>
      </c>
      <c r="R241" s="147">
        <f>Q241*H241</f>
        <v>0.001392</v>
      </c>
      <c r="S241" s="147">
        <v>0</v>
      </c>
      <c r="T241" s="148">
        <f>S241*H241</f>
        <v>0</v>
      </c>
      <c r="AR241" s="149" t="s">
        <v>274</v>
      </c>
      <c r="AT241" s="149" t="s">
        <v>209</v>
      </c>
      <c r="AU241" s="149" t="s">
        <v>85</v>
      </c>
      <c r="AY241" s="17" t="s">
        <v>207</v>
      </c>
      <c r="BE241" s="150">
        <f>IF(N241="základní",J241,0)</f>
        <v>0</v>
      </c>
      <c r="BF241" s="150">
        <f>IF(N241="snížená",J241,0)</f>
        <v>0</v>
      </c>
      <c r="BG241" s="150">
        <f>IF(N241="zákl. přenesená",J241,0)</f>
        <v>0</v>
      </c>
      <c r="BH241" s="150">
        <f>IF(N241="sníž. přenesená",J241,0)</f>
        <v>0</v>
      </c>
      <c r="BI241" s="150">
        <f>IF(N241="nulová",J241,0)</f>
        <v>0</v>
      </c>
      <c r="BJ241" s="17" t="s">
        <v>83</v>
      </c>
      <c r="BK241" s="150">
        <f>ROUND(I241*H241,2)</f>
        <v>0</v>
      </c>
      <c r="BL241" s="17" t="s">
        <v>274</v>
      </c>
      <c r="BM241" s="149" t="s">
        <v>1241</v>
      </c>
    </row>
    <row r="242" spans="2:65" s="1" customFormat="1" ht="16.5" customHeight="1">
      <c r="B242" s="137"/>
      <c r="C242" s="172" t="s">
        <v>432</v>
      </c>
      <c r="D242" s="172" t="s">
        <v>426</v>
      </c>
      <c r="E242" s="173" t="s">
        <v>1242</v>
      </c>
      <c r="F242" s="174" t="s">
        <v>1243</v>
      </c>
      <c r="G242" s="175" t="s">
        <v>429</v>
      </c>
      <c r="H242" s="176">
        <v>0.087</v>
      </c>
      <c r="I242" s="177"/>
      <c r="J242" s="178">
        <f>ROUND(I242*H242,2)</f>
        <v>0</v>
      </c>
      <c r="K242" s="174" t="s">
        <v>213</v>
      </c>
      <c r="L242" s="179"/>
      <c r="M242" s="180" t="s">
        <v>1</v>
      </c>
      <c r="N242" s="181" t="s">
        <v>41</v>
      </c>
      <c r="P242" s="147">
        <f>O242*H242</f>
        <v>0</v>
      </c>
      <c r="Q242" s="147">
        <v>1</v>
      </c>
      <c r="R242" s="147">
        <f>Q242*H242</f>
        <v>0.087</v>
      </c>
      <c r="S242" s="147">
        <v>0</v>
      </c>
      <c r="T242" s="148">
        <f>S242*H242</f>
        <v>0</v>
      </c>
      <c r="AR242" s="149" t="s">
        <v>233</v>
      </c>
      <c r="AT242" s="149" t="s">
        <v>426</v>
      </c>
      <c r="AU242" s="149" t="s">
        <v>85</v>
      </c>
      <c r="AY242" s="17" t="s">
        <v>207</v>
      </c>
      <c r="BE242" s="150">
        <f>IF(N242="základní",J242,0)</f>
        <v>0</v>
      </c>
      <c r="BF242" s="150">
        <f>IF(N242="snížená",J242,0)</f>
        <v>0</v>
      </c>
      <c r="BG242" s="150">
        <f>IF(N242="zákl. přenesená",J242,0)</f>
        <v>0</v>
      </c>
      <c r="BH242" s="150">
        <f>IF(N242="sníž. přenesená",J242,0)</f>
        <v>0</v>
      </c>
      <c r="BI242" s="150">
        <f>IF(N242="nulová",J242,0)</f>
        <v>0</v>
      </c>
      <c r="BJ242" s="17" t="s">
        <v>83</v>
      </c>
      <c r="BK242" s="150">
        <f>ROUND(I242*H242,2)</f>
        <v>0</v>
      </c>
      <c r="BL242" s="17" t="s">
        <v>274</v>
      </c>
      <c r="BM242" s="149" t="s">
        <v>1244</v>
      </c>
    </row>
    <row r="243" spans="2:51" s="12" customFormat="1" ht="12">
      <c r="B243" s="151"/>
      <c r="D243" s="152" t="s">
        <v>223</v>
      </c>
      <c r="F243" s="154" t="s">
        <v>1245</v>
      </c>
      <c r="H243" s="155">
        <v>0.087</v>
      </c>
      <c r="I243" s="156"/>
      <c r="L243" s="151"/>
      <c r="M243" s="157"/>
      <c r="T243" s="158"/>
      <c r="AT243" s="153" t="s">
        <v>223</v>
      </c>
      <c r="AU243" s="153" t="s">
        <v>85</v>
      </c>
      <c r="AV243" s="12" t="s">
        <v>85</v>
      </c>
      <c r="AW243" s="12" t="s">
        <v>3</v>
      </c>
      <c r="AX243" s="12" t="s">
        <v>83</v>
      </c>
      <c r="AY243" s="153" t="s">
        <v>207</v>
      </c>
    </row>
    <row r="244" spans="2:65" s="1" customFormat="1" ht="24.2" customHeight="1">
      <c r="B244" s="137"/>
      <c r="C244" s="138" t="s">
        <v>437</v>
      </c>
      <c r="D244" s="138" t="s">
        <v>209</v>
      </c>
      <c r="E244" s="139" t="s">
        <v>1067</v>
      </c>
      <c r="F244" s="140" t="s">
        <v>1068</v>
      </c>
      <c r="G244" s="141" t="s">
        <v>1069</v>
      </c>
      <c r="H244" s="194"/>
      <c r="I244" s="143"/>
      <c r="J244" s="144">
        <f>ROUND(I244*H244,2)</f>
        <v>0</v>
      </c>
      <c r="K244" s="140" t="s">
        <v>213</v>
      </c>
      <c r="L244" s="32"/>
      <c r="M244" s="145" t="s">
        <v>1</v>
      </c>
      <c r="N244" s="146" t="s">
        <v>41</v>
      </c>
      <c r="P244" s="147">
        <f>O244*H244</f>
        <v>0</v>
      </c>
      <c r="Q244" s="147">
        <v>0</v>
      </c>
      <c r="R244" s="147">
        <f>Q244*H244</f>
        <v>0</v>
      </c>
      <c r="S244" s="147">
        <v>0</v>
      </c>
      <c r="T244" s="148">
        <f>S244*H244</f>
        <v>0</v>
      </c>
      <c r="AR244" s="149" t="s">
        <v>274</v>
      </c>
      <c r="AT244" s="149" t="s">
        <v>209</v>
      </c>
      <c r="AU244" s="149" t="s">
        <v>85</v>
      </c>
      <c r="AY244" s="17" t="s">
        <v>207</v>
      </c>
      <c r="BE244" s="150">
        <f>IF(N244="základní",J244,0)</f>
        <v>0</v>
      </c>
      <c r="BF244" s="150">
        <f>IF(N244="snížená",J244,0)</f>
        <v>0</v>
      </c>
      <c r="BG244" s="150">
        <f>IF(N244="zákl. přenesená",J244,0)</f>
        <v>0</v>
      </c>
      <c r="BH244" s="150">
        <f>IF(N244="sníž. přenesená",J244,0)</f>
        <v>0</v>
      </c>
      <c r="BI244" s="150">
        <f>IF(N244="nulová",J244,0)</f>
        <v>0</v>
      </c>
      <c r="BJ244" s="17" t="s">
        <v>83</v>
      </c>
      <c r="BK244" s="150">
        <f>ROUND(I244*H244,2)</f>
        <v>0</v>
      </c>
      <c r="BL244" s="17" t="s">
        <v>274</v>
      </c>
      <c r="BM244" s="149" t="s">
        <v>1246</v>
      </c>
    </row>
    <row r="245" spans="2:63" s="11" customFormat="1" ht="22.9" customHeight="1">
      <c r="B245" s="125"/>
      <c r="D245" s="126" t="s">
        <v>75</v>
      </c>
      <c r="E245" s="135" t="s">
        <v>1247</v>
      </c>
      <c r="F245" s="135" t="s">
        <v>1248</v>
      </c>
      <c r="I245" s="128"/>
      <c r="J245" s="136">
        <f>BK245</f>
        <v>0</v>
      </c>
      <c r="L245" s="125"/>
      <c r="M245" s="130"/>
      <c r="P245" s="131">
        <f>SUM(P246:P249)</f>
        <v>0</v>
      </c>
      <c r="R245" s="131">
        <f>SUM(R246:R249)</f>
        <v>0.5742132</v>
      </c>
      <c r="T245" s="132">
        <f>SUM(T246:T249)</f>
        <v>0.52316</v>
      </c>
      <c r="AR245" s="126" t="s">
        <v>85</v>
      </c>
      <c r="AT245" s="133" t="s">
        <v>75</v>
      </c>
      <c r="AU245" s="133" t="s">
        <v>83</v>
      </c>
      <c r="AY245" s="126" t="s">
        <v>207</v>
      </c>
      <c r="BK245" s="134">
        <f>SUM(BK246:BK249)</f>
        <v>0</v>
      </c>
    </row>
    <row r="246" spans="2:65" s="1" customFormat="1" ht="33" customHeight="1">
      <c r="B246" s="137"/>
      <c r="C246" s="138" t="s">
        <v>369</v>
      </c>
      <c r="D246" s="138" t="s">
        <v>209</v>
      </c>
      <c r="E246" s="139" t="s">
        <v>1249</v>
      </c>
      <c r="F246" s="140" t="s">
        <v>1250</v>
      </c>
      <c r="G246" s="141" t="s">
        <v>218</v>
      </c>
      <c r="H246" s="142">
        <v>18.04</v>
      </c>
      <c r="I246" s="143"/>
      <c r="J246" s="144">
        <f>ROUND(I246*H246,2)</f>
        <v>0</v>
      </c>
      <c r="K246" s="140" t="s">
        <v>213</v>
      </c>
      <c r="L246" s="32"/>
      <c r="M246" s="145" t="s">
        <v>1</v>
      </c>
      <c r="N246" s="146" t="s">
        <v>41</v>
      </c>
      <c r="P246" s="147">
        <f>O246*H246</f>
        <v>0</v>
      </c>
      <c r="Q246" s="147">
        <v>0.029</v>
      </c>
      <c r="R246" s="147">
        <f>Q246*H246</f>
        <v>0.52316</v>
      </c>
      <c r="S246" s="147">
        <v>0.029</v>
      </c>
      <c r="T246" s="148">
        <f>S246*H246</f>
        <v>0.52316</v>
      </c>
      <c r="AR246" s="149" t="s">
        <v>274</v>
      </c>
      <c r="AT246" s="149" t="s">
        <v>209</v>
      </c>
      <c r="AU246" s="149" t="s">
        <v>85</v>
      </c>
      <c r="AY246" s="17" t="s">
        <v>207</v>
      </c>
      <c r="BE246" s="150">
        <f>IF(N246="základní",J246,0)</f>
        <v>0</v>
      </c>
      <c r="BF246" s="150">
        <f>IF(N246="snížená",J246,0)</f>
        <v>0</v>
      </c>
      <c r="BG246" s="150">
        <f>IF(N246="zákl. přenesená",J246,0)</f>
        <v>0</v>
      </c>
      <c r="BH246" s="150">
        <f>IF(N246="sníž. přenesená",J246,0)</f>
        <v>0</v>
      </c>
      <c r="BI246" s="150">
        <f>IF(N246="nulová",J246,0)</f>
        <v>0</v>
      </c>
      <c r="BJ246" s="17" t="s">
        <v>83</v>
      </c>
      <c r="BK246" s="150">
        <f>ROUND(I246*H246,2)</f>
        <v>0</v>
      </c>
      <c r="BL246" s="17" t="s">
        <v>274</v>
      </c>
      <c r="BM246" s="149" t="s">
        <v>1251</v>
      </c>
    </row>
    <row r="247" spans="2:65" s="1" customFormat="1" ht="21.75" customHeight="1">
      <c r="B247" s="137"/>
      <c r="C247" s="138" t="s">
        <v>374</v>
      </c>
      <c r="D247" s="138" t="s">
        <v>209</v>
      </c>
      <c r="E247" s="139" t="s">
        <v>1252</v>
      </c>
      <c r="F247" s="140" t="s">
        <v>1253</v>
      </c>
      <c r="G247" s="141" t="s">
        <v>218</v>
      </c>
      <c r="H247" s="142">
        <v>18.04</v>
      </c>
      <c r="I247" s="143"/>
      <c r="J247" s="144">
        <f>ROUND(I247*H247,2)</f>
        <v>0</v>
      </c>
      <c r="K247" s="140" t="s">
        <v>213</v>
      </c>
      <c r="L247" s="32"/>
      <c r="M247" s="145" t="s">
        <v>1</v>
      </c>
      <c r="N247" s="146" t="s">
        <v>41</v>
      </c>
      <c r="P247" s="147">
        <f>O247*H247</f>
        <v>0</v>
      </c>
      <c r="Q247" s="147">
        <v>0.00283</v>
      </c>
      <c r="R247" s="147">
        <f>Q247*H247</f>
        <v>0.0510532</v>
      </c>
      <c r="S247" s="147">
        <v>0</v>
      </c>
      <c r="T247" s="148">
        <f>S247*H247</f>
        <v>0</v>
      </c>
      <c r="AR247" s="149" t="s">
        <v>274</v>
      </c>
      <c r="AT247" s="149" t="s">
        <v>209</v>
      </c>
      <c r="AU247" s="149" t="s">
        <v>85</v>
      </c>
      <c r="AY247" s="17" t="s">
        <v>207</v>
      </c>
      <c r="BE247" s="150">
        <f>IF(N247="základní",J247,0)</f>
        <v>0</v>
      </c>
      <c r="BF247" s="150">
        <f>IF(N247="snížená",J247,0)</f>
        <v>0</v>
      </c>
      <c r="BG247" s="150">
        <f>IF(N247="zákl. přenesená",J247,0)</f>
        <v>0</v>
      </c>
      <c r="BH247" s="150">
        <f>IF(N247="sníž. přenesená",J247,0)</f>
        <v>0</v>
      </c>
      <c r="BI247" s="150">
        <f>IF(N247="nulová",J247,0)</f>
        <v>0</v>
      </c>
      <c r="BJ247" s="17" t="s">
        <v>83</v>
      </c>
      <c r="BK247" s="150">
        <f>ROUND(I247*H247,2)</f>
        <v>0</v>
      </c>
      <c r="BL247" s="17" t="s">
        <v>274</v>
      </c>
      <c r="BM247" s="149" t="s">
        <v>1254</v>
      </c>
    </row>
    <row r="248" spans="2:51" s="13" customFormat="1" ht="12">
      <c r="B248" s="159"/>
      <c r="D248" s="152" t="s">
        <v>223</v>
      </c>
      <c r="E248" s="160" t="s">
        <v>1</v>
      </c>
      <c r="F248" s="161" t="s">
        <v>1255</v>
      </c>
      <c r="H248" s="160" t="s">
        <v>1</v>
      </c>
      <c r="I248" s="162"/>
      <c r="L248" s="159"/>
      <c r="M248" s="163"/>
      <c r="T248" s="164"/>
      <c r="AT248" s="160" t="s">
        <v>223</v>
      </c>
      <c r="AU248" s="160" t="s">
        <v>85</v>
      </c>
      <c r="AV248" s="13" t="s">
        <v>83</v>
      </c>
      <c r="AW248" s="13" t="s">
        <v>32</v>
      </c>
      <c r="AX248" s="13" t="s">
        <v>76</v>
      </c>
      <c r="AY248" s="160" t="s">
        <v>207</v>
      </c>
    </row>
    <row r="249" spans="2:51" s="12" customFormat="1" ht="12">
      <c r="B249" s="151"/>
      <c r="D249" s="152" t="s">
        <v>223</v>
      </c>
      <c r="E249" s="153" t="s">
        <v>1</v>
      </c>
      <c r="F249" s="154" t="s">
        <v>1256</v>
      </c>
      <c r="H249" s="155">
        <v>18.04</v>
      </c>
      <c r="I249" s="156"/>
      <c r="L249" s="151"/>
      <c r="M249" s="195"/>
      <c r="N249" s="196"/>
      <c r="O249" s="196"/>
      <c r="P249" s="196"/>
      <c r="Q249" s="196"/>
      <c r="R249" s="196"/>
      <c r="S249" s="196"/>
      <c r="T249" s="197"/>
      <c r="AT249" s="153" t="s">
        <v>223</v>
      </c>
      <c r="AU249" s="153" t="s">
        <v>85</v>
      </c>
      <c r="AV249" s="12" t="s">
        <v>85</v>
      </c>
      <c r="AW249" s="12" t="s">
        <v>32</v>
      </c>
      <c r="AX249" s="12" t="s">
        <v>83</v>
      </c>
      <c r="AY249" s="153" t="s">
        <v>207</v>
      </c>
    </row>
    <row r="250" spans="2:12" s="1" customFormat="1" ht="6.95" customHeight="1">
      <c r="B250" s="44"/>
      <c r="C250" s="45"/>
      <c r="D250" s="45"/>
      <c r="E250" s="45"/>
      <c r="F250" s="45"/>
      <c r="G250" s="45"/>
      <c r="H250" s="45"/>
      <c r="I250" s="45"/>
      <c r="J250" s="45"/>
      <c r="K250" s="45"/>
      <c r="L250" s="32"/>
    </row>
  </sheetData>
  <autoFilter ref="C133:K249"/>
  <mergeCells count="15">
    <mergeCell ref="E120:H120"/>
    <mergeCell ref="E124:H124"/>
    <mergeCell ref="E122:H122"/>
    <mergeCell ref="E126:H126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2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56" ht="36.95" customHeight="1">
      <c r="L2" s="243" t="s">
        <v>5</v>
      </c>
      <c r="M2" s="219"/>
      <c r="N2" s="219"/>
      <c r="O2" s="219"/>
      <c r="P2" s="219"/>
      <c r="Q2" s="219"/>
      <c r="R2" s="219"/>
      <c r="S2" s="219"/>
      <c r="T2" s="219"/>
      <c r="U2" s="219"/>
      <c r="V2" s="219"/>
      <c r="AT2" s="17" t="s">
        <v>109</v>
      </c>
      <c r="AZ2" s="93" t="s">
        <v>151</v>
      </c>
      <c r="BA2" s="93" t="s">
        <v>1</v>
      </c>
      <c r="BB2" s="93" t="s">
        <v>1</v>
      </c>
      <c r="BC2" s="93" t="s">
        <v>1257</v>
      </c>
      <c r="BD2" s="93" t="s">
        <v>85</v>
      </c>
    </row>
    <row r="3" spans="2:5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85</v>
      </c>
      <c r="AZ3" s="93" t="s">
        <v>157</v>
      </c>
      <c r="BA3" s="93" t="s">
        <v>1</v>
      </c>
      <c r="BB3" s="93" t="s">
        <v>1</v>
      </c>
      <c r="BC3" s="93" t="s">
        <v>1258</v>
      </c>
      <c r="BD3" s="93" t="s">
        <v>85</v>
      </c>
    </row>
    <row r="4" spans="2:56" ht="24.95" customHeight="1">
      <c r="B4" s="20"/>
      <c r="D4" s="21" t="s">
        <v>144</v>
      </c>
      <c r="L4" s="20"/>
      <c r="M4" s="94" t="s">
        <v>10</v>
      </c>
      <c r="AT4" s="17" t="s">
        <v>3</v>
      </c>
      <c r="AZ4" s="93" t="s">
        <v>165</v>
      </c>
      <c r="BA4" s="93" t="s">
        <v>1</v>
      </c>
      <c r="BB4" s="93" t="s">
        <v>1</v>
      </c>
      <c r="BC4" s="93" t="s">
        <v>1259</v>
      </c>
      <c r="BD4" s="93" t="s">
        <v>85</v>
      </c>
    </row>
    <row r="5" spans="2:56" ht="6.95" customHeight="1">
      <c r="B5" s="20"/>
      <c r="L5" s="20"/>
      <c r="AZ5" s="93" t="s">
        <v>831</v>
      </c>
      <c r="BA5" s="93" t="s">
        <v>1</v>
      </c>
      <c r="BB5" s="93" t="s">
        <v>1</v>
      </c>
      <c r="BC5" s="93" t="s">
        <v>1260</v>
      </c>
      <c r="BD5" s="93" t="s">
        <v>85</v>
      </c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251" t="str">
        <f>'Rekapitulace stavby'!K6</f>
        <v>Chodník Hrachovec - horní část - 1.etapa  km 0,000 – km 0,763</v>
      </c>
      <c r="F7" s="252"/>
      <c r="G7" s="252"/>
      <c r="H7" s="252"/>
      <c r="L7" s="20"/>
    </row>
    <row r="8" spans="2:12" ht="12.75">
      <c r="B8" s="20"/>
      <c r="D8" s="27" t="s">
        <v>153</v>
      </c>
      <c r="L8" s="20"/>
    </row>
    <row r="9" spans="2:12" ht="16.5" customHeight="1">
      <c r="B9" s="20"/>
      <c r="E9" s="251" t="s">
        <v>156</v>
      </c>
      <c r="F9" s="219"/>
      <c r="G9" s="219"/>
      <c r="H9" s="219"/>
      <c r="L9" s="20"/>
    </row>
    <row r="10" spans="2:12" ht="12" customHeight="1">
      <c r="B10" s="20"/>
      <c r="D10" s="27" t="s">
        <v>159</v>
      </c>
      <c r="L10" s="20"/>
    </row>
    <row r="11" spans="2:12" s="1" customFormat="1" ht="16.5" customHeight="1">
      <c r="B11" s="32"/>
      <c r="E11" s="247" t="s">
        <v>1074</v>
      </c>
      <c r="F11" s="250"/>
      <c r="G11" s="250"/>
      <c r="H11" s="250"/>
      <c r="L11" s="32"/>
    </row>
    <row r="12" spans="2:12" s="1" customFormat="1" ht="12" customHeight="1">
      <c r="B12" s="32"/>
      <c r="D12" s="27" t="s">
        <v>1075</v>
      </c>
      <c r="L12" s="32"/>
    </row>
    <row r="13" spans="2:12" s="1" customFormat="1" ht="16.5" customHeight="1">
      <c r="B13" s="32"/>
      <c r="E13" s="208" t="s">
        <v>1261</v>
      </c>
      <c r="F13" s="250"/>
      <c r="G13" s="250"/>
      <c r="H13" s="250"/>
      <c r="L13" s="32"/>
    </row>
    <row r="14" spans="2:12" s="1" customFormat="1" ht="12">
      <c r="B14" s="32"/>
      <c r="L14" s="32"/>
    </row>
    <row r="15" spans="2:12" s="1" customFormat="1" ht="12" customHeight="1">
      <c r="B15" s="32"/>
      <c r="D15" s="27" t="s">
        <v>18</v>
      </c>
      <c r="F15" s="25" t="s">
        <v>1</v>
      </c>
      <c r="I15" s="27" t="s">
        <v>19</v>
      </c>
      <c r="J15" s="25" t="s">
        <v>1</v>
      </c>
      <c r="L15" s="32"/>
    </row>
    <row r="16" spans="2:12" s="1" customFormat="1" ht="12" customHeight="1">
      <c r="B16" s="32"/>
      <c r="D16" s="27" t="s">
        <v>20</v>
      </c>
      <c r="F16" s="25" t="s">
        <v>21</v>
      </c>
      <c r="I16" s="27" t="s">
        <v>22</v>
      </c>
      <c r="J16" s="52" t="str">
        <f>'Rekapitulace stavby'!AN8</f>
        <v>2. 12. 2022</v>
      </c>
      <c r="L16" s="32"/>
    </row>
    <row r="17" spans="2:12" s="1" customFormat="1" ht="10.9" customHeight="1">
      <c r="B17" s="32"/>
      <c r="L17" s="32"/>
    </row>
    <row r="18" spans="2:12" s="1" customFormat="1" ht="12" customHeight="1">
      <c r="B18" s="32"/>
      <c r="D18" s="27" t="s">
        <v>24</v>
      </c>
      <c r="I18" s="27" t="s">
        <v>25</v>
      </c>
      <c r="J18" s="25" t="s">
        <v>1</v>
      </c>
      <c r="L18" s="32"/>
    </row>
    <row r="19" spans="2:12" s="1" customFormat="1" ht="18" customHeight="1">
      <c r="B19" s="32"/>
      <c r="E19" s="25" t="s">
        <v>26</v>
      </c>
      <c r="I19" s="27" t="s">
        <v>27</v>
      </c>
      <c r="J19" s="25" t="s">
        <v>1</v>
      </c>
      <c r="L19" s="32"/>
    </row>
    <row r="20" spans="2:12" s="1" customFormat="1" ht="6.95" customHeight="1">
      <c r="B20" s="32"/>
      <c r="L20" s="32"/>
    </row>
    <row r="21" spans="2:12" s="1" customFormat="1" ht="12" customHeight="1">
      <c r="B21" s="32"/>
      <c r="D21" s="27" t="s">
        <v>28</v>
      </c>
      <c r="I21" s="27" t="s">
        <v>25</v>
      </c>
      <c r="J21" s="28" t="str">
        <f>'Rekapitulace stavby'!AN13</f>
        <v>Vyplň údaj</v>
      </c>
      <c r="L21" s="32"/>
    </row>
    <row r="22" spans="2:12" s="1" customFormat="1" ht="18" customHeight="1">
      <c r="B22" s="32"/>
      <c r="E22" s="253" t="str">
        <f>'Rekapitulace stavby'!E14</f>
        <v>Vyplň údaj</v>
      </c>
      <c r="F22" s="218"/>
      <c r="G22" s="218"/>
      <c r="H22" s="218"/>
      <c r="I22" s="27" t="s">
        <v>27</v>
      </c>
      <c r="J22" s="28" t="str">
        <f>'Rekapitulace stavby'!AN14</f>
        <v>Vyplň údaj</v>
      </c>
      <c r="L22" s="32"/>
    </row>
    <row r="23" spans="2:12" s="1" customFormat="1" ht="6.95" customHeight="1">
      <c r="B23" s="32"/>
      <c r="L23" s="32"/>
    </row>
    <row r="24" spans="2:12" s="1" customFormat="1" ht="12" customHeight="1">
      <c r="B24" s="32"/>
      <c r="D24" s="27" t="s">
        <v>30</v>
      </c>
      <c r="I24" s="27" t="s">
        <v>25</v>
      </c>
      <c r="J24" s="25" t="s">
        <v>1</v>
      </c>
      <c r="L24" s="32"/>
    </row>
    <row r="25" spans="2:12" s="1" customFormat="1" ht="18" customHeight="1">
      <c r="B25" s="32"/>
      <c r="E25" s="25" t="s">
        <v>31</v>
      </c>
      <c r="I25" s="27" t="s">
        <v>27</v>
      </c>
      <c r="J25" s="25" t="s">
        <v>1</v>
      </c>
      <c r="L25" s="32"/>
    </row>
    <row r="26" spans="2:12" s="1" customFormat="1" ht="6.95" customHeight="1">
      <c r="B26" s="32"/>
      <c r="L26" s="32"/>
    </row>
    <row r="27" spans="2:12" s="1" customFormat="1" ht="12" customHeight="1">
      <c r="B27" s="32"/>
      <c r="D27" s="27" t="s">
        <v>33</v>
      </c>
      <c r="I27" s="27" t="s">
        <v>25</v>
      </c>
      <c r="J27" s="25" t="s">
        <v>1</v>
      </c>
      <c r="L27" s="32"/>
    </row>
    <row r="28" spans="2:12" s="1" customFormat="1" ht="18" customHeight="1">
      <c r="B28" s="32"/>
      <c r="E28" s="25" t="s">
        <v>34</v>
      </c>
      <c r="I28" s="27" t="s">
        <v>27</v>
      </c>
      <c r="J28" s="25" t="s">
        <v>1</v>
      </c>
      <c r="L28" s="32"/>
    </row>
    <row r="29" spans="2:12" s="1" customFormat="1" ht="6.95" customHeight="1">
      <c r="B29" s="32"/>
      <c r="L29" s="32"/>
    </row>
    <row r="30" spans="2:12" s="1" customFormat="1" ht="12" customHeight="1">
      <c r="B30" s="32"/>
      <c r="D30" s="27" t="s">
        <v>35</v>
      </c>
      <c r="L30" s="32"/>
    </row>
    <row r="31" spans="2:12" s="7" customFormat="1" ht="16.5" customHeight="1">
      <c r="B31" s="95"/>
      <c r="E31" s="223" t="s">
        <v>1</v>
      </c>
      <c r="F31" s="223"/>
      <c r="G31" s="223"/>
      <c r="H31" s="223"/>
      <c r="L31" s="95"/>
    </row>
    <row r="32" spans="2:12" s="1" customFormat="1" ht="6.95" customHeight="1">
      <c r="B32" s="32"/>
      <c r="L32" s="32"/>
    </row>
    <row r="33" spans="2:12" s="1" customFormat="1" ht="6.95" customHeight="1">
      <c r="B33" s="32"/>
      <c r="D33" s="53"/>
      <c r="E33" s="53"/>
      <c r="F33" s="53"/>
      <c r="G33" s="53"/>
      <c r="H33" s="53"/>
      <c r="I33" s="53"/>
      <c r="J33" s="53"/>
      <c r="K33" s="53"/>
      <c r="L33" s="32"/>
    </row>
    <row r="34" spans="2:12" s="1" customFormat="1" ht="25.35" customHeight="1">
      <c r="B34" s="32"/>
      <c r="D34" s="96" t="s">
        <v>36</v>
      </c>
      <c r="J34" s="66">
        <f>ROUND(J132,2)</f>
        <v>0</v>
      </c>
      <c r="L34" s="32"/>
    </row>
    <row r="35" spans="2:12" s="1" customFormat="1" ht="6.95" customHeight="1">
      <c r="B35" s="32"/>
      <c r="D35" s="53"/>
      <c r="E35" s="53"/>
      <c r="F35" s="53"/>
      <c r="G35" s="53"/>
      <c r="H35" s="53"/>
      <c r="I35" s="53"/>
      <c r="J35" s="53"/>
      <c r="K35" s="53"/>
      <c r="L35" s="32"/>
    </row>
    <row r="36" spans="2:12" s="1" customFormat="1" ht="14.45" customHeight="1">
      <c r="B36" s="32"/>
      <c r="F36" s="35" t="s">
        <v>38</v>
      </c>
      <c r="I36" s="35" t="s">
        <v>37</v>
      </c>
      <c r="J36" s="35" t="s">
        <v>39</v>
      </c>
      <c r="L36" s="32"/>
    </row>
    <row r="37" spans="2:12" s="1" customFormat="1" ht="14.45" customHeight="1">
      <c r="B37" s="32"/>
      <c r="D37" s="55" t="s">
        <v>40</v>
      </c>
      <c r="E37" s="27" t="s">
        <v>41</v>
      </c>
      <c r="F37" s="86">
        <f>ROUND((SUM(BE132:BE220)),2)</f>
        <v>0</v>
      </c>
      <c r="I37" s="97">
        <v>0.21</v>
      </c>
      <c r="J37" s="86">
        <f>ROUND(((SUM(BE132:BE220))*I37),2)</f>
        <v>0</v>
      </c>
      <c r="L37" s="32"/>
    </row>
    <row r="38" spans="2:12" s="1" customFormat="1" ht="14.45" customHeight="1">
      <c r="B38" s="32"/>
      <c r="E38" s="27" t="s">
        <v>42</v>
      </c>
      <c r="F38" s="86">
        <f>ROUND((SUM(BF132:BF220)),2)</f>
        <v>0</v>
      </c>
      <c r="I38" s="97">
        <v>0.15</v>
      </c>
      <c r="J38" s="86">
        <f>ROUND(((SUM(BF132:BF220))*I38),2)</f>
        <v>0</v>
      </c>
      <c r="L38" s="32"/>
    </row>
    <row r="39" spans="2:12" s="1" customFormat="1" ht="14.45" customHeight="1" hidden="1">
      <c r="B39" s="32"/>
      <c r="E39" s="27" t="s">
        <v>43</v>
      </c>
      <c r="F39" s="86">
        <f>ROUND((SUM(BG132:BG220)),2)</f>
        <v>0</v>
      </c>
      <c r="I39" s="97">
        <v>0.21</v>
      </c>
      <c r="J39" s="86">
        <f>0</f>
        <v>0</v>
      </c>
      <c r="L39" s="32"/>
    </row>
    <row r="40" spans="2:12" s="1" customFormat="1" ht="14.45" customHeight="1" hidden="1">
      <c r="B40" s="32"/>
      <c r="E40" s="27" t="s">
        <v>44</v>
      </c>
      <c r="F40" s="86">
        <f>ROUND((SUM(BH132:BH220)),2)</f>
        <v>0</v>
      </c>
      <c r="I40" s="97">
        <v>0.15</v>
      </c>
      <c r="J40" s="86">
        <f>0</f>
        <v>0</v>
      </c>
      <c r="L40" s="32"/>
    </row>
    <row r="41" spans="2:12" s="1" customFormat="1" ht="14.45" customHeight="1" hidden="1">
      <c r="B41" s="32"/>
      <c r="E41" s="27" t="s">
        <v>45</v>
      </c>
      <c r="F41" s="86">
        <f>ROUND((SUM(BI132:BI220)),2)</f>
        <v>0</v>
      </c>
      <c r="I41" s="97">
        <v>0</v>
      </c>
      <c r="J41" s="86">
        <f>0</f>
        <v>0</v>
      </c>
      <c r="L41" s="32"/>
    </row>
    <row r="42" spans="2:12" s="1" customFormat="1" ht="6.95" customHeight="1">
      <c r="B42" s="32"/>
      <c r="L42" s="32"/>
    </row>
    <row r="43" spans="2:12" s="1" customFormat="1" ht="25.35" customHeight="1">
      <c r="B43" s="32"/>
      <c r="C43" s="98"/>
      <c r="D43" s="99" t="s">
        <v>46</v>
      </c>
      <c r="E43" s="57"/>
      <c r="F43" s="57"/>
      <c r="G43" s="100" t="s">
        <v>47</v>
      </c>
      <c r="H43" s="101" t="s">
        <v>48</v>
      </c>
      <c r="I43" s="57"/>
      <c r="J43" s="102">
        <f>SUM(J34:J41)</f>
        <v>0</v>
      </c>
      <c r="K43" s="103"/>
      <c r="L43" s="32"/>
    </row>
    <row r="44" spans="2:12" s="1" customFormat="1" ht="14.45" customHeight="1">
      <c r="B44" s="32"/>
      <c r="L44" s="32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49</v>
      </c>
      <c r="E50" s="42"/>
      <c r="F50" s="42"/>
      <c r="G50" s="41" t="s">
        <v>50</v>
      </c>
      <c r="H50" s="42"/>
      <c r="I50" s="42"/>
      <c r="J50" s="42"/>
      <c r="K50" s="42"/>
      <c r="L50" s="3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.75">
      <c r="B61" s="32"/>
      <c r="D61" s="43" t="s">
        <v>51</v>
      </c>
      <c r="E61" s="34"/>
      <c r="F61" s="104" t="s">
        <v>52</v>
      </c>
      <c r="G61" s="43" t="s">
        <v>51</v>
      </c>
      <c r="H61" s="34"/>
      <c r="I61" s="34"/>
      <c r="J61" s="105" t="s">
        <v>52</v>
      </c>
      <c r="K61" s="34"/>
      <c r="L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.75">
      <c r="B65" s="32"/>
      <c r="D65" s="41" t="s">
        <v>53</v>
      </c>
      <c r="E65" s="42"/>
      <c r="F65" s="42"/>
      <c r="G65" s="41" t="s">
        <v>54</v>
      </c>
      <c r="H65" s="42"/>
      <c r="I65" s="42"/>
      <c r="J65" s="42"/>
      <c r="K65" s="42"/>
      <c r="L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.75">
      <c r="B76" s="32"/>
      <c r="D76" s="43" t="s">
        <v>51</v>
      </c>
      <c r="E76" s="34"/>
      <c r="F76" s="104" t="s">
        <v>52</v>
      </c>
      <c r="G76" s="43" t="s">
        <v>51</v>
      </c>
      <c r="H76" s="34"/>
      <c r="I76" s="34"/>
      <c r="J76" s="105" t="s">
        <v>52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4.95" customHeight="1">
      <c r="B82" s="32"/>
      <c r="C82" s="21" t="s">
        <v>177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16.5" customHeight="1">
      <c r="B85" s="32"/>
      <c r="E85" s="251" t="str">
        <f>E7</f>
        <v>Chodník Hrachovec - horní část - 1.etapa  km 0,000 – km 0,763</v>
      </c>
      <c r="F85" s="252"/>
      <c r="G85" s="252"/>
      <c r="H85" s="252"/>
      <c r="L85" s="32"/>
    </row>
    <row r="86" spans="2:12" ht="12" customHeight="1">
      <c r="B86" s="20"/>
      <c r="C86" s="27" t="s">
        <v>153</v>
      </c>
      <c r="L86" s="20"/>
    </row>
    <row r="87" spans="2:12" ht="16.5" customHeight="1">
      <c r="B87" s="20"/>
      <c r="E87" s="251" t="s">
        <v>156</v>
      </c>
      <c r="F87" s="219"/>
      <c r="G87" s="219"/>
      <c r="H87" s="219"/>
      <c r="L87" s="20"/>
    </row>
    <row r="88" spans="2:12" ht="12" customHeight="1">
      <c r="B88" s="20"/>
      <c r="C88" s="27" t="s">
        <v>159</v>
      </c>
      <c r="L88" s="20"/>
    </row>
    <row r="89" spans="2:12" s="1" customFormat="1" ht="16.5" customHeight="1">
      <c r="B89" s="32"/>
      <c r="E89" s="247" t="s">
        <v>1074</v>
      </c>
      <c r="F89" s="250"/>
      <c r="G89" s="250"/>
      <c r="H89" s="250"/>
      <c r="L89" s="32"/>
    </row>
    <row r="90" spans="2:12" s="1" customFormat="1" ht="12" customHeight="1">
      <c r="B90" s="32"/>
      <c r="C90" s="27" t="s">
        <v>1075</v>
      </c>
      <c r="L90" s="32"/>
    </row>
    <row r="91" spans="2:12" s="1" customFormat="1" ht="16.5" customHeight="1">
      <c r="B91" s="32"/>
      <c r="E91" s="208" t="str">
        <f>E13</f>
        <v>2024 - Opěrná zeď A4</v>
      </c>
      <c r="F91" s="250"/>
      <c r="G91" s="250"/>
      <c r="H91" s="250"/>
      <c r="L91" s="32"/>
    </row>
    <row r="92" spans="2:12" s="1" customFormat="1" ht="6.95" customHeight="1">
      <c r="B92" s="32"/>
      <c r="L92" s="32"/>
    </row>
    <row r="93" spans="2:12" s="1" customFormat="1" ht="12" customHeight="1">
      <c r="B93" s="32"/>
      <c r="C93" s="27" t="s">
        <v>20</v>
      </c>
      <c r="F93" s="25" t="str">
        <f>F16</f>
        <v>Hrachovec</v>
      </c>
      <c r="I93" s="27" t="s">
        <v>22</v>
      </c>
      <c r="J93" s="52" t="str">
        <f>IF(J16="","",J16)</f>
        <v>2. 12. 2022</v>
      </c>
      <c r="L93" s="32"/>
    </row>
    <row r="94" spans="2:12" s="1" customFormat="1" ht="6.95" customHeight="1">
      <c r="B94" s="32"/>
      <c r="L94" s="32"/>
    </row>
    <row r="95" spans="2:12" s="1" customFormat="1" ht="15.2" customHeight="1">
      <c r="B95" s="32"/>
      <c r="C95" s="27" t="s">
        <v>24</v>
      </c>
      <c r="F95" s="25" t="str">
        <f>E19</f>
        <v>Město Valašské Meziříčí</v>
      </c>
      <c r="I95" s="27" t="s">
        <v>30</v>
      </c>
      <c r="J95" s="30" t="str">
        <f>E25</f>
        <v>Ing.Leoš Zádrapa</v>
      </c>
      <c r="L95" s="32"/>
    </row>
    <row r="96" spans="2:12" s="1" customFormat="1" ht="15.2" customHeight="1">
      <c r="B96" s="32"/>
      <c r="C96" s="27" t="s">
        <v>28</v>
      </c>
      <c r="F96" s="25" t="str">
        <f>IF(E22="","",E22)</f>
        <v>Vyplň údaj</v>
      </c>
      <c r="I96" s="27" t="s">
        <v>33</v>
      </c>
      <c r="J96" s="30" t="str">
        <f>E28</f>
        <v>Fajfrová Irena</v>
      </c>
      <c r="L96" s="32"/>
    </row>
    <row r="97" spans="2:12" s="1" customFormat="1" ht="10.35" customHeight="1">
      <c r="B97" s="32"/>
      <c r="L97" s="32"/>
    </row>
    <row r="98" spans="2:12" s="1" customFormat="1" ht="29.25" customHeight="1">
      <c r="B98" s="32"/>
      <c r="C98" s="106" t="s">
        <v>178</v>
      </c>
      <c r="D98" s="98"/>
      <c r="E98" s="98"/>
      <c r="F98" s="98"/>
      <c r="G98" s="98"/>
      <c r="H98" s="98"/>
      <c r="I98" s="98"/>
      <c r="J98" s="107" t="s">
        <v>179</v>
      </c>
      <c r="K98" s="98"/>
      <c r="L98" s="32"/>
    </row>
    <row r="99" spans="2:12" s="1" customFormat="1" ht="10.35" customHeight="1">
      <c r="B99" s="32"/>
      <c r="L99" s="32"/>
    </row>
    <row r="100" spans="2:47" s="1" customFormat="1" ht="22.9" customHeight="1">
      <c r="B100" s="32"/>
      <c r="C100" s="108" t="s">
        <v>180</v>
      </c>
      <c r="J100" s="66">
        <f>J132</f>
        <v>0</v>
      </c>
      <c r="L100" s="32"/>
      <c r="AU100" s="17" t="s">
        <v>181</v>
      </c>
    </row>
    <row r="101" spans="2:12" s="8" customFormat="1" ht="24.95" customHeight="1">
      <c r="B101" s="109"/>
      <c r="D101" s="110" t="s">
        <v>182</v>
      </c>
      <c r="E101" s="111"/>
      <c r="F101" s="111"/>
      <c r="G101" s="111"/>
      <c r="H101" s="111"/>
      <c r="I101" s="111"/>
      <c r="J101" s="112">
        <f>J133</f>
        <v>0</v>
      </c>
      <c r="L101" s="109"/>
    </row>
    <row r="102" spans="2:12" s="9" customFormat="1" ht="19.9" customHeight="1">
      <c r="B102" s="113"/>
      <c r="D102" s="114" t="s">
        <v>183</v>
      </c>
      <c r="E102" s="115"/>
      <c r="F102" s="115"/>
      <c r="G102" s="115"/>
      <c r="H102" s="115"/>
      <c r="I102" s="115"/>
      <c r="J102" s="116">
        <f>J134</f>
        <v>0</v>
      </c>
      <c r="L102" s="113"/>
    </row>
    <row r="103" spans="2:12" s="9" customFormat="1" ht="19.9" customHeight="1">
      <c r="B103" s="113"/>
      <c r="D103" s="114" t="s">
        <v>184</v>
      </c>
      <c r="E103" s="115"/>
      <c r="F103" s="115"/>
      <c r="G103" s="115"/>
      <c r="H103" s="115"/>
      <c r="I103" s="115"/>
      <c r="J103" s="116">
        <f>J192</f>
        <v>0</v>
      </c>
      <c r="L103" s="113"/>
    </row>
    <row r="104" spans="2:12" s="9" customFormat="1" ht="19.9" customHeight="1">
      <c r="B104" s="113"/>
      <c r="D104" s="114" t="s">
        <v>185</v>
      </c>
      <c r="E104" s="115"/>
      <c r="F104" s="115"/>
      <c r="G104" s="115"/>
      <c r="H104" s="115"/>
      <c r="I104" s="115"/>
      <c r="J104" s="116">
        <f>J204</f>
        <v>0</v>
      </c>
      <c r="L104" s="113"/>
    </row>
    <row r="105" spans="2:12" s="9" customFormat="1" ht="19.9" customHeight="1">
      <c r="B105" s="113"/>
      <c r="D105" s="114" t="s">
        <v>189</v>
      </c>
      <c r="E105" s="115"/>
      <c r="F105" s="115"/>
      <c r="G105" s="115"/>
      <c r="H105" s="115"/>
      <c r="I105" s="115"/>
      <c r="J105" s="116">
        <f>J210</f>
        <v>0</v>
      </c>
      <c r="L105" s="113"/>
    </row>
    <row r="106" spans="2:12" s="9" customFormat="1" ht="19.9" customHeight="1">
      <c r="B106" s="113"/>
      <c r="D106" s="114" t="s">
        <v>191</v>
      </c>
      <c r="E106" s="115"/>
      <c r="F106" s="115"/>
      <c r="G106" s="115"/>
      <c r="H106" s="115"/>
      <c r="I106" s="115"/>
      <c r="J106" s="116">
        <f>J213</f>
        <v>0</v>
      </c>
      <c r="L106" s="113"/>
    </row>
    <row r="107" spans="2:12" s="8" customFormat="1" ht="24.95" customHeight="1">
      <c r="B107" s="109"/>
      <c r="D107" s="110" t="s">
        <v>835</v>
      </c>
      <c r="E107" s="111"/>
      <c r="F107" s="111"/>
      <c r="G107" s="111"/>
      <c r="H107" s="111"/>
      <c r="I107" s="111"/>
      <c r="J107" s="112">
        <f>J215</f>
        <v>0</v>
      </c>
      <c r="L107" s="109"/>
    </row>
    <row r="108" spans="2:12" s="9" customFormat="1" ht="19.9" customHeight="1">
      <c r="B108" s="113"/>
      <c r="D108" s="114" t="s">
        <v>1184</v>
      </c>
      <c r="E108" s="115"/>
      <c r="F108" s="115"/>
      <c r="G108" s="115"/>
      <c r="H108" s="115"/>
      <c r="I108" s="115"/>
      <c r="J108" s="116">
        <f>J216</f>
        <v>0</v>
      </c>
      <c r="L108" s="113"/>
    </row>
    <row r="109" spans="2:12" s="1" customFormat="1" ht="21.75" customHeight="1">
      <c r="B109" s="32"/>
      <c r="L109" s="32"/>
    </row>
    <row r="110" spans="2:12" s="1" customFormat="1" ht="6.95" customHeight="1">
      <c r="B110" s="44"/>
      <c r="C110" s="45"/>
      <c r="D110" s="45"/>
      <c r="E110" s="45"/>
      <c r="F110" s="45"/>
      <c r="G110" s="45"/>
      <c r="H110" s="45"/>
      <c r="I110" s="45"/>
      <c r="J110" s="45"/>
      <c r="K110" s="45"/>
      <c r="L110" s="32"/>
    </row>
    <row r="114" spans="2:12" s="1" customFormat="1" ht="6.95" customHeight="1">
      <c r="B114" s="46"/>
      <c r="C114" s="47"/>
      <c r="D114" s="47"/>
      <c r="E114" s="47"/>
      <c r="F114" s="47"/>
      <c r="G114" s="47"/>
      <c r="H114" s="47"/>
      <c r="I114" s="47"/>
      <c r="J114" s="47"/>
      <c r="K114" s="47"/>
      <c r="L114" s="32"/>
    </row>
    <row r="115" spans="2:12" s="1" customFormat="1" ht="24.95" customHeight="1">
      <c r="B115" s="32"/>
      <c r="C115" s="21" t="s">
        <v>192</v>
      </c>
      <c r="L115" s="32"/>
    </row>
    <row r="116" spans="2:12" s="1" customFormat="1" ht="6.95" customHeight="1">
      <c r="B116" s="32"/>
      <c r="L116" s="32"/>
    </row>
    <row r="117" spans="2:12" s="1" customFormat="1" ht="12" customHeight="1">
      <c r="B117" s="32"/>
      <c r="C117" s="27" t="s">
        <v>16</v>
      </c>
      <c r="L117" s="32"/>
    </row>
    <row r="118" spans="2:12" s="1" customFormat="1" ht="16.5" customHeight="1">
      <c r="B118" s="32"/>
      <c r="E118" s="251" t="str">
        <f>E7</f>
        <v>Chodník Hrachovec - horní část - 1.etapa  km 0,000 – km 0,763</v>
      </c>
      <c r="F118" s="252"/>
      <c r="G118" s="252"/>
      <c r="H118" s="252"/>
      <c r="L118" s="32"/>
    </row>
    <row r="119" spans="2:12" ht="12" customHeight="1">
      <c r="B119" s="20"/>
      <c r="C119" s="27" t="s">
        <v>153</v>
      </c>
      <c r="L119" s="20"/>
    </row>
    <row r="120" spans="2:12" ht="16.5" customHeight="1">
      <c r="B120" s="20"/>
      <c r="E120" s="251" t="s">
        <v>156</v>
      </c>
      <c r="F120" s="219"/>
      <c r="G120" s="219"/>
      <c r="H120" s="219"/>
      <c r="L120" s="20"/>
    </row>
    <row r="121" spans="2:12" ht="12" customHeight="1">
      <c r="B121" s="20"/>
      <c r="C121" s="27" t="s">
        <v>159</v>
      </c>
      <c r="L121" s="20"/>
    </row>
    <row r="122" spans="2:12" s="1" customFormat="1" ht="16.5" customHeight="1">
      <c r="B122" s="32"/>
      <c r="E122" s="247" t="s">
        <v>1074</v>
      </c>
      <c r="F122" s="250"/>
      <c r="G122" s="250"/>
      <c r="H122" s="250"/>
      <c r="L122" s="32"/>
    </row>
    <row r="123" spans="2:12" s="1" customFormat="1" ht="12" customHeight="1">
      <c r="B123" s="32"/>
      <c r="C123" s="27" t="s">
        <v>1075</v>
      </c>
      <c r="L123" s="32"/>
    </row>
    <row r="124" spans="2:12" s="1" customFormat="1" ht="16.5" customHeight="1">
      <c r="B124" s="32"/>
      <c r="E124" s="208" t="str">
        <f>E13</f>
        <v>2024 - Opěrná zeď A4</v>
      </c>
      <c r="F124" s="250"/>
      <c r="G124" s="250"/>
      <c r="H124" s="250"/>
      <c r="L124" s="32"/>
    </row>
    <row r="125" spans="2:12" s="1" customFormat="1" ht="6.95" customHeight="1">
      <c r="B125" s="32"/>
      <c r="L125" s="32"/>
    </row>
    <row r="126" spans="2:12" s="1" customFormat="1" ht="12" customHeight="1">
      <c r="B126" s="32"/>
      <c r="C126" s="27" t="s">
        <v>20</v>
      </c>
      <c r="F126" s="25" t="str">
        <f>F16</f>
        <v>Hrachovec</v>
      </c>
      <c r="I126" s="27" t="s">
        <v>22</v>
      </c>
      <c r="J126" s="52" t="str">
        <f>IF(J16="","",J16)</f>
        <v>2. 12. 2022</v>
      </c>
      <c r="L126" s="32"/>
    </row>
    <row r="127" spans="2:12" s="1" customFormat="1" ht="6.95" customHeight="1">
      <c r="B127" s="32"/>
      <c r="L127" s="32"/>
    </row>
    <row r="128" spans="2:12" s="1" customFormat="1" ht="15.2" customHeight="1">
      <c r="B128" s="32"/>
      <c r="C128" s="27" t="s">
        <v>24</v>
      </c>
      <c r="F128" s="25" t="str">
        <f>E19</f>
        <v>Město Valašské Meziříčí</v>
      </c>
      <c r="I128" s="27" t="s">
        <v>30</v>
      </c>
      <c r="J128" s="30" t="str">
        <f>E25</f>
        <v>Ing.Leoš Zádrapa</v>
      </c>
      <c r="L128" s="32"/>
    </row>
    <row r="129" spans="2:12" s="1" customFormat="1" ht="15.2" customHeight="1">
      <c r="B129" s="32"/>
      <c r="C129" s="27" t="s">
        <v>28</v>
      </c>
      <c r="F129" s="25" t="str">
        <f>IF(E22="","",E22)</f>
        <v>Vyplň údaj</v>
      </c>
      <c r="I129" s="27" t="s">
        <v>33</v>
      </c>
      <c r="J129" s="30" t="str">
        <f>E28</f>
        <v>Fajfrová Irena</v>
      </c>
      <c r="L129" s="32"/>
    </row>
    <row r="130" spans="2:12" s="1" customFormat="1" ht="10.35" customHeight="1">
      <c r="B130" s="32"/>
      <c r="L130" s="32"/>
    </row>
    <row r="131" spans="2:20" s="10" customFormat="1" ht="29.25" customHeight="1">
      <c r="B131" s="117"/>
      <c r="C131" s="118" t="s">
        <v>193</v>
      </c>
      <c r="D131" s="119" t="s">
        <v>61</v>
      </c>
      <c r="E131" s="119" t="s">
        <v>57</v>
      </c>
      <c r="F131" s="119" t="s">
        <v>58</v>
      </c>
      <c r="G131" s="119" t="s">
        <v>194</v>
      </c>
      <c r="H131" s="119" t="s">
        <v>195</v>
      </c>
      <c r="I131" s="119" t="s">
        <v>196</v>
      </c>
      <c r="J131" s="119" t="s">
        <v>179</v>
      </c>
      <c r="K131" s="120" t="s">
        <v>197</v>
      </c>
      <c r="L131" s="117"/>
      <c r="M131" s="59" t="s">
        <v>1</v>
      </c>
      <c r="N131" s="60" t="s">
        <v>40</v>
      </c>
      <c r="O131" s="60" t="s">
        <v>198</v>
      </c>
      <c r="P131" s="60" t="s">
        <v>199</v>
      </c>
      <c r="Q131" s="60" t="s">
        <v>200</v>
      </c>
      <c r="R131" s="60" t="s">
        <v>201</v>
      </c>
      <c r="S131" s="60" t="s">
        <v>202</v>
      </c>
      <c r="T131" s="61" t="s">
        <v>203</v>
      </c>
    </row>
    <row r="132" spans="2:63" s="1" customFormat="1" ht="22.9" customHeight="1">
      <c r="B132" s="32"/>
      <c r="C132" s="64" t="s">
        <v>204</v>
      </c>
      <c r="J132" s="121">
        <f>BK132</f>
        <v>0</v>
      </c>
      <c r="L132" s="32"/>
      <c r="M132" s="62"/>
      <c r="N132" s="53"/>
      <c r="O132" s="53"/>
      <c r="P132" s="122">
        <f>P133+P215</f>
        <v>0</v>
      </c>
      <c r="Q132" s="53"/>
      <c r="R132" s="122">
        <f>R133+R215</f>
        <v>88.14474037</v>
      </c>
      <c r="S132" s="53"/>
      <c r="T132" s="123">
        <f>T133+T215</f>
        <v>0.981041</v>
      </c>
      <c r="AT132" s="17" t="s">
        <v>75</v>
      </c>
      <c r="AU132" s="17" t="s">
        <v>181</v>
      </c>
      <c r="BK132" s="124">
        <f>BK133+BK215</f>
        <v>0</v>
      </c>
    </row>
    <row r="133" spans="2:63" s="11" customFormat="1" ht="25.9" customHeight="1">
      <c r="B133" s="125"/>
      <c r="D133" s="126" t="s">
        <v>75</v>
      </c>
      <c r="E133" s="127" t="s">
        <v>205</v>
      </c>
      <c r="F133" s="127" t="s">
        <v>206</v>
      </c>
      <c r="I133" s="128"/>
      <c r="J133" s="129">
        <f>BK133</f>
        <v>0</v>
      </c>
      <c r="L133" s="125"/>
      <c r="M133" s="130"/>
      <c r="P133" s="131">
        <f>P134+P192+P204+P210+P213</f>
        <v>0</v>
      </c>
      <c r="R133" s="131">
        <f>R134+R192+R204+R210+R213</f>
        <v>87.06796329999999</v>
      </c>
      <c r="T133" s="132">
        <f>T134+T192+T204+T210+T213</f>
        <v>0</v>
      </c>
      <c r="AR133" s="126" t="s">
        <v>83</v>
      </c>
      <c r="AT133" s="133" t="s">
        <v>75</v>
      </c>
      <c r="AU133" s="133" t="s">
        <v>76</v>
      </c>
      <c r="AY133" s="126" t="s">
        <v>207</v>
      </c>
      <c r="BK133" s="134">
        <f>BK134+BK192+BK204+BK210+BK213</f>
        <v>0</v>
      </c>
    </row>
    <row r="134" spans="2:63" s="11" customFormat="1" ht="22.9" customHeight="1">
      <c r="B134" s="125"/>
      <c r="D134" s="126" t="s">
        <v>75</v>
      </c>
      <c r="E134" s="135" t="s">
        <v>83</v>
      </c>
      <c r="F134" s="135" t="s">
        <v>208</v>
      </c>
      <c r="I134" s="128"/>
      <c r="J134" s="136">
        <f>BK134</f>
        <v>0</v>
      </c>
      <c r="L134" s="125"/>
      <c r="M134" s="130"/>
      <c r="P134" s="131">
        <f>SUM(P135:P191)</f>
        <v>0</v>
      </c>
      <c r="R134" s="131">
        <f>SUM(R135:R191)</f>
        <v>0.004611</v>
      </c>
      <c r="T134" s="132">
        <f>SUM(T135:T191)</f>
        <v>0</v>
      </c>
      <c r="AR134" s="126" t="s">
        <v>83</v>
      </c>
      <c r="AT134" s="133" t="s">
        <v>75</v>
      </c>
      <c r="AU134" s="133" t="s">
        <v>83</v>
      </c>
      <c r="AY134" s="126" t="s">
        <v>207</v>
      </c>
      <c r="BK134" s="134">
        <f>SUM(BK135:BK191)</f>
        <v>0</v>
      </c>
    </row>
    <row r="135" spans="2:65" s="1" customFormat="1" ht="24.2" customHeight="1">
      <c r="B135" s="137"/>
      <c r="C135" s="138" t="s">
        <v>83</v>
      </c>
      <c r="D135" s="138" t="s">
        <v>209</v>
      </c>
      <c r="E135" s="139" t="s">
        <v>270</v>
      </c>
      <c r="F135" s="140" t="s">
        <v>271</v>
      </c>
      <c r="G135" s="141" t="s">
        <v>272</v>
      </c>
      <c r="H135" s="142">
        <v>30</v>
      </c>
      <c r="I135" s="143"/>
      <c r="J135" s="144">
        <f>ROUND(I135*H135,2)</f>
        <v>0</v>
      </c>
      <c r="K135" s="140" t="s">
        <v>213</v>
      </c>
      <c r="L135" s="32"/>
      <c r="M135" s="145" t="s">
        <v>1</v>
      </c>
      <c r="N135" s="146" t="s">
        <v>41</v>
      </c>
      <c r="P135" s="147">
        <f>O135*H135</f>
        <v>0</v>
      </c>
      <c r="Q135" s="147">
        <v>0.00014</v>
      </c>
      <c r="R135" s="147">
        <f>Q135*H135</f>
        <v>0.0042</v>
      </c>
      <c r="S135" s="147">
        <v>0</v>
      </c>
      <c r="T135" s="148">
        <f>S135*H135</f>
        <v>0</v>
      </c>
      <c r="AR135" s="149" t="s">
        <v>214</v>
      </c>
      <c r="AT135" s="149" t="s">
        <v>209</v>
      </c>
      <c r="AU135" s="149" t="s">
        <v>85</v>
      </c>
      <c r="AY135" s="17" t="s">
        <v>207</v>
      </c>
      <c r="BE135" s="150">
        <f>IF(N135="základní",J135,0)</f>
        <v>0</v>
      </c>
      <c r="BF135" s="150">
        <f>IF(N135="snížená",J135,0)</f>
        <v>0</v>
      </c>
      <c r="BG135" s="150">
        <f>IF(N135="zákl. přenesená",J135,0)</f>
        <v>0</v>
      </c>
      <c r="BH135" s="150">
        <f>IF(N135="sníž. přenesená",J135,0)</f>
        <v>0</v>
      </c>
      <c r="BI135" s="150">
        <f>IF(N135="nulová",J135,0)</f>
        <v>0</v>
      </c>
      <c r="BJ135" s="17" t="s">
        <v>83</v>
      </c>
      <c r="BK135" s="150">
        <f>ROUND(I135*H135,2)</f>
        <v>0</v>
      </c>
      <c r="BL135" s="17" t="s">
        <v>214</v>
      </c>
      <c r="BM135" s="149" t="s">
        <v>1077</v>
      </c>
    </row>
    <row r="136" spans="2:65" s="1" customFormat="1" ht="24.2" customHeight="1">
      <c r="B136" s="137"/>
      <c r="C136" s="138" t="s">
        <v>85</v>
      </c>
      <c r="D136" s="138" t="s">
        <v>209</v>
      </c>
      <c r="E136" s="139" t="s">
        <v>275</v>
      </c>
      <c r="F136" s="140" t="s">
        <v>276</v>
      </c>
      <c r="G136" s="141" t="s">
        <v>272</v>
      </c>
      <c r="H136" s="142">
        <v>30</v>
      </c>
      <c r="I136" s="143"/>
      <c r="J136" s="144">
        <f>ROUND(I136*H136,2)</f>
        <v>0</v>
      </c>
      <c r="K136" s="140" t="s">
        <v>213</v>
      </c>
      <c r="L136" s="32"/>
      <c r="M136" s="145" t="s">
        <v>1</v>
      </c>
      <c r="N136" s="146" t="s">
        <v>41</v>
      </c>
      <c r="P136" s="147">
        <f>O136*H136</f>
        <v>0</v>
      </c>
      <c r="Q136" s="147">
        <v>0</v>
      </c>
      <c r="R136" s="147">
        <f>Q136*H136</f>
        <v>0</v>
      </c>
      <c r="S136" s="147">
        <v>0</v>
      </c>
      <c r="T136" s="148">
        <f>S136*H136</f>
        <v>0</v>
      </c>
      <c r="AR136" s="149" t="s">
        <v>214</v>
      </c>
      <c r="AT136" s="149" t="s">
        <v>209</v>
      </c>
      <c r="AU136" s="149" t="s">
        <v>85</v>
      </c>
      <c r="AY136" s="17" t="s">
        <v>207</v>
      </c>
      <c r="BE136" s="150">
        <f>IF(N136="základní",J136,0)</f>
        <v>0</v>
      </c>
      <c r="BF136" s="150">
        <f>IF(N136="snížená",J136,0)</f>
        <v>0</v>
      </c>
      <c r="BG136" s="150">
        <f>IF(N136="zákl. přenesená",J136,0)</f>
        <v>0</v>
      </c>
      <c r="BH136" s="150">
        <f>IF(N136="sníž. přenesená",J136,0)</f>
        <v>0</v>
      </c>
      <c r="BI136" s="150">
        <f>IF(N136="nulová",J136,0)</f>
        <v>0</v>
      </c>
      <c r="BJ136" s="17" t="s">
        <v>83</v>
      </c>
      <c r="BK136" s="150">
        <f>ROUND(I136*H136,2)</f>
        <v>0</v>
      </c>
      <c r="BL136" s="17" t="s">
        <v>214</v>
      </c>
      <c r="BM136" s="149" t="s">
        <v>1078</v>
      </c>
    </row>
    <row r="137" spans="2:65" s="1" customFormat="1" ht="24.2" customHeight="1">
      <c r="B137" s="137"/>
      <c r="C137" s="138" t="s">
        <v>99</v>
      </c>
      <c r="D137" s="138" t="s">
        <v>209</v>
      </c>
      <c r="E137" s="139" t="s">
        <v>1079</v>
      </c>
      <c r="F137" s="140" t="s">
        <v>1080</v>
      </c>
      <c r="G137" s="141" t="s">
        <v>218</v>
      </c>
      <c r="H137" s="142">
        <v>13.5</v>
      </c>
      <c r="I137" s="143"/>
      <c r="J137" s="144">
        <f>ROUND(I137*H137,2)</f>
        <v>0</v>
      </c>
      <c r="K137" s="140" t="s">
        <v>213</v>
      </c>
      <c r="L137" s="32"/>
      <c r="M137" s="145" t="s">
        <v>1</v>
      </c>
      <c r="N137" s="146" t="s">
        <v>41</v>
      </c>
      <c r="P137" s="147">
        <f>O137*H137</f>
        <v>0</v>
      </c>
      <c r="Q137" s="147">
        <v>0</v>
      </c>
      <c r="R137" s="147">
        <f>Q137*H137</f>
        <v>0</v>
      </c>
      <c r="S137" s="147">
        <v>0</v>
      </c>
      <c r="T137" s="148">
        <f>S137*H137</f>
        <v>0</v>
      </c>
      <c r="AR137" s="149" t="s">
        <v>214</v>
      </c>
      <c r="AT137" s="149" t="s">
        <v>209</v>
      </c>
      <c r="AU137" s="149" t="s">
        <v>85</v>
      </c>
      <c r="AY137" s="17" t="s">
        <v>207</v>
      </c>
      <c r="BE137" s="150">
        <f>IF(N137="základní",J137,0)</f>
        <v>0</v>
      </c>
      <c r="BF137" s="150">
        <f>IF(N137="snížená",J137,0)</f>
        <v>0</v>
      </c>
      <c r="BG137" s="150">
        <f>IF(N137="zákl. přenesená",J137,0)</f>
        <v>0</v>
      </c>
      <c r="BH137" s="150">
        <f>IF(N137="sníž. přenesená",J137,0)</f>
        <v>0</v>
      </c>
      <c r="BI137" s="150">
        <f>IF(N137="nulová",J137,0)</f>
        <v>0</v>
      </c>
      <c r="BJ137" s="17" t="s">
        <v>83</v>
      </c>
      <c r="BK137" s="150">
        <f>ROUND(I137*H137,2)</f>
        <v>0</v>
      </c>
      <c r="BL137" s="17" t="s">
        <v>214</v>
      </c>
      <c r="BM137" s="149" t="s">
        <v>1081</v>
      </c>
    </row>
    <row r="138" spans="2:51" s="12" customFormat="1" ht="12">
      <c r="B138" s="151"/>
      <c r="D138" s="152" t="s">
        <v>223</v>
      </c>
      <c r="E138" s="153" t="s">
        <v>154</v>
      </c>
      <c r="F138" s="154" t="s">
        <v>1262</v>
      </c>
      <c r="H138" s="155">
        <v>13.5</v>
      </c>
      <c r="I138" s="156"/>
      <c r="L138" s="151"/>
      <c r="M138" s="157"/>
      <c r="T138" s="158"/>
      <c r="AT138" s="153" t="s">
        <v>223</v>
      </c>
      <c r="AU138" s="153" t="s">
        <v>85</v>
      </c>
      <c r="AV138" s="12" t="s">
        <v>85</v>
      </c>
      <c r="AW138" s="12" t="s">
        <v>32</v>
      </c>
      <c r="AX138" s="12" t="s">
        <v>83</v>
      </c>
      <c r="AY138" s="153" t="s">
        <v>207</v>
      </c>
    </row>
    <row r="139" spans="2:65" s="1" customFormat="1" ht="37.9" customHeight="1">
      <c r="B139" s="137"/>
      <c r="C139" s="138" t="s">
        <v>214</v>
      </c>
      <c r="D139" s="138" t="s">
        <v>209</v>
      </c>
      <c r="E139" s="139" t="s">
        <v>1161</v>
      </c>
      <c r="F139" s="140" t="s">
        <v>1162</v>
      </c>
      <c r="G139" s="141" t="s">
        <v>286</v>
      </c>
      <c r="H139" s="142">
        <v>17.545</v>
      </c>
      <c r="I139" s="143"/>
      <c r="J139" s="144">
        <f>ROUND(I139*H139,2)</f>
        <v>0</v>
      </c>
      <c r="K139" s="140" t="s">
        <v>213</v>
      </c>
      <c r="L139" s="32"/>
      <c r="M139" s="145" t="s">
        <v>1</v>
      </c>
      <c r="N139" s="146" t="s">
        <v>41</v>
      </c>
      <c r="P139" s="147">
        <f>O139*H139</f>
        <v>0</v>
      </c>
      <c r="Q139" s="147">
        <v>0</v>
      </c>
      <c r="R139" s="147">
        <f>Q139*H139</f>
        <v>0</v>
      </c>
      <c r="S139" s="147">
        <v>0</v>
      </c>
      <c r="T139" s="148">
        <f>S139*H139</f>
        <v>0</v>
      </c>
      <c r="AR139" s="149" t="s">
        <v>214</v>
      </c>
      <c r="AT139" s="149" t="s">
        <v>209</v>
      </c>
      <c r="AU139" s="149" t="s">
        <v>85</v>
      </c>
      <c r="AY139" s="17" t="s">
        <v>207</v>
      </c>
      <c r="BE139" s="150">
        <f>IF(N139="základní",J139,0)</f>
        <v>0</v>
      </c>
      <c r="BF139" s="150">
        <f>IF(N139="snížená",J139,0)</f>
        <v>0</v>
      </c>
      <c r="BG139" s="150">
        <f>IF(N139="zákl. přenesená",J139,0)</f>
        <v>0</v>
      </c>
      <c r="BH139" s="150">
        <f>IF(N139="sníž. přenesená",J139,0)</f>
        <v>0</v>
      </c>
      <c r="BI139" s="150">
        <f>IF(N139="nulová",J139,0)</f>
        <v>0</v>
      </c>
      <c r="BJ139" s="17" t="s">
        <v>83</v>
      </c>
      <c r="BK139" s="150">
        <f>ROUND(I139*H139,2)</f>
        <v>0</v>
      </c>
      <c r="BL139" s="17" t="s">
        <v>214</v>
      </c>
      <c r="BM139" s="149" t="s">
        <v>1085</v>
      </c>
    </row>
    <row r="140" spans="2:51" s="12" customFormat="1" ht="12">
      <c r="B140" s="151"/>
      <c r="D140" s="152" t="s">
        <v>223</v>
      </c>
      <c r="E140" s="153" t="s">
        <v>165</v>
      </c>
      <c r="F140" s="154" t="s">
        <v>1263</v>
      </c>
      <c r="H140" s="155">
        <v>35.09</v>
      </c>
      <c r="I140" s="156"/>
      <c r="L140" s="151"/>
      <c r="M140" s="157"/>
      <c r="T140" s="158"/>
      <c r="AT140" s="153" t="s">
        <v>223</v>
      </c>
      <c r="AU140" s="153" t="s">
        <v>85</v>
      </c>
      <c r="AV140" s="12" t="s">
        <v>85</v>
      </c>
      <c r="AW140" s="12" t="s">
        <v>32</v>
      </c>
      <c r="AX140" s="12" t="s">
        <v>76</v>
      </c>
      <c r="AY140" s="153" t="s">
        <v>207</v>
      </c>
    </row>
    <row r="141" spans="2:51" s="12" customFormat="1" ht="12">
      <c r="B141" s="151"/>
      <c r="D141" s="152" t="s">
        <v>223</v>
      </c>
      <c r="E141" s="153" t="s">
        <v>1</v>
      </c>
      <c r="F141" s="154" t="s">
        <v>310</v>
      </c>
      <c r="H141" s="155">
        <v>17.545</v>
      </c>
      <c r="I141" s="156"/>
      <c r="L141" s="151"/>
      <c r="M141" s="157"/>
      <c r="T141" s="158"/>
      <c r="AT141" s="153" t="s">
        <v>223</v>
      </c>
      <c r="AU141" s="153" t="s">
        <v>85</v>
      </c>
      <c r="AV141" s="12" t="s">
        <v>85</v>
      </c>
      <c r="AW141" s="12" t="s">
        <v>32</v>
      </c>
      <c r="AX141" s="12" t="s">
        <v>83</v>
      </c>
      <c r="AY141" s="153" t="s">
        <v>207</v>
      </c>
    </row>
    <row r="142" spans="2:65" s="1" customFormat="1" ht="37.9" customHeight="1">
      <c r="B142" s="137"/>
      <c r="C142" s="138" t="s">
        <v>228</v>
      </c>
      <c r="D142" s="138" t="s">
        <v>209</v>
      </c>
      <c r="E142" s="139" t="s">
        <v>1164</v>
      </c>
      <c r="F142" s="140" t="s">
        <v>1165</v>
      </c>
      <c r="G142" s="141" t="s">
        <v>286</v>
      </c>
      <c r="H142" s="142">
        <v>17.545</v>
      </c>
      <c r="I142" s="143"/>
      <c r="J142" s="144">
        <f>ROUND(I142*H142,2)</f>
        <v>0</v>
      </c>
      <c r="K142" s="140" t="s">
        <v>213</v>
      </c>
      <c r="L142" s="32"/>
      <c r="M142" s="145" t="s">
        <v>1</v>
      </c>
      <c r="N142" s="146" t="s">
        <v>41</v>
      </c>
      <c r="P142" s="147">
        <f>O142*H142</f>
        <v>0</v>
      </c>
      <c r="Q142" s="147">
        <v>0</v>
      </c>
      <c r="R142" s="147">
        <f>Q142*H142</f>
        <v>0</v>
      </c>
      <c r="S142" s="147">
        <v>0</v>
      </c>
      <c r="T142" s="148">
        <f>S142*H142</f>
        <v>0</v>
      </c>
      <c r="AR142" s="149" t="s">
        <v>214</v>
      </c>
      <c r="AT142" s="149" t="s">
        <v>209</v>
      </c>
      <c r="AU142" s="149" t="s">
        <v>85</v>
      </c>
      <c r="AY142" s="17" t="s">
        <v>207</v>
      </c>
      <c r="BE142" s="150">
        <f>IF(N142="základní",J142,0)</f>
        <v>0</v>
      </c>
      <c r="BF142" s="150">
        <f>IF(N142="snížená",J142,0)</f>
        <v>0</v>
      </c>
      <c r="BG142" s="150">
        <f>IF(N142="zákl. přenesená",J142,0)</f>
        <v>0</v>
      </c>
      <c r="BH142" s="150">
        <f>IF(N142="sníž. přenesená",J142,0)</f>
        <v>0</v>
      </c>
      <c r="BI142" s="150">
        <f>IF(N142="nulová",J142,0)</f>
        <v>0</v>
      </c>
      <c r="BJ142" s="17" t="s">
        <v>83</v>
      </c>
      <c r="BK142" s="150">
        <f>ROUND(I142*H142,2)</f>
        <v>0</v>
      </c>
      <c r="BL142" s="17" t="s">
        <v>214</v>
      </c>
      <c r="BM142" s="149" t="s">
        <v>1089</v>
      </c>
    </row>
    <row r="143" spans="2:51" s="12" customFormat="1" ht="12">
      <c r="B143" s="151"/>
      <c r="D143" s="152" t="s">
        <v>223</v>
      </c>
      <c r="E143" s="153" t="s">
        <v>1</v>
      </c>
      <c r="F143" s="154" t="s">
        <v>310</v>
      </c>
      <c r="H143" s="155">
        <v>17.545</v>
      </c>
      <c r="I143" s="156"/>
      <c r="L143" s="151"/>
      <c r="M143" s="157"/>
      <c r="T143" s="158"/>
      <c r="AT143" s="153" t="s">
        <v>223</v>
      </c>
      <c r="AU143" s="153" t="s">
        <v>85</v>
      </c>
      <c r="AV143" s="12" t="s">
        <v>85</v>
      </c>
      <c r="AW143" s="12" t="s">
        <v>32</v>
      </c>
      <c r="AX143" s="12" t="s">
        <v>83</v>
      </c>
      <c r="AY143" s="153" t="s">
        <v>207</v>
      </c>
    </row>
    <row r="144" spans="2:65" s="1" customFormat="1" ht="37.9" customHeight="1">
      <c r="B144" s="137"/>
      <c r="C144" s="138" t="s">
        <v>234</v>
      </c>
      <c r="D144" s="138" t="s">
        <v>209</v>
      </c>
      <c r="E144" s="139" t="s">
        <v>380</v>
      </c>
      <c r="F144" s="140" t="s">
        <v>381</v>
      </c>
      <c r="G144" s="141" t="s">
        <v>286</v>
      </c>
      <c r="H144" s="142">
        <v>5.255</v>
      </c>
      <c r="I144" s="143"/>
      <c r="J144" s="144">
        <f>ROUND(I144*H144,2)</f>
        <v>0</v>
      </c>
      <c r="K144" s="140" t="s">
        <v>213</v>
      </c>
      <c r="L144" s="32"/>
      <c r="M144" s="145" t="s">
        <v>1</v>
      </c>
      <c r="N144" s="146" t="s">
        <v>41</v>
      </c>
      <c r="P144" s="147">
        <f>O144*H144</f>
        <v>0</v>
      </c>
      <c r="Q144" s="147">
        <v>0</v>
      </c>
      <c r="R144" s="147">
        <f>Q144*H144</f>
        <v>0</v>
      </c>
      <c r="S144" s="147">
        <v>0</v>
      </c>
      <c r="T144" s="148">
        <f>S144*H144</f>
        <v>0</v>
      </c>
      <c r="AR144" s="149" t="s">
        <v>214</v>
      </c>
      <c r="AT144" s="149" t="s">
        <v>209</v>
      </c>
      <c r="AU144" s="149" t="s">
        <v>85</v>
      </c>
      <c r="AY144" s="17" t="s">
        <v>207</v>
      </c>
      <c r="BE144" s="150">
        <f>IF(N144="základní",J144,0)</f>
        <v>0</v>
      </c>
      <c r="BF144" s="150">
        <f>IF(N144="snížená",J144,0)</f>
        <v>0</v>
      </c>
      <c r="BG144" s="150">
        <f>IF(N144="zákl. přenesená",J144,0)</f>
        <v>0</v>
      </c>
      <c r="BH144" s="150">
        <f>IF(N144="sníž. přenesená",J144,0)</f>
        <v>0</v>
      </c>
      <c r="BI144" s="150">
        <f>IF(N144="nulová",J144,0)</f>
        <v>0</v>
      </c>
      <c r="BJ144" s="17" t="s">
        <v>83</v>
      </c>
      <c r="BK144" s="150">
        <f>ROUND(I144*H144,2)</f>
        <v>0</v>
      </c>
      <c r="BL144" s="17" t="s">
        <v>214</v>
      </c>
      <c r="BM144" s="149" t="s">
        <v>1090</v>
      </c>
    </row>
    <row r="145" spans="2:51" s="13" customFormat="1" ht="12">
      <c r="B145" s="159"/>
      <c r="D145" s="152" t="s">
        <v>223</v>
      </c>
      <c r="E145" s="160" t="s">
        <v>1</v>
      </c>
      <c r="F145" s="161" t="s">
        <v>1091</v>
      </c>
      <c r="H145" s="160" t="s">
        <v>1</v>
      </c>
      <c r="I145" s="162"/>
      <c r="L145" s="159"/>
      <c r="M145" s="163"/>
      <c r="T145" s="164"/>
      <c r="AT145" s="160" t="s">
        <v>223</v>
      </c>
      <c r="AU145" s="160" t="s">
        <v>85</v>
      </c>
      <c r="AV145" s="13" t="s">
        <v>83</v>
      </c>
      <c r="AW145" s="13" t="s">
        <v>32</v>
      </c>
      <c r="AX145" s="13" t="s">
        <v>76</v>
      </c>
      <c r="AY145" s="160" t="s">
        <v>207</v>
      </c>
    </row>
    <row r="146" spans="2:51" s="12" customFormat="1" ht="12">
      <c r="B146" s="151"/>
      <c r="D146" s="152" t="s">
        <v>223</v>
      </c>
      <c r="E146" s="153" t="s">
        <v>1</v>
      </c>
      <c r="F146" s="154" t="s">
        <v>849</v>
      </c>
      <c r="H146" s="155">
        <v>2.555</v>
      </c>
      <c r="I146" s="156"/>
      <c r="L146" s="151"/>
      <c r="M146" s="157"/>
      <c r="T146" s="158"/>
      <c r="AT146" s="153" t="s">
        <v>223</v>
      </c>
      <c r="AU146" s="153" t="s">
        <v>85</v>
      </c>
      <c r="AV146" s="12" t="s">
        <v>85</v>
      </c>
      <c r="AW146" s="12" t="s">
        <v>32</v>
      </c>
      <c r="AX146" s="12" t="s">
        <v>76</v>
      </c>
      <c r="AY146" s="153" t="s">
        <v>207</v>
      </c>
    </row>
    <row r="147" spans="2:51" s="13" customFormat="1" ht="12">
      <c r="B147" s="159"/>
      <c r="D147" s="152" t="s">
        <v>223</v>
      </c>
      <c r="E147" s="160" t="s">
        <v>1</v>
      </c>
      <c r="F147" s="161" t="s">
        <v>1092</v>
      </c>
      <c r="H147" s="160" t="s">
        <v>1</v>
      </c>
      <c r="I147" s="162"/>
      <c r="L147" s="159"/>
      <c r="M147" s="163"/>
      <c r="T147" s="164"/>
      <c r="AT147" s="160" t="s">
        <v>223</v>
      </c>
      <c r="AU147" s="160" t="s">
        <v>85</v>
      </c>
      <c r="AV147" s="13" t="s">
        <v>83</v>
      </c>
      <c r="AW147" s="13" t="s">
        <v>32</v>
      </c>
      <c r="AX147" s="13" t="s">
        <v>76</v>
      </c>
      <c r="AY147" s="160" t="s">
        <v>207</v>
      </c>
    </row>
    <row r="148" spans="2:51" s="12" customFormat="1" ht="12">
      <c r="B148" s="151"/>
      <c r="D148" s="152" t="s">
        <v>223</v>
      </c>
      <c r="E148" s="153" t="s">
        <v>1</v>
      </c>
      <c r="F148" s="154" t="s">
        <v>1093</v>
      </c>
      <c r="H148" s="155">
        <v>2.7</v>
      </c>
      <c r="I148" s="156"/>
      <c r="L148" s="151"/>
      <c r="M148" s="157"/>
      <c r="T148" s="158"/>
      <c r="AT148" s="153" t="s">
        <v>223</v>
      </c>
      <c r="AU148" s="153" t="s">
        <v>85</v>
      </c>
      <c r="AV148" s="12" t="s">
        <v>85</v>
      </c>
      <c r="AW148" s="12" t="s">
        <v>32</v>
      </c>
      <c r="AX148" s="12" t="s">
        <v>76</v>
      </c>
      <c r="AY148" s="153" t="s">
        <v>207</v>
      </c>
    </row>
    <row r="149" spans="2:51" s="14" customFormat="1" ht="12">
      <c r="B149" s="165"/>
      <c r="D149" s="152" t="s">
        <v>223</v>
      </c>
      <c r="E149" s="166" t="s">
        <v>1</v>
      </c>
      <c r="F149" s="167" t="s">
        <v>309</v>
      </c>
      <c r="H149" s="168">
        <v>5.255</v>
      </c>
      <c r="I149" s="169"/>
      <c r="L149" s="165"/>
      <c r="M149" s="170"/>
      <c r="T149" s="171"/>
      <c r="AT149" s="166" t="s">
        <v>223</v>
      </c>
      <c r="AU149" s="166" t="s">
        <v>85</v>
      </c>
      <c r="AV149" s="14" t="s">
        <v>214</v>
      </c>
      <c r="AW149" s="14" t="s">
        <v>32</v>
      </c>
      <c r="AX149" s="14" t="s">
        <v>83</v>
      </c>
      <c r="AY149" s="166" t="s">
        <v>207</v>
      </c>
    </row>
    <row r="150" spans="2:65" s="1" customFormat="1" ht="37.9" customHeight="1">
      <c r="B150" s="137"/>
      <c r="C150" s="138" t="s">
        <v>238</v>
      </c>
      <c r="D150" s="138" t="s">
        <v>209</v>
      </c>
      <c r="E150" s="139" t="s">
        <v>1094</v>
      </c>
      <c r="F150" s="140" t="s">
        <v>1095</v>
      </c>
      <c r="G150" s="141" t="s">
        <v>286</v>
      </c>
      <c r="H150" s="142">
        <v>2.555</v>
      </c>
      <c r="I150" s="143"/>
      <c r="J150" s="144">
        <f>ROUND(I150*H150,2)</f>
        <v>0</v>
      </c>
      <c r="K150" s="140" t="s">
        <v>213</v>
      </c>
      <c r="L150" s="32"/>
      <c r="M150" s="145" t="s">
        <v>1</v>
      </c>
      <c r="N150" s="146" t="s">
        <v>41</v>
      </c>
      <c r="P150" s="147">
        <f>O150*H150</f>
        <v>0</v>
      </c>
      <c r="Q150" s="147">
        <v>0</v>
      </c>
      <c r="R150" s="147">
        <f>Q150*H150</f>
        <v>0</v>
      </c>
      <c r="S150" s="147">
        <v>0</v>
      </c>
      <c r="T150" s="148">
        <f>S150*H150</f>
        <v>0</v>
      </c>
      <c r="AR150" s="149" t="s">
        <v>214</v>
      </c>
      <c r="AT150" s="149" t="s">
        <v>209</v>
      </c>
      <c r="AU150" s="149" t="s">
        <v>85</v>
      </c>
      <c r="AY150" s="17" t="s">
        <v>207</v>
      </c>
      <c r="BE150" s="150">
        <f>IF(N150="základní",J150,0)</f>
        <v>0</v>
      </c>
      <c r="BF150" s="150">
        <f>IF(N150="snížená",J150,0)</f>
        <v>0</v>
      </c>
      <c r="BG150" s="150">
        <f>IF(N150="zákl. přenesená",J150,0)</f>
        <v>0</v>
      </c>
      <c r="BH150" s="150">
        <f>IF(N150="sníž. přenesená",J150,0)</f>
        <v>0</v>
      </c>
      <c r="BI150" s="150">
        <f>IF(N150="nulová",J150,0)</f>
        <v>0</v>
      </c>
      <c r="BJ150" s="17" t="s">
        <v>83</v>
      </c>
      <c r="BK150" s="150">
        <f>ROUND(I150*H150,2)</f>
        <v>0</v>
      </c>
      <c r="BL150" s="17" t="s">
        <v>214</v>
      </c>
      <c r="BM150" s="149" t="s">
        <v>1096</v>
      </c>
    </row>
    <row r="151" spans="2:51" s="13" customFormat="1" ht="12">
      <c r="B151" s="159"/>
      <c r="D151" s="152" t="s">
        <v>223</v>
      </c>
      <c r="E151" s="160" t="s">
        <v>1</v>
      </c>
      <c r="F151" s="161" t="s">
        <v>1091</v>
      </c>
      <c r="H151" s="160" t="s">
        <v>1</v>
      </c>
      <c r="I151" s="162"/>
      <c r="L151" s="159"/>
      <c r="M151" s="163"/>
      <c r="T151" s="164"/>
      <c r="AT151" s="160" t="s">
        <v>223</v>
      </c>
      <c r="AU151" s="160" t="s">
        <v>85</v>
      </c>
      <c r="AV151" s="13" t="s">
        <v>83</v>
      </c>
      <c r="AW151" s="13" t="s">
        <v>32</v>
      </c>
      <c r="AX151" s="13" t="s">
        <v>76</v>
      </c>
      <c r="AY151" s="160" t="s">
        <v>207</v>
      </c>
    </row>
    <row r="152" spans="2:51" s="12" customFormat="1" ht="12">
      <c r="B152" s="151"/>
      <c r="D152" s="152" t="s">
        <v>223</v>
      </c>
      <c r="E152" s="153" t="s">
        <v>1</v>
      </c>
      <c r="F152" s="154" t="s">
        <v>849</v>
      </c>
      <c r="H152" s="155">
        <v>2.555</v>
      </c>
      <c r="I152" s="156"/>
      <c r="L152" s="151"/>
      <c r="M152" s="157"/>
      <c r="T152" s="158"/>
      <c r="AT152" s="153" t="s">
        <v>223</v>
      </c>
      <c r="AU152" s="153" t="s">
        <v>85</v>
      </c>
      <c r="AV152" s="12" t="s">
        <v>85</v>
      </c>
      <c r="AW152" s="12" t="s">
        <v>32</v>
      </c>
      <c r="AX152" s="12" t="s">
        <v>83</v>
      </c>
      <c r="AY152" s="153" t="s">
        <v>207</v>
      </c>
    </row>
    <row r="153" spans="2:65" s="1" customFormat="1" ht="37.9" customHeight="1">
      <c r="B153" s="137"/>
      <c r="C153" s="138" t="s">
        <v>242</v>
      </c>
      <c r="D153" s="138" t="s">
        <v>209</v>
      </c>
      <c r="E153" s="139" t="s">
        <v>386</v>
      </c>
      <c r="F153" s="140" t="s">
        <v>387</v>
      </c>
      <c r="G153" s="141" t="s">
        <v>286</v>
      </c>
      <c r="H153" s="142">
        <v>16.268</v>
      </c>
      <c r="I153" s="143"/>
      <c r="J153" s="144">
        <f>ROUND(I153*H153,2)</f>
        <v>0</v>
      </c>
      <c r="K153" s="140" t="s">
        <v>213</v>
      </c>
      <c r="L153" s="32"/>
      <c r="M153" s="145" t="s">
        <v>1</v>
      </c>
      <c r="N153" s="146" t="s">
        <v>41</v>
      </c>
      <c r="P153" s="147">
        <f>O153*H153</f>
        <v>0</v>
      </c>
      <c r="Q153" s="147">
        <v>0</v>
      </c>
      <c r="R153" s="147">
        <f>Q153*H153</f>
        <v>0</v>
      </c>
      <c r="S153" s="147">
        <v>0</v>
      </c>
      <c r="T153" s="148">
        <f>S153*H153</f>
        <v>0</v>
      </c>
      <c r="AR153" s="149" t="s">
        <v>214</v>
      </c>
      <c r="AT153" s="149" t="s">
        <v>209</v>
      </c>
      <c r="AU153" s="149" t="s">
        <v>85</v>
      </c>
      <c r="AY153" s="17" t="s">
        <v>207</v>
      </c>
      <c r="BE153" s="150">
        <f>IF(N153="základní",J153,0)</f>
        <v>0</v>
      </c>
      <c r="BF153" s="150">
        <f>IF(N153="snížená",J153,0)</f>
        <v>0</v>
      </c>
      <c r="BG153" s="150">
        <f>IF(N153="zákl. přenesená",J153,0)</f>
        <v>0</v>
      </c>
      <c r="BH153" s="150">
        <f>IF(N153="sníž. přenesená",J153,0)</f>
        <v>0</v>
      </c>
      <c r="BI153" s="150">
        <f>IF(N153="nulová",J153,0)</f>
        <v>0</v>
      </c>
      <c r="BJ153" s="17" t="s">
        <v>83</v>
      </c>
      <c r="BK153" s="150">
        <f>ROUND(I153*H153,2)</f>
        <v>0</v>
      </c>
      <c r="BL153" s="17" t="s">
        <v>214</v>
      </c>
      <c r="BM153" s="149" t="s">
        <v>1097</v>
      </c>
    </row>
    <row r="154" spans="2:51" s="13" customFormat="1" ht="12">
      <c r="B154" s="159"/>
      <c r="D154" s="152" t="s">
        <v>223</v>
      </c>
      <c r="E154" s="160" t="s">
        <v>1</v>
      </c>
      <c r="F154" s="161" t="s">
        <v>394</v>
      </c>
      <c r="H154" s="160" t="s">
        <v>1</v>
      </c>
      <c r="I154" s="162"/>
      <c r="L154" s="159"/>
      <c r="M154" s="163"/>
      <c r="T154" s="164"/>
      <c r="AT154" s="160" t="s">
        <v>223</v>
      </c>
      <c r="AU154" s="160" t="s">
        <v>85</v>
      </c>
      <c r="AV154" s="13" t="s">
        <v>83</v>
      </c>
      <c r="AW154" s="13" t="s">
        <v>32</v>
      </c>
      <c r="AX154" s="13" t="s">
        <v>76</v>
      </c>
      <c r="AY154" s="160" t="s">
        <v>207</v>
      </c>
    </row>
    <row r="155" spans="2:51" s="12" customFormat="1" ht="12">
      <c r="B155" s="151"/>
      <c r="D155" s="152" t="s">
        <v>223</v>
      </c>
      <c r="E155" s="153" t="s">
        <v>151</v>
      </c>
      <c r="F155" s="154" t="s">
        <v>1098</v>
      </c>
      <c r="H155" s="155">
        <v>32.535</v>
      </c>
      <c r="I155" s="156"/>
      <c r="L155" s="151"/>
      <c r="M155" s="157"/>
      <c r="T155" s="158"/>
      <c r="AT155" s="153" t="s">
        <v>223</v>
      </c>
      <c r="AU155" s="153" t="s">
        <v>85</v>
      </c>
      <c r="AV155" s="12" t="s">
        <v>85</v>
      </c>
      <c r="AW155" s="12" t="s">
        <v>32</v>
      </c>
      <c r="AX155" s="12" t="s">
        <v>76</v>
      </c>
      <c r="AY155" s="153" t="s">
        <v>207</v>
      </c>
    </row>
    <row r="156" spans="2:51" s="12" customFormat="1" ht="12">
      <c r="B156" s="151"/>
      <c r="D156" s="152" t="s">
        <v>223</v>
      </c>
      <c r="E156" s="153" t="s">
        <v>1</v>
      </c>
      <c r="F156" s="154" t="s">
        <v>396</v>
      </c>
      <c r="H156" s="155">
        <v>16.268</v>
      </c>
      <c r="I156" s="156"/>
      <c r="L156" s="151"/>
      <c r="M156" s="157"/>
      <c r="T156" s="158"/>
      <c r="AT156" s="153" t="s">
        <v>223</v>
      </c>
      <c r="AU156" s="153" t="s">
        <v>85</v>
      </c>
      <c r="AV156" s="12" t="s">
        <v>85</v>
      </c>
      <c r="AW156" s="12" t="s">
        <v>32</v>
      </c>
      <c r="AX156" s="12" t="s">
        <v>83</v>
      </c>
      <c r="AY156" s="153" t="s">
        <v>207</v>
      </c>
    </row>
    <row r="157" spans="2:65" s="1" customFormat="1" ht="37.9" customHeight="1">
      <c r="B157" s="137"/>
      <c r="C157" s="138" t="s">
        <v>146</v>
      </c>
      <c r="D157" s="138" t="s">
        <v>209</v>
      </c>
      <c r="E157" s="139" t="s">
        <v>398</v>
      </c>
      <c r="F157" s="140" t="s">
        <v>399</v>
      </c>
      <c r="G157" s="141" t="s">
        <v>286</v>
      </c>
      <c r="H157" s="142">
        <v>162.675</v>
      </c>
      <c r="I157" s="143"/>
      <c r="J157" s="144">
        <f>ROUND(I157*H157,2)</f>
        <v>0</v>
      </c>
      <c r="K157" s="140" t="s">
        <v>213</v>
      </c>
      <c r="L157" s="32"/>
      <c r="M157" s="145" t="s">
        <v>1</v>
      </c>
      <c r="N157" s="146" t="s">
        <v>41</v>
      </c>
      <c r="P157" s="147">
        <f>O157*H157</f>
        <v>0</v>
      </c>
      <c r="Q157" s="147">
        <v>0</v>
      </c>
      <c r="R157" s="147">
        <f>Q157*H157</f>
        <v>0</v>
      </c>
      <c r="S157" s="147">
        <v>0</v>
      </c>
      <c r="T157" s="148">
        <f>S157*H157</f>
        <v>0</v>
      </c>
      <c r="AR157" s="149" t="s">
        <v>214</v>
      </c>
      <c r="AT157" s="149" t="s">
        <v>209</v>
      </c>
      <c r="AU157" s="149" t="s">
        <v>85</v>
      </c>
      <c r="AY157" s="17" t="s">
        <v>207</v>
      </c>
      <c r="BE157" s="150">
        <f>IF(N157="základní",J157,0)</f>
        <v>0</v>
      </c>
      <c r="BF157" s="150">
        <f>IF(N157="snížená",J157,0)</f>
        <v>0</v>
      </c>
      <c r="BG157" s="150">
        <f>IF(N157="zákl. přenesená",J157,0)</f>
        <v>0</v>
      </c>
      <c r="BH157" s="150">
        <f>IF(N157="sníž. přenesená",J157,0)</f>
        <v>0</v>
      </c>
      <c r="BI157" s="150">
        <f>IF(N157="nulová",J157,0)</f>
        <v>0</v>
      </c>
      <c r="BJ157" s="17" t="s">
        <v>83</v>
      </c>
      <c r="BK157" s="150">
        <f>ROUND(I157*H157,2)</f>
        <v>0</v>
      </c>
      <c r="BL157" s="17" t="s">
        <v>214</v>
      </c>
      <c r="BM157" s="149" t="s">
        <v>1099</v>
      </c>
    </row>
    <row r="158" spans="2:51" s="12" customFormat="1" ht="12">
      <c r="B158" s="151"/>
      <c r="D158" s="152" t="s">
        <v>223</v>
      </c>
      <c r="E158" s="153" t="s">
        <v>1</v>
      </c>
      <c r="F158" s="154" t="s">
        <v>404</v>
      </c>
      <c r="H158" s="155">
        <v>162.675</v>
      </c>
      <c r="I158" s="156"/>
      <c r="L158" s="151"/>
      <c r="M158" s="157"/>
      <c r="T158" s="158"/>
      <c r="AT158" s="153" t="s">
        <v>223</v>
      </c>
      <c r="AU158" s="153" t="s">
        <v>85</v>
      </c>
      <c r="AV158" s="12" t="s">
        <v>85</v>
      </c>
      <c r="AW158" s="12" t="s">
        <v>32</v>
      </c>
      <c r="AX158" s="12" t="s">
        <v>83</v>
      </c>
      <c r="AY158" s="153" t="s">
        <v>207</v>
      </c>
    </row>
    <row r="159" spans="2:65" s="1" customFormat="1" ht="37.9" customHeight="1">
      <c r="B159" s="137"/>
      <c r="C159" s="138" t="s">
        <v>249</v>
      </c>
      <c r="D159" s="138" t="s">
        <v>209</v>
      </c>
      <c r="E159" s="139" t="s">
        <v>406</v>
      </c>
      <c r="F159" s="140" t="s">
        <v>407</v>
      </c>
      <c r="G159" s="141" t="s">
        <v>286</v>
      </c>
      <c r="H159" s="142">
        <v>16.268</v>
      </c>
      <c r="I159" s="143"/>
      <c r="J159" s="144">
        <f>ROUND(I159*H159,2)</f>
        <v>0</v>
      </c>
      <c r="K159" s="140" t="s">
        <v>213</v>
      </c>
      <c r="L159" s="32"/>
      <c r="M159" s="145" t="s">
        <v>1</v>
      </c>
      <c r="N159" s="146" t="s">
        <v>41</v>
      </c>
      <c r="P159" s="147">
        <f>O159*H159</f>
        <v>0</v>
      </c>
      <c r="Q159" s="147">
        <v>0</v>
      </c>
      <c r="R159" s="147">
        <f>Q159*H159</f>
        <v>0</v>
      </c>
      <c r="S159" s="147">
        <v>0</v>
      </c>
      <c r="T159" s="148">
        <f>S159*H159</f>
        <v>0</v>
      </c>
      <c r="AR159" s="149" t="s">
        <v>214</v>
      </c>
      <c r="AT159" s="149" t="s">
        <v>209</v>
      </c>
      <c r="AU159" s="149" t="s">
        <v>85</v>
      </c>
      <c r="AY159" s="17" t="s">
        <v>207</v>
      </c>
      <c r="BE159" s="150">
        <f>IF(N159="základní",J159,0)</f>
        <v>0</v>
      </c>
      <c r="BF159" s="150">
        <f>IF(N159="snížená",J159,0)</f>
        <v>0</v>
      </c>
      <c r="BG159" s="150">
        <f>IF(N159="zákl. přenesená",J159,0)</f>
        <v>0</v>
      </c>
      <c r="BH159" s="150">
        <f>IF(N159="sníž. přenesená",J159,0)</f>
        <v>0</v>
      </c>
      <c r="BI159" s="150">
        <f>IF(N159="nulová",J159,0)</f>
        <v>0</v>
      </c>
      <c r="BJ159" s="17" t="s">
        <v>83</v>
      </c>
      <c r="BK159" s="150">
        <f>ROUND(I159*H159,2)</f>
        <v>0</v>
      </c>
      <c r="BL159" s="17" t="s">
        <v>214</v>
      </c>
      <c r="BM159" s="149" t="s">
        <v>1100</v>
      </c>
    </row>
    <row r="160" spans="2:51" s="12" customFormat="1" ht="12">
      <c r="B160" s="151"/>
      <c r="D160" s="152" t="s">
        <v>223</v>
      </c>
      <c r="E160" s="153" t="s">
        <v>1</v>
      </c>
      <c r="F160" s="154" t="s">
        <v>396</v>
      </c>
      <c r="H160" s="155">
        <v>16.268</v>
      </c>
      <c r="I160" s="156"/>
      <c r="L160" s="151"/>
      <c r="M160" s="157"/>
      <c r="T160" s="158"/>
      <c r="AT160" s="153" t="s">
        <v>223</v>
      </c>
      <c r="AU160" s="153" t="s">
        <v>85</v>
      </c>
      <c r="AV160" s="12" t="s">
        <v>85</v>
      </c>
      <c r="AW160" s="12" t="s">
        <v>32</v>
      </c>
      <c r="AX160" s="12" t="s">
        <v>83</v>
      </c>
      <c r="AY160" s="153" t="s">
        <v>207</v>
      </c>
    </row>
    <row r="161" spans="2:65" s="1" customFormat="1" ht="37.9" customHeight="1">
      <c r="B161" s="137"/>
      <c r="C161" s="138" t="s">
        <v>253</v>
      </c>
      <c r="D161" s="138" t="s">
        <v>209</v>
      </c>
      <c r="E161" s="139" t="s">
        <v>410</v>
      </c>
      <c r="F161" s="140" t="s">
        <v>411</v>
      </c>
      <c r="G161" s="141" t="s">
        <v>286</v>
      </c>
      <c r="H161" s="142">
        <v>162.675</v>
      </c>
      <c r="I161" s="143"/>
      <c r="J161" s="144">
        <f>ROUND(I161*H161,2)</f>
        <v>0</v>
      </c>
      <c r="K161" s="140" t="s">
        <v>213</v>
      </c>
      <c r="L161" s="32"/>
      <c r="M161" s="145" t="s">
        <v>1</v>
      </c>
      <c r="N161" s="146" t="s">
        <v>41</v>
      </c>
      <c r="P161" s="147">
        <f>O161*H161</f>
        <v>0</v>
      </c>
      <c r="Q161" s="147">
        <v>0</v>
      </c>
      <c r="R161" s="147">
        <f>Q161*H161</f>
        <v>0</v>
      </c>
      <c r="S161" s="147">
        <v>0</v>
      </c>
      <c r="T161" s="148">
        <f>S161*H161</f>
        <v>0</v>
      </c>
      <c r="AR161" s="149" t="s">
        <v>214</v>
      </c>
      <c r="AT161" s="149" t="s">
        <v>209</v>
      </c>
      <c r="AU161" s="149" t="s">
        <v>85</v>
      </c>
      <c r="AY161" s="17" t="s">
        <v>207</v>
      </c>
      <c r="BE161" s="150">
        <f>IF(N161="základní",J161,0)</f>
        <v>0</v>
      </c>
      <c r="BF161" s="150">
        <f>IF(N161="snížená",J161,0)</f>
        <v>0</v>
      </c>
      <c r="BG161" s="150">
        <f>IF(N161="zákl. přenesená",J161,0)</f>
        <v>0</v>
      </c>
      <c r="BH161" s="150">
        <f>IF(N161="sníž. přenesená",J161,0)</f>
        <v>0</v>
      </c>
      <c r="BI161" s="150">
        <f>IF(N161="nulová",J161,0)</f>
        <v>0</v>
      </c>
      <c r="BJ161" s="17" t="s">
        <v>83</v>
      </c>
      <c r="BK161" s="150">
        <f>ROUND(I161*H161,2)</f>
        <v>0</v>
      </c>
      <c r="BL161" s="17" t="s">
        <v>214</v>
      </c>
      <c r="BM161" s="149" t="s">
        <v>1101</v>
      </c>
    </row>
    <row r="162" spans="2:51" s="12" customFormat="1" ht="12">
      <c r="B162" s="151"/>
      <c r="D162" s="152" t="s">
        <v>223</v>
      </c>
      <c r="E162" s="153" t="s">
        <v>1</v>
      </c>
      <c r="F162" s="154" t="s">
        <v>404</v>
      </c>
      <c r="H162" s="155">
        <v>162.675</v>
      </c>
      <c r="I162" s="156"/>
      <c r="L162" s="151"/>
      <c r="M162" s="157"/>
      <c r="T162" s="158"/>
      <c r="AT162" s="153" t="s">
        <v>223</v>
      </c>
      <c r="AU162" s="153" t="s">
        <v>85</v>
      </c>
      <c r="AV162" s="12" t="s">
        <v>85</v>
      </c>
      <c r="AW162" s="12" t="s">
        <v>32</v>
      </c>
      <c r="AX162" s="12" t="s">
        <v>83</v>
      </c>
      <c r="AY162" s="153" t="s">
        <v>207</v>
      </c>
    </row>
    <row r="163" spans="2:65" s="1" customFormat="1" ht="24.2" customHeight="1">
      <c r="B163" s="137"/>
      <c r="C163" s="138" t="s">
        <v>255</v>
      </c>
      <c r="D163" s="138" t="s">
        <v>209</v>
      </c>
      <c r="E163" s="139" t="s">
        <v>414</v>
      </c>
      <c r="F163" s="140" t="s">
        <v>415</v>
      </c>
      <c r="G163" s="141" t="s">
        <v>286</v>
      </c>
      <c r="H163" s="142">
        <v>2.628</v>
      </c>
      <c r="I163" s="143"/>
      <c r="J163" s="144">
        <f>ROUND(I163*H163,2)</f>
        <v>0</v>
      </c>
      <c r="K163" s="140" t="s">
        <v>213</v>
      </c>
      <c r="L163" s="32"/>
      <c r="M163" s="145" t="s">
        <v>1</v>
      </c>
      <c r="N163" s="146" t="s">
        <v>41</v>
      </c>
      <c r="P163" s="147">
        <f>O163*H163</f>
        <v>0</v>
      </c>
      <c r="Q163" s="147">
        <v>0</v>
      </c>
      <c r="R163" s="147">
        <f>Q163*H163</f>
        <v>0</v>
      </c>
      <c r="S163" s="147">
        <v>0</v>
      </c>
      <c r="T163" s="148">
        <f>S163*H163</f>
        <v>0</v>
      </c>
      <c r="AR163" s="149" t="s">
        <v>214</v>
      </c>
      <c r="AT163" s="149" t="s">
        <v>209</v>
      </c>
      <c r="AU163" s="149" t="s">
        <v>85</v>
      </c>
      <c r="AY163" s="17" t="s">
        <v>207</v>
      </c>
      <c r="BE163" s="150">
        <f>IF(N163="základní",J163,0)</f>
        <v>0</v>
      </c>
      <c r="BF163" s="150">
        <f>IF(N163="snížená",J163,0)</f>
        <v>0</v>
      </c>
      <c r="BG163" s="150">
        <f>IF(N163="zákl. přenesená",J163,0)</f>
        <v>0</v>
      </c>
      <c r="BH163" s="150">
        <f>IF(N163="sníž. přenesená",J163,0)</f>
        <v>0</v>
      </c>
      <c r="BI163" s="150">
        <f>IF(N163="nulová",J163,0)</f>
        <v>0</v>
      </c>
      <c r="BJ163" s="17" t="s">
        <v>83</v>
      </c>
      <c r="BK163" s="150">
        <f>ROUND(I163*H163,2)</f>
        <v>0</v>
      </c>
      <c r="BL163" s="17" t="s">
        <v>214</v>
      </c>
      <c r="BM163" s="149" t="s">
        <v>1102</v>
      </c>
    </row>
    <row r="164" spans="2:51" s="12" customFormat="1" ht="12">
      <c r="B164" s="151"/>
      <c r="D164" s="152" t="s">
        <v>223</v>
      </c>
      <c r="E164" s="153" t="s">
        <v>1</v>
      </c>
      <c r="F164" s="154" t="s">
        <v>859</v>
      </c>
      <c r="H164" s="155">
        <v>1.278</v>
      </c>
      <c r="I164" s="156"/>
      <c r="L164" s="151"/>
      <c r="M164" s="157"/>
      <c r="T164" s="158"/>
      <c r="AT164" s="153" t="s">
        <v>223</v>
      </c>
      <c r="AU164" s="153" t="s">
        <v>85</v>
      </c>
      <c r="AV164" s="12" t="s">
        <v>85</v>
      </c>
      <c r="AW164" s="12" t="s">
        <v>32</v>
      </c>
      <c r="AX164" s="12" t="s">
        <v>76</v>
      </c>
      <c r="AY164" s="153" t="s">
        <v>207</v>
      </c>
    </row>
    <row r="165" spans="2:51" s="13" customFormat="1" ht="12">
      <c r="B165" s="159"/>
      <c r="D165" s="152" t="s">
        <v>223</v>
      </c>
      <c r="E165" s="160" t="s">
        <v>1</v>
      </c>
      <c r="F165" s="161" t="s">
        <v>1103</v>
      </c>
      <c r="H165" s="160" t="s">
        <v>1</v>
      </c>
      <c r="I165" s="162"/>
      <c r="L165" s="159"/>
      <c r="M165" s="163"/>
      <c r="T165" s="164"/>
      <c r="AT165" s="160" t="s">
        <v>223</v>
      </c>
      <c r="AU165" s="160" t="s">
        <v>85</v>
      </c>
      <c r="AV165" s="13" t="s">
        <v>83</v>
      </c>
      <c r="AW165" s="13" t="s">
        <v>32</v>
      </c>
      <c r="AX165" s="13" t="s">
        <v>76</v>
      </c>
      <c r="AY165" s="160" t="s">
        <v>207</v>
      </c>
    </row>
    <row r="166" spans="2:51" s="12" customFormat="1" ht="12">
      <c r="B166" s="151"/>
      <c r="D166" s="152" t="s">
        <v>223</v>
      </c>
      <c r="E166" s="153" t="s">
        <v>1</v>
      </c>
      <c r="F166" s="154" t="s">
        <v>1104</v>
      </c>
      <c r="H166" s="155">
        <v>1.35</v>
      </c>
      <c r="I166" s="156"/>
      <c r="L166" s="151"/>
      <c r="M166" s="157"/>
      <c r="T166" s="158"/>
      <c r="AT166" s="153" t="s">
        <v>223</v>
      </c>
      <c r="AU166" s="153" t="s">
        <v>85</v>
      </c>
      <c r="AV166" s="12" t="s">
        <v>85</v>
      </c>
      <c r="AW166" s="12" t="s">
        <v>32</v>
      </c>
      <c r="AX166" s="12" t="s">
        <v>76</v>
      </c>
      <c r="AY166" s="153" t="s">
        <v>207</v>
      </c>
    </row>
    <row r="167" spans="2:51" s="14" customFormat="1" ht="12">
      <c r="B167" s="165"/>
      <c r="D167" s="152" t="s">
        <v>223</v>
      </c>
      <c r="E167" s="166" t="s">
        <v>1</v>
      </c>
      <c r="F167" s="167" t="s">
        <v>309</v>
      </c>
      <c r="H167" s="168">
        <v>2.628</v>
      </c>
      <c r="I167" s="169"/>
      <c r="L167" s="165"/>
      <c r="M167" s="170"/>
      <c r="T167" s="171"/>
      <c r="AT167" s="166" t="s">
        <v>223</v>
      </c>
      <c r="AU167" s="166" t="s">
        <v>85</v>
      </c>
      <c r="AV167" s="14" t="s">
        <v>214</v>
      </c>
      <c r="AW167" s="14" t="s">
        <v>32</v>
      </c>
      <c r="AX167" s="14" t="s">
        <v>83</v>
      </c>
      <c r="AY167" s="166" t="s">
        <v>207</v>
      </c>
    </row>
    <row r="168" spans="2:65" s="1" customFormat="1" ht="24.2" customHeight="1">
      <c r="B168" s="137"/>
      <c r="C168" s="138" t="s">
        <v>261</v>
      </c>
      <c r="D168" s="138" t="s">
        <v>209</v>
      </c>
      <c r="E168" s="139" t="s">
        <v>860</v>
      </c>
      <c r="F168" s="140" t="s">
        <v>861</v>
      </c>
      <c r="G168" s="141" t="s">
        <v>286</v>
      </c>
      <c r="H168" s="142">
        <v>1.278</v>
      </c>
      <c r="I168" s="143"/>
      <c r="J168" s="144">
        <f>ROUND(I168*H168,2)</f>
        <v>0</v>
      </c>
      <c r="K168" s="140" t="s">
        <v>213</v>
      </c>
      <c r="L168" s="32"/>
      <c r="M168" s="145" t="s">
        <v>1</v>
      </c>
      <c r="N168" s="146" t="s">
        <v>41</v>
      </c>
      <c r="P168" s="147">
        <f>O168*H168</f>
        <v>0</v>
      </c>
      <c r="Q168" s="147">
        <v>0</v>
      </c>
      <c r="R168" s="147">
        <f>Q168*H168</f>
        <v>0</v>
      </c>
      <c r="S168" s="147">
        <v>0</v>
      </c>
      <c r="T168" s="148">
        <f>S168*H168</f>
        <v>0</v>
      </c>
      <c r="AR168" s="149" t="s">
        <v>214</v>
      </c>
      <c r="AT168" s="149" t="s">
        <v>209</v>
      </c>
      <c r="AU168" s="149" t="s">
        <v>85</v>
      </c>
      <c r="AY168" s="17" t="s">
        <v>207</v>
      </c>
      <c r="BE168" s="150">
        <f>IF(N168="základní",J168,0)</f>
        <v>0</v>
      </c>
      <c r="BF168" s="150">
        <f>IF(N168="snížená",J168,0)</f>
        <v>0</v>
      </c>
      <c r="BG168" s="150">
        <f>IF(N168="zákl. přenesená",J168,0)</f>
        <v>0</v>
      </c>
      <c r="BH168" s="150">
        <f>IF(N168="sníž. přenesená",J168,0)</f>
        <v>0</v>
      </c>
      <c r="BI168" s="150">
        <f>IF(N168="nulová",J168,0)</f>
        <v>0</v>
      </c>
      <c r="BJ168" s="17" t="s">
        <v>83</v>
      </c>
      <c r="BK168" s="150">
        <f>ROUND(I168*H168,2)</f>
        <v>0</v>
      </c>
      <c r="BL168" s="17" t="s">
        <v>214</v>
      </c>
      <c r="BM168" s="149" t="s">
        <v>1105</v>
      </c>
    </row>
    <row r="169" spans="2:51" s="12" customFormat="1" ht="12">
      <c r="B169" s="151"/>
      <c r="D169" s="152" t="s">
        <v>223</v>
      </c>
      <c r="E169" s="153" t="s">
        <v>1</v>
      </c>
      <c r="F169" s="154" t="s">
        <v>859</v>
      </c>
      <c r="H169" s="155">
        <v>1.278</v>
      </c>
      <c r="I169" s="156"/>
      <c r="L169" s="151"/>
      <c r="M169" s="157"/>
      <c r="T169" s="158"/>
      <c r="AT169" s="153" t="s">
        <v>223</v>
      </c>
      <c r="AU169" s="153" t="s">
        <v>85</v>
      </c>
      <c r="AV169" s="12" t="s">
        <v>85</v>
      </c>
      <c r="AW169" s="12" t="s">
        <v>32</v>
      </c>
      <c r="AX169" s="12" t="s">
        <v>83</v>
      </c>
      <c r="AY169" s="153" t="s">
        <v>207</v>
      </c>
    </row>
    <row r="170" spans="2:65" s="1" customFormat="1" ht="33" customHeight="1">
      <c r="B170" s="137"/>
      <c r="C170" s="138" t="s">
        <v>266</v>
      </c>
      <c r="D170" s="138" t="s">
        <v>209</v>
      </c>
      <c r="E170" s="139" t="s">
        <v>433</v>
      </c>
      <c r="F170" s="140" t="s">
        <v>434</v>
      </c>
      <c r="G170" s="141" t="s">
        <v>429</v>
      </c>
      <c r="H170" s="142">
        <v>65.07</v>
      </c>
      <c r="I170" s="143"/>
      <c r="J170" s="144">
        <f>ROUND(I170*H170,2)</f>
        <v>0</v>
      </c>
      <c r="K170" s="140" t="s">
        <v>213</v>
      </c>
      <c r="L170" s="32"/>
      <c r="M170" s="145" t="s">
        <v>1</v>
      </c>
      <c r="N170" s="146" t="s">
        <v>41</v>
      </c>
      <c r="P170" s="147">
        <f>O170*H170</f>
        <v>0</v>
      </c>
      <c r="Q170" s="147">
        <v>0</v>
      </c>
      <c r="R170" s="147">
        <f>Q170*H170</f>
        <v>0</v>
      </c>
      <c r="S170" s="147">
        <v>0</v>
      </c>
      <c r="T170" s="148">
        <f>S170*H170</f>
        <v>0</v>
      </c>
      <c r="AR170" s="149" t="s">
        <v>214</v>
      </c>
      <c r="AT170" s="149" t="s">
        <v>209</v>
      </c>
      <c r="AU170" s="149" t="s">
        <v>85</v>
      </c>
      <c r="AY170" s="17" t="s">
        <v>207</v>
      </c>
      <c r="BE170" s="150">
        <f>IF(N170="základní",J170,0)</f>
        <v>0</v>
      </c>
      <c r="BF170" s="150">
        <f>IF(N170="snížená",J170,0)</f>
        <v>0</v>
      </c>
      <c r="BG170" s="150">
        <f>IF(N170="zákl. přenesená",J170,0)</f>
        <v>0</v>
      </c>
      <c r="BH170" s="150">
        <f>IF(N170="sníž. přenesená",J170,0)</f>
        <v>0</v>
      </c>
      <c r="BI170" s="150">
        <f>IF(N170="nulová",J170,0)</f>
        <v>0</v>
      </c>
      <c r="BJ170" s="17" t="s">
        <v>83</v>
      </c>
      <c r="BK170" s="150">
        <f>ROUND(I170*H170,2)</f>
        <v>0</v>
      </c>
      <c r="BL170" s="17" t="s">
        <v>214</v>
      </c>
      <c r="BM170" s="149" t="s">
        <v>1106</v>
      </c>
    </row>
    <row r="171" spans="2:51" s="12" customFormat="1" ht="12">
      <c r="B171" s="151"/>
      <c r="D171" s="152" t="s">
        <v>223</v>
      </c>
      <c r="E171" s="153" t="s">
        <v>1</v>
      </c>
      <c r="F171" s="154" t="s">
        <v>436</v>
      </c>
      <c r="H171" s="155">
        <v>65.07</v>
      </c>
      <c r="I171" s="156"/>
      <c r="L171" s="151"/>
      <c r="M171" s="157"/>
      <c r="T171" s="158"/>
      <c r="AT171" s="153" t="s">
        <v>223</v>
      </c>
      <c r="AU171" s="153" t="s">
        <v>85</v>
      </c>
      <c r="AV171" s="12" t="s">
        <v>85</v>
      </c>
      <c r="AW171" s="12" t="s">
        <v>32</v>
      </c>
      <c r="AX171" s="12" t="s">
        <v>83</v>
      </c>
      <c r="AY171" s="153" t="s">
        <v>207</v>
      </c>
    </row>
    <row r="172" spans="2:65" s="1" customFormat="1" ht="16.5" customHeight="1">
      <c r="B172" s="137"/>
      <c r="C172" s="138" t="s">
        <v>8</v>
      </c>
      <c r="D172" s="138" t="s">
        <v>209</v>
      </c>
      <c r="E172" s="139" t="s">
        <v>438</v>
      </c>
      <c r="F172" s="140" t="s">
        <v>439</v>
      </c>
      <c r="G172" s="141" t="s">
        <v>286</v>
      </c>
      <c r="H172" s="142">
        <v>32.535</v>
      </c>
      <c r="I172" s="143"/>
      <c r="J172" s="144">
        <f>ROUND(I172*H172,2)</f>
        <v>0</v>
      </c>
      <c r="K172" s="140" t="s">
        <v>213</v>
      </c>
      <c r="L172" s="32"/>
      <c r="M172" s="145" t="s">
        <v>1</v>
      </c>
      <c r="N172" s="146" t="s">
        <v>41</v>
      </c>
      <c r="P172" s="147">
        <f>O172*H172</f>
        <v>0</v>
      </c>
      <c r="Q172" s="147">
        <v>0</v>
      </c>
      <c r="R172" s="147">
        <f>Q172*H172</f>
        <v>0</v>
      </c>
      <c r="S172" s="147">
        <v>0</v>
      </c>
      <c r="T172" s="148">
        <f>S172*H172</f>
        <v>0</v>
      </c>
      <c r="AR172" s="149" t="s">
        <v>214</v>
      </c>
      <c r="AT172" s="149" t="s">
        <v>209</v>
      </c>
      <c r="AU172" s="149" t="s">
        <v>85</v>
      </c>
      <c r="AY172" s="17" t="s">
        <v>207</v>
      </c>
      <c r="BE172" s="150">
        <f>IF(N172="základní",J172,0)</f>
        <v>0</v>
      </c>
      <c r="BF172" s="150">
        <f>IF(N172="snížená",J172,0)</f>
        <v>0</v>
      </c>
      <c r="BG172" s="150">
        <f>IF(N172="zákl. přenesená",J172,0)</f>
        <v>0</v>
      </c>
      <c r="BH172" s="150">
        <f>IF(N172="sníž. přenesená",J172,0)</f>
        <v>0</v>
      </c>
      <c r="BI172" s="150">
        <f>IF(N172="nulová",J172,0)</f>
        <v>0</v>
      </c>
      <c r="BJ172" s="17" t="s">
        <v>83</v>
      </c>
      <c r="BK172" s="150">
        <f>ROUND(I172*H172,2)</f>
        <v>0</v>
      </c>
      <c r="BL172" s="17" t="s">
        <v>214</v>
      </c>
      <c r="BM172" s="149" t="s">
        <v>1107</v>
      </c>
    </row>
    <row r="173" spans="2:51" s="12" customFormat="1" ht="12">
      <c r="B173" s="151"/>
      <c r="D173" s="152" t="s">
        <v>223</v>
      </c>
      <c r="E173" s="153" t="s">
        <v>1</v>
      </c>
      <c r="F173" s="154" t="s">
        <v>151</v>
      </c>
      <c r="H173" s="155">
        <v>32.535</v>
      </c>
      <c r="I173" s="156"/>
      <c r="L173" s="151"/>
      <c r="M173" s="157"/>
      <c r="T173" s="158"/>
      <c r="AT173" s="153" t="s">
        <v>223</v>
      </c>
      <c r="AU173" s="153" t="s">
        <v>85</v>
      </c>
      <c r="AV173" s="12" t="s">
        <v>85</v>
      </c>
      <c r="AW173" s="12" t="s">
        <v>32</v>
      </c>
      <c r="AX173" s="12" t="s">
        <v>83</v>
      </c>
      <c r="AY173" s="153" t="s">
        <v>207</v>
      </c>
    </row>
    <row r="174" spans="2:65" s="1" customFormat="1" ht="24.2" customHeight="1">
      <c r="B174" s="137"/>
      <c r="C174" s="138" t="s">
        <v>274</v>
      </c>
      <c r="D174" s="138" t="s">
        <v>209</v>
      </c>
      <c r="E174" s="139" t="s">
        <v>453</v>
      </c>
      <c r="F174" s="140" t="s">
        <v>454</v>
      </c>
      <c r="G174" s="141" t="s">
        <v>286</v>
      </c>
      <c r="H174" s="142">
        <v>2.555</v>
      </c>
      <c r="I174" s="143"/>
      <c r="J174" s="144">
        <f>ROUND(I174*H174,2)</f>
        <v>0</v>
      </c>
      <c r="K174" s="140" t="s">
        <v>213</v>
      </c>
      <c r="L174" s="32"/>
      <c r="M174" s="145" t="s">
        <v>1</v>
      </c>
      <c r="N174" s="146" t="s">
        <v>41</v>
      </c>
      <c r="P174" s="147">
        <f>O174*H174</f>
        <v>0</v>
      </c>
      <c r="Q174" s="147">
        <v>0</v>
      </c>
      <c r="R174" s="147">
        <f>Q174*H174</f>
        <v>0</v>
      </c>
      <c r="S174" s="147">
        <v>0</v>
      </c>
      <c r="T174" s="148">
        <f>S174*H174</f>
        <v>0</v>
      </c>
      <c r="AR174" s="149" t="s">
        <v>214</v>
      </c>
      <c r="AT174" s="149" t="s">
        <v>209</v>
      </c>
      <c r="AU174" s="149" t="s">
        <v>85</v>
      </c>
      <c r="AY174" s="17" t="s">
        <v>207</v>
      </c>
      <c r="BE174" s="150">
        <f>IF(N174="základní",J174,0)</f>
        <v>0</v>
      </c>
      <c r="BF174" s="150">
        <f>IF(N174="snížená",J174,0)</f>
        <v>0</v>
      </c>
      <c r="BG174" s="150">
        <f>IF(N174="zákl. přenesená",J174,0)</f>
        <v>0</v>
      </c>
      <c r="BH174" s="150">
        <f>IF(N174="sníž. přenesená",J174,0)</f>
        <v>0</v>
      </c>
      <c r="BI174" s="150">
        <f>IF(N174="nulová",J174,0)</f>
        <v>0</v>
      </c>
      <c r="BJ174" s="17" t="s">
        <v>83</v>
      </c>
      <c r="BK174" s="150">
        <f>ROUND(I174*H174,2)</f>
        <v>0</v>
      </c>
      <c r="BL174" s="17" t="s">
        <v>214</v>
      </c>
      <c r="BM174" s="149" t="s">
        <v>1108</v>
      </c>
    </row>
    <row r="175" spans="2:51" s="12" customFormat="1" ht="12">
      <c r="B175" s="151"/>
      <c r="D175" s="152" t="s">
        <v>223</v>
      </c>
      <c r="E175" s="153" t="s">
        <v>1</v>
      </c>
      <c r="F175" s="154" t="s">
        <v>165</v>
      </c>
      <c r="H175" s="155">
        <v>35.09</v>
      </c>
      <c r="I175" s="156"/>
      <c r="L175" s="151"/>
      <c r="M175" s="157"/>
      <c r="T175" s="158"/>
      <c r="AT175" s="153" t="s">
        <v>223</v>
      </c>
      <c r="AU175" s="153" t="s">
        <v>85</v>
      </c>
      <c r="AV175" s="12" t="s">
        <v>85</v>
      </c>
      <c r="AW175" s="12" t="s">
        <v>32</v>
      </c>
      <c r="AX175" s="12" t="s">
        <v>76</v>
      </c>
      <c r="AY175" s="153" t="s">
        <v>207</v>
      </c>
    </row>
    <row r="176" spans="2:51" s="12" customFormat="1" ht="12">
      <c r="B176" s="151"/>
      <c r="D176" s="152" t="s">
        <v>223</v>
      </c>
      <c r="E176" s="153" t="s">
        <v>1</v>
      </c>
      <c r="F176" s="154" t="s">
        <v>1264</v>
      </c>
      <c r="H176" s="155">
        <v>-8.1</v>
      </c>
      <c r="I176" s="156"/>
      <c r="L176" s="151"/>
      <c r="M176" s="157"/>
      <c r="T176" s="158"/>
      <c r="AT176" s="153" t="s">
        <v>223</v>
      </c>
      <c r="AU176" s="153" t="s">
        <v>85</v>
      </c>
      <c r="AV176" s="12" t="s">
        <v>85</v>
      </c>
      <c r="AW176" s="12" t="s">
        <v>32</v>
      </c>
      <c r="AX176" s="12" t="s">
        <v>76</v>
      </c>
      <c r="AY176" s="153" t="s">
        <v>207</v>
      </c>
    </row>
    <row r="177" spans="2:51" s="12" customFormat="1" ht="12">
      <c r="B177" s="151"/>
      <c r="D177" s="152" t="s">
        <v>223</v>
      </c>
      <c r="E177" s="153" t="s">
        <v>1</v>
      </c>
      <c r="F177" s="154" t="s">
        <v>1265</v>
      </c>
      <c r="H177" s="155">
        <v>-17.28</v>
      </c>
      <c r="I177" s="156"/>
      <c r="L177" s="151"/>
      <c r="M177" s="157"/>
      <c r="T177" s="158"/>
      <c r="AT177" s="153" t="s">
        <v>223</v>
      </c>
      <c r="AU177" s="153" t="s">
        <v>85</v>
      </c>
      <c r="AV177" s="12" t="s">
        <v>85</v>
      </c>
      <c r="AW177" s="12" t="s">
        <v>32</v>
      </c>
      <c r="AX177" s="12" t="s">
        <v>76</v>
      </c>
      <c r="AY177" s="153" t="s">
        <v>207</v>
      </c>
    </row>
    <row r="178" spans="2:51" s="12" customFormat="1" ht="12">
      <c r="B178" s="151"/>
      <c r="D178" s="152" t="s">
        <v>223</v>
      </c>
      <c r="E178" s="153" t="s">
        <v>1</v>
      </c>
      <c r="F178" s="154" t="s">
        <v>1266</v>
      </c>
      <c r="H178" s="155">
        <v>-3.375</v>
      </c>
      <c r="I178" s="156"/>
      <c r="L178" s="151"/>
      <c r="M178" s="157"/>
      <c r="T178" s="158"/>
      <c r="AT178" s="153" t="s">
        <v>223</v>
      </c>
      <c r="AU178" s="153" t="s">
        <v>85</v>
      </c>
      <c r="AV178" s="12" t="s">
        <v>85</v>
      </c>
      <c r="AW178" s="12" t="s">
        <v>32</v>
      </c>
      <c r="AX178" s="12" t="s">
        <v>76</v>
      </c>
      <c r="AY178" s="153" t="s">
        <v>207</v>
      </c>
    </row>
    <row r="179" spans="2:51" s="12" customFormat="1" ht="12">
      <c r="B179" s="151"/>
      <c r="D179" s="152" t="s">
        <v>223</v>
      </c>
      <c r="E179" s="153" t="s">
        <v>1</v>
      </c>
      <c r="F179" s="154" t="s">
        <v>1267</v>
      </c>
      <c r="H179" s="155">
        <v>-1.62</v>
      </c>
      <c r="I179" s="156"/>
      <c r="L179" s="151"/>
      <c r="M179" s="157"/>
      <c r="T179" s="158"/>
      <c r="AT179" s="153" t="s">
        <v>223</v>
      </c>
      <c r="AU179" s="153" t="s">
        <v>85</v>
      </c>
      <c r="AV179" s="12" t="s">
        <v>85</v>
      </c>
      <c r="AW179" s="12" t="s">
        <v>32</v>
      </c>
      <c r="AX179" s="12" t="s">
        <v>76</v>
      </c>
      <c r="AY179" s="153" t="s">
        <v>207</v>
      </c>
    </row>
    <row r="180" spans="2:51" s="12" customFormat="1" ht="12">
      <c r="B180" s="151"/>
      <c r="D180" s="152" t="s">
        <v>223</v>
      </c>
      <c r="E180" s="153" t="s">
        <v>1</v>
      </c>
      <c r="F180" s="154" t="s">
        <v>1268</v>
      </c>
      <c r="H180" s="155">
        <v>-2.16</v>
      </c>
      <c r="I180" s="156"/>
      <c r="L180" s="151"/>
      <c r="M180" s="157"/>
      <c r="T180" s="158"/>
      <c r="AT180" s="153" t="s">
        <v>223</v>
      </c>
      <c r="AU180" s="153" t="s">
        <v>85</v>
      </c>
      <c r="AV180" s="12" t="s">
        <v>85</v>
      </c>
      <c r="AW180" s="12" t="s">
        <v>32</v>
      </c>
      <c r="AX180" s="12" t="s">
        <v>76</v>
      </c>
      <c r="AY180" s="153" t="s">
        <v>207</v>
      </c>
    </row>
    <row r="181" spans="2:51" s="14" customFormat="1" ht="12">
      <c r="B181" s="165"/>
      <c r="D181" s="152" t="s">
        <v>223</v>
      </c>
      <c r="E181" s="166" t="s">
        <v>831</v>
      </c>
      <c r="F181" s="167" t="s">
        <v>309</v>
      </c>
      <c r="H181" s="168">
        <v>2.555</v>
      </c>
      <c r="I181" s="169"/>
      <c r="L181" s="165"/>
      <c r="M181" s="170"/>
      <c r="T181" s="171"/>
      <c r="AT181" s="166" t="s">
        <v>223</v>
      </c>
      <c r="AU181" s="166" t="s">
        <v>85</v>
      </c>
      <c r="AV181" s="14" t="s">
        <v>214</v>
      </c>
      <c r="AW181" s="14" t="s">
        <v>32</v>
      </c>
      <c r="AX181" s="14" t="s">
        <v>83</v>
      </c>
      <c r="AY181" s="166" t="s">
        <v>207</v>
      </c>
    </row>
    <row r="182" spans="2:65" s="1" customFormat="1" ht="24.2" customHeight="1">
      <c r="B182" s="137"/>
      <c r="C182" s="138" t="s">
        <v>278</v>
      </c>
      <c r="D182" s="138" t="s">
        <v>209</v>
      </c>
      <c r="E182" s="139" t="s">
        <v>479</v>
      </c>
      <c r="F182" s="140" t="s">
        <v>480</v>
      </c>
      <c r="G182" s="141" t="s">
        <v>218</v>
      </c>
      <c r="H182" s="142">
        <v>13.5</v>
      </c>
      <c r="I182" s="143"/>
      <c r="J182" s="144">
        <f>ROUND(I182*H182,2)</f>
        <v>0</v>
      </c>
      <c r="K182" s="140" t="s">
        <v>213</v>
      </c>
      <c r="L182" s="32"/>
      <c r="M182" s="145" t="s">
        <v>1</v>
      </c>
      <c r="N182" s="146" t="s">
        <v>41</v>
      </c>
      <c r="P182" s="147">
        <f>O182*H182</f>
        <v>0</v>
      </c>
      <c r="Q182" s="147">
        <v>0</v>
      </c>
      <c r="R182" s="147">
        <f>Q182*H182</f>
        <v>0</v>
      </c>
      <c r="S182" s="147">
        <v>0</v>
      </c>
      <c r="T182" s="148">
        <f>S182*H182</f>
        <v>0</v>
      </c>
      <c r="AR182" s="149" t="s">
        <v>214</v>
      </c>
      <c r="AT182" s="149" t="s">
        <v>209</v>
      </c>
      <c r="AU182" s="149" t="s">
        <v>85</v>
      </c>
      <c r="AY182" s="17" t="s">
        <v>207</v>
      </c>
      <c r="BE182" s="150">
        <f>IF(N182="základní",J182,0)</f>
        <v>0</v>
      </c>
      <c r="BF182" s="150">
        <f>IF(N182="snížená",J182,0)</f>
        <v>0</v>
      </c>
      <c r="BG182" s="150">
        <f>IF(N182="zákl. přenesená",J182,0)</f>
        <v>0</v>
      </c>
      <c r="BH182" s="150">
        <f>IF(N182="sníž. přenesená",J182,0)</f>
        <v>0</v>
      </c>
      <c r="BI182" s="150">
        <f>IF(N182="nulová",J182,0)</f>
        <v>0</v>
      </c>
      <c r="BJ182" s="17" t="s">
        <v>83</v>
      </c>
      <c r="BK182" s="150">
        <f>ROUND(I182*H182,2)</f>
        <v>0</v>
      </c>
      <c r="BL182" s="17" t="s">
        <v>214</v>
      </c>
      <c r="BM182" s="149" t="s">
        <v>1113</v>
      </c>
    </row>
    <row r="183" spans="2:51" s="12" customFormat="1" ht="12">
      <c r="B183" s="151"/>
      <c r="D183" s="152" t="s">
        <v>223</v>
      </c>
      <c r="E183" s="153" t="s">
        <v>157</v>
      </c>
      <c r="F183" s="154" t="s">
        <v>1269</v>
      </c>
      <c r="H183" s="155">
        <v>13.5</v>
      </c>
      <c r="I183" s="156"/>
      <c r="L183" s="151"/>
      <c r="M183" s="157"/>
      <c r="T183" s="158"/>
      <c r="AT183" s="153" t="s">
        <v>223</v>
      </c>
      <c r="AU183" s="153" t="s">
        <v>85</v>
      </c>
      <c r="AV183" s="12" t="s">
        <v>85</v>
      </c>
      <c r="AW183" s="12" t="s">
        <v>32</v>
      </c>
      <c r="AX183" s="12" t="s">
        <v>83</v>
      </c>
      <c r="AY183" s="153" t="s">
        <v>207</v>
      </c>
    </row>
    <row r="184" spans="2:65" s="1" customFormat="1" ht="24.2" customHeight="1">
      <c r="B184" s="137"/>
      <c r="C184" s="138" t="s">
        <v>283</v>
      </c>
      <c r="D184" s="138" t="s">
        <v>209</v>
      </c>
      <c r="E184" s="139" t="s">
        <v>484</v>
      </c>
      <c r="F184" s="140" t="s">
        <v>1115</v>
      </c>
      <c r="G184" s="141" t="s">
        <v>218</v>
      </c>
      <c r="H184" s="142">
        <v>13.5</v>
      </c>
      <c r="I184" s="143"/>
      <c r="J184" s="144">
        <f>ROUND(I184*H184,2)</f>
        <v>0</v>
      </c>
      <c r="K184" s="140" t="s">
        <v>213</v>
      </c>
      <c r="L184" s="32"/>
      <c r="M184" s="145" t="s">
        <v>1</v>
      </c>
      <c r="N184" s="146" t="s">
        <v>41</v>
      </c>
      <c r="P184" s="147">
        <f>O184*H184</f>
        <v>0</v>
      </c>
      <c r="Q184" s="147">
        <v>0</v>
      </c>
      <c r="R184" s="147">
        <f>Q184*H184</f>
        <v>0</v>
      </c>
      <c r="S184" s="147">
        <v>0</v>
      </c>
      <c r="T184" s="148">
        <f>S184*H184</f>
        <v>0</v>
      </c>
      <c r="AR184" s="149" t="s">
        <v>214</v>
      </c>
      <c r="AT184" s="149" t="s">
        <v>209</v>
      </c>
      <c r="AU184" s="149" t="s">
        <v>85</v>
      </c>
      <c r="AY184" s="17" t="s">
        <v>207</v>
      </c>
      <c r="BE184" s="150">
        <f>IF(N184="základní",J184,0)</f>
        <v>0</v>
      </c>
      <c r="BF184" s="150">
        <f>IF(N184="snížená",J184,0)</f>
        <v>0</v>
      </c>
      <c r="BG184" s="150">
        <f>IF(N184="zákl. přenesená",J184,0)</f>
        <v>0</v>
      </c>
      <c r="BH184" s="150">
        <f>IF(N184="sníž. přenesená",J184,0)</f>
        <v>0</v>
      </c>
      <c r="BI184" s="150">
        <f>IF(N184="nulová",J184,0)</f>
        <v>0</v>
      </c>
      <c r="BJ184" s="17" t="s">
        <v>83</v>
      </c>
      <c r="BK184" s="150">
        <f>ROUND(I184*H184,2)</f>
        <v>0</v>
      </c>
      <c r="BL184" s="17" t="s">
        <v>214</v>
      </c>
      <c r="BM184" s="149" t="s">
        <v>1116</v>
      </c>
    </row>
    <row r="185" spans="2:51" s="12" customFormat="1" ht="12">
      <c r="B185" s="151"/>
      <c r="D185" s="152" t="s">
        <v>223</v>
      </c>
      <c r="E185" s="153" t="s">
        <v>1</v>
      </c>
      <c r="F185" s="154" t="s">
        <v>157</v>
      </c>
      <c r="H185" s="155">
        <v>13.5</v>
      </c>
      <c r="I185" s="156"/>
      <c r="L185" s="151"/>
      <c r="M185" s="157"/>
      <c r="T185" s="158"/>
      <c r="AT185" s="153" t="s">
        <v>223</v>
      </c>
      <c r="AU185" s="153" t="s">
        <v>85</v>
      </c>
      <c r="AV185" s="12" t="s">
        <v>85</v>
      </c>
      <c r="AW185" s="12" t="s">
        <v>32</v>
      </c>
      <c r="AX185" s="12" t="s">
        <v>83</v>
      </c>
      <c r="AY185" s="153" t="s">
        <v>207</v>
      </c>
    </row>
    <row r="186" spans="2:65" s="1" customFormat="1" ht="16.5" customHeight="1">
      <c r="B186" s="137"/>
      <c r="C186" s="172" t="s">
        <v>290</v>
      </c>
      <c r="D186" s="172" t="s">
        <v>426</v>
      </c>
      <c r="E186" s="173" t="s">
        <v>488</v>
      </c>
      <c r="F186" s="174" t="s">
        <v>489</v>
      </c>
      <c r="G186" s="175" t="s">
        <v>490</v>
      </c>
      <c r="H186" s="176">
        <v>0.411</v>
      </c>
      <c r="I186" s="177"/>
      <c r="J186" s="178">
        <f>ROUND(I186*H186,2)</f>
        <v>0</v>
      </c>
      <c r="K186" s="174" t="s">
        <v>213</v>
      </c>
      <c r="L186" s="179"/>
      <c r="M186" s="180" t="s">
        <v>1</v>
      </c>
      <c r="N186" s="181" t="s">
        <v>41</v>
      </c>
      <c r="P186" s="147">
        <f>O186*H186</f>
        <v>0</v>
      </c>
      <c r="Q186" s="147">
        <v>0.001</v>
      </c>
      <c r="R186" s="147">
        <f>Q186*H186</f>
        <v>0.00041099999999999996</v>
      </c>
      <c r="S186" s="147">
        <v>0</v>
      </c>
      <c r="T186" s="148">
        <f>S186*H186</f>
        <v>0</v>
      </c>
      <c r="AR186" s="149" t="s">
        <v>242</v>
      </c>
      <c r="AT186" s="149" t="s">
        <v>426</v>
      </c>
      <c r="AU186" s="149" t="s">
        <v>85</v>
      </c>
      <c r="AY186" s="17" t="s">
        <v>207</v>
      </c>
      <c r="BE186" s="150">
        <f>IF(N186="základní",J186,0)</f>
        <v>0</v>
      </c>
      <c r="BF186" s="150">
        <f>IF(N186="snížená",J186,0)</f>
        <v>0</v>
      </c>
      <c r="BG186" s="150">
        <f>IF(N186="zákl. přenesená",J186,0)</f>
        <v>0</v>
      </c>
      <c r="BH186" s="150">
        <f>IF(N186="sníž. přenesená",J186,0)</f>
        <v>0</v>
      </c>
      <c r="BI186" s="150">
        <f>IF(N186="nulová",J186,0)</f>
        <v>0</v>
      </c>
      <c r="BJ186" s="17" t="s">
        <v>83</v>
      </c>
      <c r="BK186" s="150">
        <f>ROUND(I186*H186,2)</f>
        <v>0</v>
      </c>
      <c r="BL186" s="17" t="s">
        <v>214</v>
      </c>
      <c r="BM186" s="149" t="s">
        <v>1117</v>
      </c>
    </row>
    <row r="187" spans="2:65" s="1" customFormat="1" ht="21.75" customHeight="1">
      <c r="B187" s="137"/>
      <c r="C187" s="138" t="s">
        <v>294</v>
      </c>
      <c r="D187" s="138" t="s">
        <v>209</v>
      </c>
      <c r="E187" s="139" t="s">
        <v>502</v>
      </c>
      <c r="F187" s="140" t="s">
        <v>503</v>
      </c>
      <c r="G187" s="141" t="s">
        <v>218</v>
      </c>
      <c r="H187" s="142">
        <v>13.5</v>
      </c>
      <c r="I187" s="143"/>
      <c r="J187" s="144">
        <f>ROUND(I187*H187,2)</f>
        <v>0</v>
      </c>
      <c r="K187" s="140" t="s">
        <v>213</v>
      </c>
      <c r="L187" s="32"/>
      <c r="M187" s="145" t="s">
        <v>1</v>
      </c>
      <c r="N187" s="146" t="s">
        <v>41</v>
      </c>
      <c r="P187" s="147">
        <f>O187*H187</f>
        <v>0</v>
      </c>
      <c r="Q187" s="147">
        <v>0</v>
      </c>
      <c r="R187" s="147">
        <f>Q187*H187</f>
        <v>0</v>
      </c>
      <c r="S187" s="147">
        <v>0</v>
      </c>
      <c r="T187" s="148">
        <f>S187*H187</f>
        <v>0</v>
      </c>
      <c r="AR187" s="149" t="s">
        <v>214</v>
      </c>
      <c r="AT187" s="149" t="s">
        <v>209</v>
      </c>
      <c r="AU187" s="149" t="s">
        <v>85</v>
      </c>
      <c r="AY187" s="17" t="s">
        <v>207</v>
      </c>
      <c r="BE187" s="150">
        <f>IF(N187="základní",J187,0)</f>
        <v>0</v>
      </c>
      <c r="BF187" s="150">
        <f>IF(N187="snížená",J187,0)</f>
        <v>0</v>
      </c>
      <c r="BG187" s="150">
        <f>IF(N187="zákl. přenesená",J187,0)</f>
        <v>0</v>
      </c>
      <c r="BH187" s="150">
        <f>IF(N187="sníž. přenesená",J187,0)</f>
        <v>0</v>
      </c>
      <c r="BI187" s="150">
        <f>IF(N187="nulová",J187,0)</f>
        <v>0</v>
      </c>
      <c r="BJ187" s="17" t="s">
        <v>83</v>
      </c>
      <c r="BK187" s="150">
        <f>ROUND(I187*H187,2)</f>
        <v>0</v>
      </c>
      <c r="BL187" s="17" t="s">
        <v>214</v>
      </c>
      <c r="BM187" s="149" t="s">
        <v>1118</v>
      </c>
    </row>
    <row r="188" spans="2:51" s="12" customFormat="1" ht="12">
      <c r="B188" s="151"/>
      <c r="D188" s="152" t="s">
        <v>223</v>
      </c>
      <c r="E188" s="153" t="s">
        <v>1</v>
      </c>
      <c r="F188" s="154" t="s">
        <v>157</v>
      </c>
      <c r="H188" s="155">
        <v>13.5</v>
      </c>
      <c r="I188" s="156"/>
      <c r="L188" s="151"/>
      <c r="M188" s="157"/>
      <c r="T188" s="158"/>
      <c r="AT188" s="153" t="s">
        <v>223</v>
      </c>
      <c r="AU188" s="153" t="s">
        <v>85</v>
      </c>
      <c r="AV188" s="12" t="s">
        <v>85</v>
      </c>
      <c r="AW188" s="12" t="s">
        <v>32</v>
      </c>
      <c r="AX188" s="12" t="s">
        <v>83</v>
      </c>
      <c r="AY188" s="153" t="s">
        <v>207</v>
      </c>
    </row>
    <row r="189" spans="2:65" s="1" customFormat="1" ht="16.5" customHeight="1">
      <c r="B189" s="137"/>
      <c r="C189" s="138" t="s">
        <v>7</v>
      </c>
      <c r="D189" s="138" t="s">
        <v>209</v>
      </c>
      <c r="E189" s="139" t="s">
        <v>506</v>
      </c>
      <c r="F189" s="140" t="s">
        <v>507</v>
      </c>
      <c r="G189" s="141" t="s">
        <v>218</v>
      </c>
      <c r="H189" s="142">
        <v>13.5</v>
      </c>
      <c r="I189" s="143"/>
      <c r="J189" s="144">
        <f>ROUND(I189*H189,2)</f>
        <v>0</v>
      </c>
      <c r="K189" s="140" t="s">
        <v>213</v>
      </c>
      <c r="L189" s="32"/>
      <c r="M189" s="145" t="s">
        <v>1</v>
      </c>
      <c r="N189" s="146" t="s">
        <v>41</v>
      </c>
      <c r="P189" s="147">
        <f>O189*H189</f>
        <v>0</v>
      </c>
      <c r="Q189" s="147">
        <v>0</v>
      </c>
      <c r="R189" s="147">
        <f>Q189*H189</f>
        <v>0</v>
      </c>
      <c r="S189" s="147">
        <v>0</v>
      </c>
      <c r="T189" s="148">
        <f>S189*H189</f>
        <v>0</v>
      </c>
      <c r="AR189" s="149" t="s">
        <v>214</v>
      </c>
      <c r="AT189" s="149" t="s">
        <v>209</v>
      </c>
      <c r="AU189" s="149" t="s">
        <v>85</v>
      </c>
      <c r="AY189" s="17" t="s">
        <v>207</v>
      </c>
      <c r="BE189" s="150">
        <f>IF(N189="základní",J189,0)</f>
        <v>0</v>
      </c>
      <c r="BF189" s="150">
        <f>IF(N189="snížená",J189,0)</f>
        <v>0</v>
      </c>
      <c r="BG189" s="150">
        <f>IF(N189="zákl. přenesená",J189,0)</f>
        <v>0</v>
      </c>
      <c r="BH189" s="150">
        <f>IF(N189="sníž. přenesená",J189,0)</f>
        <v>0</v>
      </c>
      <c r="BI189" s="150">
        <f>IF(N189="nulová",J189,0)</f>
        <v>0</v>
      </c>
      <c r="BJ189" s="17" t="s">
        <v>83</v>
      </c>
      <c r="BK189" s="150">
        <f>ROUND(I189*H189,2)</f>
        <v>0</v>
      </c>
      <c r="BL189" s="17" t="s">
        <v>214</v>
      </c>
      <c r="BM189" s="149" t="s">
        <v>1119</v>
      </c>
    </row>
    <row r="190" spans="2:65" s="1" customFormat="1" ht="16.5" customHeight="1">
      <c r="B190" s="137"/>
      <c r="C190" s="138" t="s">
        <v>311</v>
      </c>
      <c r="D190" s="138" t="s">
        <v>209</v>
      </c>
      <c r="E190" s="139" t="s">
        <v>526</v>
      </c>
      <c r="F190" s="140" t="s">
        <v>527</v>
      </c>
      <c r="G190" s="141" t="s">
        <v>218</v>
      </c>
      <c r="H190" s="142">
        <v>13.5</v>
      </c>
      <c r="I190" s="143"/>
      <c r="J190" s="144">
        <f>ROUND(I190*H190,2)</f>
        <v>0</v>
      </c>
      <c r="K190" s="140" t="s">
        <v>1</v>
      </c>
      <c r="L190" s="32"/>
      <c r="M190" s="145" t="s">
        <v>1</v>
      </c>
      <c r="N190" s="146" t="s">
        <v>41</v>
      </c>
      <c r="P190" s="147">
        <f>O190*H190</f>
        <v>0</v>
      </c>
      <c r="Q190" s="147">
        <v>0</v>
      </c>
      <c r="R190" s="147">
        <f>Q190*H190</f>
        <v>0</v>
      </c>
      <c r="S190" s="147">
        <v>0</v>
      </c>
      <c r="T190" s="148">
        <f>S190*H190</f>
        <v>0</v>
      </c>
      <c r="AR190" s="149" t="s">
        <v>214</v>
      </c>
      <c r="AT190" s="149" t="s">
        <v>209</v>
      </c>
      <c r="AU190" s="149" t="s">
        <v>85</v>
      </c>
      <c r="AY190" s="17" t="s">
        <v>207</v>
      </c>
      <c r="BE190" s="150">
        <f>IF(N190="základní",J190,0)</f>
        <v>0</v>
      </c>
      <c r="BF190" s="150">
        <f>IF(N190="snížená",J190,0)</f>
        <v>0</v>
      </c>
      <c r="BG190" s="150">
        <f>IF(N190="zákl. přenesená",J190,0)</f>
        <v>0</v>
      </c>
      <c r="BH190" s="150">
        <f>IF(N190="sníž. přenesená",J190,0)</f>
        <v>0</v>
      </c>
      <c r="BI190" s="150">
        <f>IF(N190="nulová",J190,0)</f>
        <v>0</v>
      </c>
      <c r="BJ190" s="17" t="s">
        <v>83</v>
      </c>
      <c r="BK190" s="150">
        <f>ROUND(I190*H190,2)</f>
        <v>0</v>
      </c>
      <c r="BL190" s="17" t="s">
        <v>214</v>
      </c>
      <c r="BM190" s="149" t="s">
        <v>1120</v>
      </c>
    </row>
    <row r="191" spans="2:51" s="12" customFormat="1" ht="12">
      <c r="B191" s="151"/>
      <c r="D191" s="152" t="s">
        <v>223</v>
      </c>
      <c r="E191" s="153" t="s">
        <v>1</v>
      </c>
      <c r="F191" s="154" t="s">
        <v>157</v>
      </c>
      <c r="H191" s="155">
        <v>13.5</v>
      </c>
      <c r="I191" s="156"/>
      <c r="L191" s="151"/>
      <c r="M191" s="157"/>
      <c r="T191" s="158"/>
      <c r="AT191" s="153" t="s">
        <v>223</v>
      </c>
      <c r="AU191" s="153" t="s">
        <v>85</v>
      </c>
      <c r="AV191" s="12" t="s">
        <v>85</v>
      </c>
      <c r="AW191" s="12" t="s">
        <v>32</v>
      </c>
      <c r="AX191" s="12" t="s">
        <v>83</v>
      </c>
      <c r="AY191" s="153" t="s">
        <v>207</v>
      </c>
    </row>
    <row r="192" spans="2:63" s="11" customFormat="1" ht="22.9" customHeight="1">
      <c r="B192" s="125"/>
      <c r="D192" s="126" t="s">
        <v>75</v>
      </c>
      <c r="E192" s="135" t="s">
        <v>85</v>
      </c>
      <c r="F192" s="135" t="s">
        <v>538</v>
      </c>
      <c r="I192" s="128"/>
      <c r="J192" s="136">
        <f>BK192</f>
        <v>0</v>
      </c>
      <c r="L192" s="125"/>
      <c r="M192" s="130"/>
      <c r="P192" s="131">
        <f>SUM(P193:P203)</f>
        <v>0</v>
      </c>
      <c r="R192" s="131">
        <f>SUM(R193:R203)</f>
        <v>22.061940899999996</v>
      </c>
      <c r="T192" s="132">
        <f>SUM(T193:T203)</f>
        <v>0</v>
      </c>
      <c r="AR192" s="126" t="s">
        <v>83</v>
      </c>
      <c r="AT192" s="133" t="s">
        <v>75</v>
      </c>
      <c r="AU192" s="133" t="s">
        <v>83</v>
      </c>
      <c r="AY192" s="126" t="s">
        <v>207</v>
      </c>
      <c r="BK192" s="134">
        <f>SUM(BK193:BK203)</f>
        <v>0</v>
      </c>
    </row>
    <row r="193" spans="2:65" s="1" customFormat="1" ht="24.2" customHeight="1">
      <c r="B193" s="137"/>
      <c r="C193" s="138" t="s">
        <v>315</v>
      </c>
      <c r="D193" s="138" t="s">
        <v>209</v>
      </c>
      <c r="E193" s="139" t="s">
        <v>1121</v>
      </c>
      <c r="F193" s="140" t="s">
        <v>1122</v>
      </c>
      <c r="G193" s="141" t="s">
        <v>272</v>
      </c>
      <c r="H193" s="142">
        <v>30</v>
      </c>
      <c r="I193" s="143"/>
      <c r="J193" s="144">
        <f>ROUND(I193*H193,2)</f>
        <v>0</v>
      </c>
      <c r="K193" s="140" t="s">
        <v>213</v>
      </c>
      <c r="L193" s="32"/>
      <c r="M193" s="145" t="s">
        <v>1</v>
      </c>
      <c r="N193" s="146" t="s">
        <v>41</v>
      </c>
      <c r="P193" s="147">
        <f>O193*H193</f>
        <v>0</v>
      </c>
      <c r="Q193" s="147">
        <v>0.00049</v>
      </c>
      <c r="R193" s="147">
        <f>Q193*H193</f>
        <v>0.0147</v>
      </c>
      <c r="S193" s="147">
        <v>0</v>
      </c>
      <c r="T193" s="148">
        <f>S193*H193</f>
        <v>0</v>
      </c>
      <c r="AR193" s="149" t="s">
        <v>214</v>
      </c>
      <c r="AT193" s="149" t="s">
        <v>209</v>
      </c>
      <c r="AU193" s="149" t="s">
        <v>85</v>
      </c>
      <c r="AY193" s="17" t="s">
        <v>207</v>
      </c>
      <c r="BE193" s="150">
        <f>IF(N193="základní",J193,0)</f>
        <v>0</v>
      </c>
      <c r="BF193" s="150">
        <f>IF(N193="snížená",J193,0)</f>
        <v>0</v>
      </c>
      <c r="BG193" s="150">
        <f>IF(N193="zákl. přenesená",J193,0)</f>
        <v>0</v>
      </c>
      <c r="BH193" s="150">
        <f>IF(N193="sníž. přenesená",J193,0)</f>
        <v>0</v>
      </c>
      <c r="BI193" s="150">
        <f>IF(N193="nulová",J193,0)</f>
        <v>0</v>
      </c>
      <c r="BJ193" s="17" t="s">
        <v>83</v>
      </c>
      <c r="BK193" s="150">
        <f>ROUND(I193*H193,2)</f>
        <v>0</v>
      </c>
      <c r="BL193" s="17" t="s">
        <v>214</v>
      </c>
      <c r="BM193" s="149" t="s">
        <v>1123</v>
      </c>
    </row>
    <row r="194" spans="2:65" s="1" customFormat="1" ht="24.2" customHeight="1">
      <c r="B194" s="137"/>
      <c r="C194" s="138" t="s">
        <v>260</v>
      </c>
      <c r="D194" s="138" t="s">
        <v>209</v>
      </c>
      <c r="E194" s="139" t="s">
        <v>1124</v>
      </c>
      <c r="F194" s="140" t="s">
        <v>1125</v>
      </c>
      <c r="G194" s="141" t="s">
        <v>218</v>
      </c>
      <c r="H194" s="142">
        <v>30</v>
      </c>
      <c r="I194" s="143"/>
      <c r="J194" s="144">
        <f>ROUND(I194*H194,2)</f>
        <v>0</v>
      </c>
      <c r="K194" s="140" t="s">
        <v>213</v>
      </c>
      <c r="L194" s="32"/>
      <c r="M194" s="145" t="s">
        <v>1</v>
      </c>
      <c r="N194" s="146" t="s">
        <v>41</v>
      </c>
      <c r="P194" s="147">
        <f>O194*H194</f>
        <v>0</v>
      </c>
      <c r="Q194" s="147">
        <v>0.0001</v>
      </c>
      <c r="R194" s="147">
        <f>Q194*H194</f>
        <v>0.003</v>
      </c>
      <c r="S194" s="147">
        <v>0</v>
      </c>
      <c r="T194" s="148">
        <f>S194*H194</f>
        <v>0</v>
      </c>
      <c r="AR194" s="149" t="s">
        <v>214</v>
      </c>
      <c r="AT194" s="149" t="s">
        <v>209</v>
      </c>
      <c r="AU194" s="149" t="s">
        <v>85</v>
      </c>
      <c r="AY194" s="17" t="s">
        <v>207</v>
      </c>
      <c r="BE194" s="150">
        <f>IF(N194="základní",J194,0)</f>
        <v>0</v>
      </c>
      <c r="BF194" s="150">
        <f>IF(N194="snížená",J194,0)</f>
        <v>0</v>
      </c>
      <c r="BG194" s="150">
        <f>IF(N194="zákl. přenesená",J194,0)</f>
        <v>0</v>
      </c>
      <c r="BH194" s="150">
        <f>IF(N194="sníž. přenesená",J194,0)</f>
        <v>0</v>
      </c>
      <c r="BI194" s="150">
        <f>IF(N194="nulová",J194,0)</f>
        <v>0</v>
      </c>
      <c r="BJ194" s="17" t="s">
        <v>83</v>
      </c>
      <c r="BK194" s="150">
        <f>ROUND(I194*H194,2)</f>
        <v>0</v>
      </c>
      <c r="BL194" s="17" t="s">
        <v>214</v>
      </c>
      <c r="BM194" s="149" t="s">
        <v>1126</v>
      </c>
    </row>
    <row r="195" spans="2:65" s="1" customFormat="1" ht="24.2" customHeight="1">
      <c r="B195" s="137"/>
      <c r="C195" s="172" t="s">
        <v>325</v>
      </c>
      <c r="D195" s="172" t="s">
        <v>426</v>
      </c>
      <c r="E195" s="173" t="s">
        <v>1063</v>
      </c>
      <c r="F195" s="174" t="s">
        <v>1064</v>
      </c>
      <c r="G195" s="175" t="s">
        <v>218</v>
      </c>
      <c r="H195" s="176">
        <v>35.535</v>
      </c>
      <c r="I195" s="177"/>
      <c r="J195" s="178">
        <f>ROUND(I195*H195,2)</f>
        <v>0</v>
      </c>
      <c r="K195" s="174" t="s">
        <v>213</v>
      </c>
      <c r="L195" s="179"/>
      <c r="M195" s="180" t="s">
        <v>1</v>
      </c>
      <c r="N195" s="181" t="s">
        <v>41</v>
      </c>
      <c r="P195" s="147">
        <f>O195*H195</f>
        <v>0</v>
      </c>
      <c r="Q195" s="147">
        <v>0.0003</v>
      </c>
      <c r="R195" s="147">
        <f>Q195*H195</f>
        <v>0.010660499999999998</v>
      </c>
      <c r="S195" s="147">
        <v>0</v>
      </c>
      <c r="T195" s="148">
        <f>S195*H195</f>
        <v>0</v>
      </c>
      <c r="AR195" s="149" t="s">
        <v>242</v>
      </c>
      <c r="AT195" s="149" t="s">
        <v>426</v>
      </c>
      <c r="AU195" s="149" t="s">
        <v>85</v>
      </c>
      <c r="AY195" s="17" t="s">
        <v>207</v>
      </c>
      <c r="BE195" s="150">
        <f>IF(N195="základní",J195,0)</f>
        <v>0</v>
      </c>
      <c r="BF195" s="150">
        <f>IF(N195="snížená",J195,0)</f>
        <v>0</v>
      </c>
      <c r="BG195" s="150">
        <f>IF(N195="zákl. přenesená",J195,0)</f>
        <v>0</v>
      </c>
      <c r="BH195" s="150">
        <f>IF(N195="sníž. přenesená",J195,0)</f>
        <v>0</v>
      </c>
      <c r="BI195" s="150">
        <f>IF(N195="nulová",J195,0)</f>
        <v>0</v>
      </c>
      <c r="BJ195" s="17" t="s">
        <v>83</v>
      </c>
      <c r="BK195" s="150">
        <f>ROUND(I195*H195,2)</f>
        <v>0</v>
      </c>
      <c r="BL195" s="17" t="s">
        <v>214</v>
      </c>
      <c r="BM195" s="149" t="s">
        <v>1128</v>
      </c>
    </row>
    <row r="196" spans="2:51" s="12" customFormat="1" ht="12">
      <c r="B196" s="151"/>
      <c r="D196" s="152" t="s">
        <v>223</v>
      </c>
      <c r="F196" s="154" t="s">
        <v>1270</v>
      </c>
      <c r="H196" s="155">
        <v>35.535</v>
      </c>
      <c r="I196" s="156"/>
      <c r="L196" s="151"/>
      <c r="M196" s="157"/>
      <c r="T196" s="158"/>
      <c r="AT196" s="153" t="s">
        <v>223</v>
      </c>
      <c r="AU196" s="153" t="s">
        <v>85</v>
      </c>
      <c r="AV196" s="12" t="s">
        <v>85</v>
      </c>
      <c r="AW196" s="12" t="s">
        <v>3</v>
      </c>
      <c r="AX196" s="12" t="s">
        <v>83</v>
      </c>
      <c r="AY196" s="153" t="s">
        <v>207</v>
      </c>
    </row>
    <row r="197" spans="2:65" s="1" customFormat="1" ht="24.2" customHeight="1">
      <c r="B197" s="137"/>
      <c r="C197" s="138" t="s">
        <v>329</v>
      </c>
      <c r="D197" s="138" t="s">
        <v>209</v>
      </c>
      <c r="E197" s="139" t="s">
        <v>1130</v>
      </c>
      <c r="F197" s="140" t="s">
        <v>1131</v>
      </c>
      <c r="G197" s="141" t="s">
        <v>286</v>
      </c>
      <c r="H197" s="142">
        <v>2.7</v>
      </c>
      <c r="I197" s="143"/>
      <c r="J197" s="144">
        <f>ROUND(I197*H197,2)</f>
        <v>0</v>
      </c>
      <c r="K197" s="140" t="s">
        <v>213</v>
      </c>
      <c r="L197" s="32"/>
      <c r="M197" s="145" t="s">
        <v>1</v>
      </c>
      <c r="N197" s="146" t="s">
        <v>41</v>
      </c>
      <c r="P197" s="147">
        <f>O197*H197</f>
        <v>0</v>
      </c>
      <c r="Q197" s="147">
        <v>2.16</v>
      </c>
      <c r="R197" s="147">
        <f>Q197*H197</f>
        <v>5.832000000000001</v>
      </c>
      <c r="S197" s="147">
        <v>0</v>
      </c>
      <c r="T197" s="148">
        <f>S197*H197</f>
        <v>0</v>
      </c>
      <c r="AR197" s="149" t="s">
        <v>214</v>
      </c>
      <c r="AT197" s="149" t="s">
        <v>209</v>
      </c>
      <c r="AU197" s="149" t="s">
        <v>85</v>
      </c>
      <c r="AY197" s="17" t="s">
        <v>207</v>
      </c>
      <c r="BE197" s="150">
        <f>IF(N197="základní",J197,0)</f>
        <v>0</v>
      </c>
      <c r="BF197" s="150">
        <f>IF(N197="snížená",J197,0)</f>
        <v>0</v>
      </c>
      <c r="BG197" s="150">
        <f>IF(N197="zákl. přenesená",J197,0)</f>
        <v>0</v>
      </c>
      <c r="BH197" s="150">
        <f>IF(N197="sníž. přenesená",J197,0)</f>
        <v>0</v>
      </c>
      <c r="BI197" s="150">
        <f>IF(N197="nulová",J197,0)</f>
        <v>0</v>
      </c>
      <c r="BJ197" s="17" t="s">
        <v>83</v>
      </c>
      <c r="BK197" s="150">
        <f>ROUND(I197*H197,2)</f>
        <v>0</v>
      </c>
      <c r="BL197" s="17" t="s">
        <v>214</v>
      </c>
      <c r="BM197" s="149" t="s">
        <v>1132</v>
      </c>
    </row>
    <row r="198" spans="2:51" s="12" customFormat="1" ht="12">
      <c r="B198" s="151"/>
      <c r="D198" s="152" t="s">
        <v>223</v>
      </c>
      <c r="E198" s="153" t="s">
        <v>1</v>
      </c>
      <c r="F198" s="154" t="s">
        <v>1271</v>
      </c>
      <c r="H198" s="155">
        <v>2.7</v>
      </c>
      <c r="I198" s="156"/>
      <c r="L198" s="151"/>
      <c r="M198" s="157"/>
      <c r="T198" s="158"/>
      <c r="AT198" s="153" t="s">
        <v>223</v>
      </c>
      <c r="AU198" s="153" t="s">
        <v>85</v>
      </c>
      <c r="AV198" s="12" t="s">
        <v>85</v>
      </c>
      <c r="AW198" s="12" t="s">
        <v>32</v>
      </c>
      <c r="AX198" s="12" t="s">
        <v>83</v>
      </c>
      <c r="AY198" s="153" t="s">
        <v>207</v>
      </c>
    </row>
    <row r="199" spans="2:65" s="1" customFormat="1" ht="16.5" customHeight="1">
      <c r="B199" s="137"/>
      <c r="C199" s="138" t="s">
        <v>336</v>
      </c>
      <c r="D199" s="138" t="s">
        <v>209</v>
      </c>
      <c r="E199" s="139" t="s">
        <v>1134</v>
      </c>
      <c r="F199" s="140" t="s">
        <v>1135</v>
      </c>
      <c r="G199" s="141" t="s">
        <v>286</v>
      </c>
      <c r="H199" s="142">
        <v>7.02</v>
      </c>
      <c r="I199" s="143"/>
      <c r="J199" s="144">
        <f>ROUND(I199*H199,2)</f>
        <v>0</v>
      </c>
      <c r="K199" s="140" t="s">
        <v>213</v>
      </c>
      <c r="L199" s="32"/>
      <c r="M199" s="145" t="s">
        <v>1</v>
      </c>
      <c r="N199" s="146" t="s">
        <v>41</v>
      </c>
      <c r="P199" s="147">
        <f>O199*H199</f>
        <v>0</v>
      </c>
      <c r="Q199" s="147">
        <v>2.30102</v>
      </c>
      <c r="R199" s="147">
        <f>Q199*H199</f>
        <v>16.153160399999997</v>
      </c>
      <c r="S199" s="147">
        <v>0</v>
      </c>
      <c r="T199" s="148">
        <f>S199*H199</f>
        <v>0</v>
      </c>
      <c r="AR199" s="149" t="s">
        <v>214</v>
      </c>
      <c r="AT199" s="149" t="s">
        <v>209</v>
      </c>
      <c r="AU199" s="149" t="s">
        <v>85</v>
      </c>
      <c r="AY199" s="17" t="s">
        <v>207</v>
      </c>
      <c r="BE199" s="150">
        <f>IF(N199="základní",J199,0)</f>
        <v>0</v>
      </c>
      <c r="BF199" s="150">
        <f>IF(N199="snížená",J199,0)</f>
        <v>0</v>
      </c>
      <c r="BG199" s="150">
        <f>IF(N199="zákl. přenesená",J199,0)</f>
        <v>0</v>
      </c>
      <c r="BH199" s="150">
        <f>IF(N199="sníž. přenesená",J199,0)</f>
        <v>0</v>
      </c>
      <c r="BI199" s="150">
        <f>IF(N199="nulová",J199,0)</f>
        <v>0</v>
      </c>
      <c r="BJ199" s="17" t="s">
        <v>83</v>
      </c>
      <c r="BK199" s="150">
        <f>ROUND(I199*H199,2)</f>
        <v>0</v>
      </c>
      <c r="BL199" s="17" t="s">
        <v>214</v>
      </c>
      <c r="BM199" s="149" t="s">
        <v>1136</v>
      </c>
    </row>
    <row r="200" spans="2:51" s="12" customFormat="1" ht="12">
      <c r="B200" s="151"/>
      <c r="D200" s="152" t="s">
        <v>223</v>
      </c>
      <c r="E200" s="153" t="s">
        <v>1</v>
      </c>
      <c r="F200" s="154" t="s">
        <v>1272</v>
      </c>
      <c r="H200" s="155">
        <v>7.02</v>
      </c>
      <c r="I200" s="156"/>
      <c r="L200" s="151"/>
      <c r="M200" s="157"/>
      <c r="T200" s="158"/>
      <c r="AT200" s="153" t="s">
        <v>223</v>
      </c>
      <c r="AU200" s="153" t="s">
        <v>85</v>
      </c>
      <c r="AV200" s="12" t="s">
        <v>85</v>
      </c>
      <c r="AW200" s="12" t="s">
        <v>32</v>
      </c>
      <c r="AX200" s="12" t="s">
        <v>83</v>
      </c>
      <c r="AY200" s="153" t="s">
        <v>207</v>
      </c>
    </row>
    <row r="201" spans="2:65" s="1" customFormat="1" ht="16.5" customHeight="1">
      <c r="B201" s="137"/>
      <c r="C201" s="138" t="s">
        <v>340</v>
      </c>
      <c r="D201" s="138" t="s">
        <v>209</v>
      </c>
      <c r="E201" s="139" t="s">
        <v>1138</v>
      </c>
      <c r="F201" s="140" t="s">
        <v>1139</v>
      </c>
      <c r="G201" s="141" t="s">
        <v>218</v>
      </c>
      <c r="H201" s="142">
        <v>18</v>
      </c>
      <c r="I201" s="143"/>
      <c r="J201" s="144">
        <f>ROUND(I201*H201,2)</f>
        <v>0</v>
      </c>
      <c r="K201" s="140" t="s">
        <v>213</v>
      </c>
      <c r="L201" s="32"/>
      <c r="M201" s="145" t="s">
        <v>1</v>
      </c>
      <c r="N201" s="146" t="s">
        <v>41</v>
      </c>
      <c r="P201" s="147">
        <f>O201*H201</f>
        <v>0</v>
      </c>
      <c r="Q201" s="147">
        <v>0.00269</v>
      </c>
      <c r="R201" s="147">
        <f>Q201*H201</f>
        <v>0.048420000000000005</v>
      </c>
      <c r="S201" s="147">
        <v>0</v>
      </c>
      <c r="T201" s="148">
        <f>S201*H201</f>
        <v>0</v>
      </c>
      <c r="AR201" s="149" t="s">
        <v>214</v>
      </c>
      <c r="AT201" s="149" t="s">
        <v>209</v>
      </c>
      <c r="AU201" s="149" t="s">
        <v>85</v>
      </c>
      <c r="AY201" s="17" t="s">
        <v>207</v>
      </c>
      <c r="BE201" s="150">
        <f>IF(N201="základní",J201,0)</f>
        <v>0</v>
      </c>
      <c r="BF201" s="150">
        <f>IF(N201="snížená",J201,0)</f>
        <v>0</v>
      </c>
      <c r="BG201" s="150">
        <f>IF(N201="zákl. přenesená",J201,0)</f>
        <v>0</v>
      </c>
      <c r="BH201" s="150">
        <f>IF(N201="sníž. přenesená",J201,0)</f>
        <v>0</v>
      </c>
      <c r="BI201" s="150">
        <f>IF(N201="nulová",J201,0)</f>
        <v>0</v>
      </c>
      <c r="BJ201" s="17" t="s">
        <v>83</v>
      </c>
      <c r="BK201" s="150">
        <f>ROUND(I201*H201,2)</f>
        <v>0</v>
      </c>
      <c r="BL201" s="17" t="s">
        <v>214</v>
      </c>
      <c r="BM201" s="149" t="s">
        <v>1140</v>
      </c>
    </row>
    <row r="202" spans="2:51" s="12" customFormat="1" ht="12">
      <c r="B202" s="151"/>
      <c r="D202" s="152" t="s">
        <v>223</v>
      </c>
      <c r="E202" s="153" t="s">
        <v>1</v>
      </c>
      <c r="F202" s="154" t="s">
        <v>1273</v>
      </c>
      <c r="H202" s="155">
        <v>18</v>
      </c>
      <c r="I202" s="156"/>
      <c r="L202" s="151"/>
      <c r="M202" s="157"/>
      <c r="T202" s="158"/>
      <c r="AT202" s="153" t="s">
        <v>223</v>
      </c>
      <c r="AU202" s="153" t="s">
        <v>85</v>
      </c>
      <c r="AV202" s="12" t="s">
        <v>85</v>
      </c>
      <c r="AW202" s="12" t="s">
        <v>32</v>
      </c>
      <c r="AX202" s="12" t="s">
        <v>83</v>
      </c>
      <c r="AY202" s="153" t="s">
        <v>207</v>
      </c>
    </row>
    <row r="203" spans="2:65" s="1" customFormat="1" ht="16.5" customHeight="1">
      <c r="B203" s="137"/>
      <c r="C203" s="138" t="s">
        <v>345</v>
      </c>
      <c r="D203" s="138" t="s">
        <v>209</v>
      </c>
      <c r="E203" s="139" t="s">
        <v>1142</v>
      </c>
      <c r="F203" s="140" t="s">
        <v>1143</v>
      </c>
      <c r="G203" s="141" t="s">
        <v>218</v>
      </c>
      <c r="H203" s="142">
        <v>18</v>
      </c>
      <c r="I203" s="143"/>
      <c r="J203" s="144">
        <f>ROUND(I203*H203,2)</f>
        <v>0</v>
      </c>
      <c r="K203" s="140" t="s">
        <v>213</v>
      </c>
      <c r="L203" s="32"/>
      <c r="M203" s="145" t="s">
        <v>1</v>
      </c>
      <c r="N203" s="146" t="s">
        <v>41</v>
      </c>
      <c r="P203" s="147">
        <f>O203*H203</f>
        <v>0</v>
      </c>
      <c r="Q203" s="147">
        <v>0</v>
      </c>
      <c r="R203" s="147">
        <f>Q203*H203</f>
        <v>0</v>
      </c>
      <c r="S203" s="147">
        <v>0</v>
      </c>
      <c r="T203" s="148">
        <f>S203*H203</f>
        <v>0</v>
      </c>
      <c r="AR203" s="149" t="s">
        <v>214</v>
      </c>
      <c r="AT203" s="149" t="s">
        <v>209</v>
      </c>
      <c r="AU203" s="149" t="s">
        <v>85</v>
      </c>
      <c r="AY203" s="17" t="s">
        <v>207</v>
      </c>
      <c r="BE203" s="150">
        <f>IF(N203="základní",J203,0)</f>
        <v>0</v>
      </c>
      <c r="BF203" s="150">
        <f>IF(N203="snížená",J203,0)</f>
        <v>0</v>
      </c>
      <c r="BG203" s="150">
        <f>IF(N203="zákl. přenesená",J203,0)</f>
        <v>0</v>
      </c>
      <c r="BH203" s="150">
        <f>IF(N203="sníž. přenesená",J203,0)</f>
        <v>0</v>
      </c>
      <c r="BI203" s="150">
        <f>IF(N203="nulová",J203,0)</f>
        <v>0</v>
      </c>
      <c r="BJ203" s="17" t="s">
        <v>83</v>
      </c>
      <c r="BK203" s="150">
        <f>ROUND(I203*H203,2)</f>
        <v>0</v>
      </c>
      <c r="BL203" s="17" t="s">
        <v>214</v>
      </c>
      <c r="BM203" s="149" t="s">
        <v>1144</v>
      </c>
    </row>
    <row r="204" spans="2:63" s="11" customFormat="1" ht="22.9" customHeight="1">
      <c r="B204" s="125"/>
      <c r="D204" s="126" t="s">
        <v>75</v>
      </c>
      <c r="E204" s="135" t="s">
        <v>99</v>
      </c>
      <c r="F204" s="135" t="s">
        <v>543</v>
      </c>
      <c r="I204" s="128"/>
      <c r="J204" s="136">
        <f>BK204</f>
        <v>0</v>
      </c>
      <c r="L204" s="125"/>
      <c r="M204" s="130"/>
      <c r="P204" s="131">
        <f>SUM(P205:P209)</f>
        <v>0</v>
      </c>
      <c r="R204" s="131">
        <f>SUM(R205:R209)</f>
        <v>64.4942925</v>
      </c>
      <c r="T204" s="132">
        <f>SUM(T205:T209)</f>
        <v>0</v>
      </c>
      <c r="AR204" s="126" t="s">
        <v>83</v>
      </c>
      <c r="AT204" s="133" t="s">
        <v>75</v>
      </c>
      <c r="AU204" s="133" t="s">
        <v>83</v>
      </c>
      <c r="AY204" s="126" t="s">
        <v>207</v>
      </c>
      <c r="BK204" s="134">
        <f>SUM(BK205:BK209)</f>
        <v>0</v>
      </c>
    </row>
    <row r="205" spans="2:65" s="1" customFormat="1" ht="21.75" customHeight="1">
      <c r="B205" s="137"/>
      <c r="C205" s="138" t="s">
        <v>349</v>
      </c>
      <c r="D205" s="138" t="s">
        <v>209</v>
      </c>
      <c r="E205" s="139" t="s">
        <v>1145</v>
      </c>
      <c r="F205" s="140" t="s">
        <v>1146</v>
      </c>
      <c r="G205" s="141" t="s">
        <v>272</v>
      </c>
      <c r="H205" s="142">
        <v>27</v>
      </c>
      <c r="I205" s="143"/>
      <c r="J205" s="144">
        <f>ROUND(I205*H205,2)</f>
        <v>0</v>
      </c>
      <c r="K205" s="140" t="s">
        <v>213</v>
      </c>
      <c r="L205" s="32"/>
      <c r="M205" s="145" t="s">
        <v>1</v>
      </c>
      <c r="N205" s="146" t="s">
        <v>41</v>
      </c>
      <c r="P205" s="147">
        <f>O205*H205</f>
        <v>0</v>
      </c>
      <c r="Q205" s="147">
        <v>0.45774</v>
      </c>
      <c r="R205" s="147">
        <f>Q205*H205</f>
        <v>12.358979999999999</v>
      </c>
      <c r="S205" s="147">
        <v>0</v>
      </c>
      <c r="T205" s="148">
        <f>S205*H205</f>
        <v>0</v>
      </c>
      <c r="AR205" s="149" t="s">
        <v>214</v>
      </c>
      <c r="AT205" s="149" t="s">
        <v>209</v>
      </c>
      <c r="AU205" s="149" t="s">
        <v>85</v>
      </c>
      <c r="AY205" s="17" t="s">
        <v>207</v>
      </c>
      <c r="BE205" s="150">
        <f>IF(N205="základní",J205,0)</f>
        <v>0</v>
      </c>
      <c r="BF205" s="150">
        <f>IF(N205="snížená",J205,0)</f>
        <v>0</v>
      </c>
      <c r="BG205" s="150">
        <f>IF(N205="zákl. přenesená",J205,0)</f>
        <v>0</v>
      </c>
      <c r="BH205" s="150">
        <f>IF(N205="sníž. přenesená",J205,0)</f>
        <v>0</v>
      </c>
      <c r="BI205" s="150">
        <f>IF(N205="nulová",J205,0)</f>
        <v>0</v>
      </c>
      <c r="BJ205" s="17" t="s">
        <v>83</v>
      </c>
      <c r="BK205" s="150">
        <f>ROUND(I205*H205,2)</f>
        <v>0</v>
      </c>
      <c r="BL205" s="17" t="s">
        <v>214</v>
      </c>
      <c r="BM205" s="149" t="s">
        <v>1147</v>
      </c>
    </row>
    <row r="206" spans="2:65" s="1" customFormat="1" ht="24.2" customHeight="1">
      <c r="B206" s="137"/>
      <c r="C206" s="138" t="s">
        <v>354</v>
      </c>
      <c r="D206" s="138" t="s">
        <v>209</v>
      </c>
      <c r="E206" s="139" t="s">
        <v>921</v>
      </c>
      <c r="F206" s="140" t="s">
        <v>922</v>
      </c>
      <c r="G206" s="141" t="s">
        <v>286</v>
      </c>
      <c r="H206" s="142">
        <v>24.975</v>
      </c>
      <c r="I206" s="143"/>
      <c r="J206" s="144">
        <f>ROUND(I206*H206,2)</f>
        <v>0</v>
      </c>
      <c r="K206" s="140" t="s">
        <v>213</v>
      </c>
      <c r="L206" s="32"/>
      <c r="M206" s="145" t="s">
        <v>1</v>
      </c>
      <c r="N206" s="146" t="s">
        <v>41</v>
      </c>
      <c r="P206" s="147">
        <f>O206*H206</f>
        <v>0</v>
      </c>
      <c r="Q206" s="147">
        <v>2.0875</v>
      </c>
      <c r="R206" s="147">
        <f>Q206*H206</f>
        <v>52.1353125</v>
      </c>
      <c r="S206" s="147">
        <v>0</v>
      </c>
      <c r="T206" s="148">
        <f>S206*H206</f>
        <v>0</v>
      </c>
      <c r="AR206" s="149" t="s">
        <v>214</v>
      </c>
      <c r="AT206" s="149" t="s">
        <v>209</v>
      </c>
      <c r="AU206" s="149" t="s">
        <v>85</v>
      </c>
      <c r="AY206" s="17" t="s">
        <v>207</v>
      </c>
      <c r="BE206" s="150">
        <f>IF(N206="základní",J206,0)</f>
        <v>0</v>
      </c>
      <c r="BF206" s="150">
        <f>IF(N206="snížená",J206,0)</f>
        <v>0</v>
      </c>
      <c r="BG206" s="150">
        <f>IF(N206="zákl. přenesená",J206,0)</f>
        <v>0</v>
      </c>
      <c r="BH206" s="150">
        <f>IF(N206="sníž. přenesená",J206,0)</f>
        <v>0</v>
      </c>
      <c r="BI206" s="150">
        <f>IF(N206="nulová",J206,0)</f>
        <v>0</v>
      </c>
      <c r="BJ206" s="17" t="s">
        <v>83</v>
      </c>
      <c r="BK206" s="150">
        <f>ROUND(I206*H206,2)</f>
        <v>0</v>
      </c>
      <c r="BL206" s="17" t="s">
        <v>214</v>
      </c>
      <c r="BM206" s="149" t="s">
        <v>1151</v>
      </c>
    </row>
    <row r="207" spans="2:51" s="12" customFormat="1" ht="12">
      <c r="B207" s="151"/>
      <c r="D207" s="152" t="s">
        <v>223</v>
      </c>
      <c r="E207" s="153" t="s">
        <v>1</v>
      </c>
      <c r="F207" s="154" t="s">
        <v>1274</v>
      </c>
      <c r="H207" s="155">
        <v>21.6</v>
      </c>
      <c r="I207" s="156"/>
      <c r="L207" s="151"/>
      <c r="M207" s="157"/>
      <c r="T207" s="158"/>
      <c r="AT207" s="153" t="s">
        <v>223</v>
      </c>
      <c r="AU207" s="153" t="s">
        <v>85</v>
      </c>
      <c r="AV207" s="12" t="s">
        <v>85</v>
      </c>
      <c r="AW207" s="12" t="s">
        <v>32</v>
      </c>
      <c r="AX207" s="12" t="s">
        <v>76</v>
      </c>
      <c r="AY207" s="153" t="s">
        <v>207</v>
      </c>
    </row>
    <row r="208" spans="2:51" s="12" customFormat="1" ht="12">
      <c r="B208" s="151"/>
      <c r="D208" s="152" t="s">
        <v>223</v>
      </c>
      <c r="E208" s="153" t="s">
        <v>1</v>
      </c>
      <c r="F208" s="154" t="s">
        <v>1275</v>
      </c>
      <c r="H208" s="155">
        <v>3.375</v>
      </c>
      <c r="I208" s="156"/>
      <c r="L208" s="151"/>
      <c r="M208" s="157"/>
      <c r="T208" s="158"/>
      <c r="AT208" s="153" t="s">
        <v>223</v>
      </c>
      <c r="AU208" s="153" t="s">
        <v>85</v>
      </c>
      <c r="AV208" s="12" t="s">
        <v>85</v>
      </c>
      <c r="AW208" s="12" t="s">
        <v>32</v>
      </c>
      <c r="AX208" s="12" t="s">
        <v>76</v>
      </c>
      <c r="AY208" s="153" t="s">
        <v>207</v>
      </c>
    </row>
    <row r="209" spans="2:51" s="14" customFormat="1" ht="12">
      <c r="B209" s="165"/>
      <c r="D209" s="152" t="s">
        <v>223</v>
      </c>
      <c r="E209" s="166" t="s">
        <v>1</v>
      </c>
      <c r="F209" s="167" t="s">
        <v>309</v>
      </c>
      <c r="H209" s="168">
        <v>24.975</v>
      </c>
      <c r="I209" s="169"/>
      <c r="L209" s="165"/>
      <c r="M209" s="170"/>
      <c r="T209" s="171"/>
      <c r="AT209" s="166" t="s">
        <v>223</v>
      </c>
      <c r="AU209" s="166" t="s">
        <v>85</v>
      </c>
      <c r="AV209" s="14" t="s">
        <v>214</v>
      </c>
      <c r="AW209" s="14" t="s">
        <v>32</v>
      </c>
      <c r="AX209" s="14" t="s">
        <v>83</v>
      </c>
      <c r="AY209" s="166" t="s">
        <v>207</v>
      </c>
    </row>
    <row r="210" spans="2:63" s="11" customFormat="1" ht="22.9" customHeight="1">
      <c r="B210" s="125"/>
      <c r="D210" s="126" t="s">
        <v>75</v>
      </c>
      <c r="E210" s="135" t="s">
        <v>146</v>
      </c>
      <c r="F210" s="135" t="s">
        <v>701</v>
      </c>
      <c r="I210" s="128"/>
      <c r="J210" s="136">
        <f>BK210</f>
        <v>0</v>
      </c>
      <c r="L210" s="125"/>
      <c r="M210" s="130"/>
      <c r="P210" s="131">
        <f>SUM(P211:P212)</f>
        <v>0</v>
      </c>
      <c r="R210" s="131">
        <f>SUM(R211:R212)</f>
        <v>0.5071189</v>
      </c>
      <c r="T210" s="132">
        <f>SUM(T211:T212)</f>
        <v>0</v>
      </c>
      <c r="AR210" s="126" t="s">
        <v>83</v>
      </c>
      <c r="AT210" s="133" t="s">
        <v>75</v>
      </c>
      <c r="AU210" s="133" t="s">
        <v>83</v>
      </c>
      <c r="AY210" s="126" t="s">
        <v>207</v>
      </c>
      <c r="BK210" s="134">
        <f>SUM(BK211:BK212)</f>
        <v>0</v>
      </c>
    </row>
    <row r="211" spans="2:65" s="1" customFormat="1" ht="24.2" customHeight="1">
      <c r="B211" s="137"/>
      <c r="C211" s="138" t="s">
        <v>233</v>
      </c>
      <c r="D211" s="138" t="s">
        <v>209</v>
      </c>
      <c r="E211" s="139" t="s">
        <v>1220</v>
      </c>
      <c r="F211" s="140" t="s">
        <v>1221</v>
      </c>
      <c r="G211" s="141" t="s">
        <v>272</v>
      </c>
      <c r="H211" s="142">
        <v>27.063</v>
      </c>
      <c r="I211" s="143"/>
      <c r="J211" s="144">
        <f>ROUND(I211*H211,2)</f>
        <v>0</v>
      </c>
      <c r="K211" s="140" t="s">
        <v>213</v>
      </c>
      <c r="L211" s="32"/>
      <c r="M211" s="145" t="s">
        <v>1</v>
      </c>
      <c r="N211" s="146" t="s">
        <v>41</v>
      </c>
      <c r="P211" s="147">
        <f>O211*H211</f>
        <v>0</v>
      </c>
      <c r="Q211" s="147">
        <v>0.0003</v>
      </c>
      <c r="R211" s="147">
        <f>Q211*H211</f>
        <v>0.008118899999999998</v>
      </c>
      <c r="S211" s="147">
        <v>0</v>
      </c>
      <c r="T211" s="148">
        <f>S211*H211</f>
        <v>0</v>
      </c>
      <c r="AR211" s="149" t="s">
        <v>214</v>
      </c>
      <c r="AT211" s="149" t="s">
        <v>209</v>
      </c>
      <c r="AU211" s="149" t="s">
        <v>85</v>
      </c>
      <c r="AY211" s="17" t="s">
        <v>207</v>
      </c>
      <c r="BE211" s="150">
        <f>IF(N211="základní",J211,0)</f>
        <v>0</v>
      </c>
      <c r="BF211" s="150">
        <f>IF(N211="snížená",J211,0)</f>
        <v>0</v>
      </c>
      <c r="BG211" s="150">
        <f>IF(N211="zákl. přenesená",J211,0)</f>
        <v>0</v>
      </c>
      <c r="BH211" s="150">
        <f>IF(N211="sníž. přenesená",J211,0)</f>
        <v>0</v>
      </c>
      <c r="BI211" s="150">
        <f>IF(N211="nulová",J211,0)</f>
        <v>0</v>
      </c>
      <c r="BJ211" s="17" t="s">
        <v>83</v>
      </c>
      <c r="BK211" s="150">
        <f>ROUND(I211*H211,2)</f>
        <v>0</v>
      </c>
      <c r="BL211" s="17" t="s">
        <v>214</v>
      </c>
      <c r="BM211" s="149" t="s">
        <v>1222</v>
      </c>
    </row>
    <row r="212" spans="2:65" s="1" customFormat="1" ht="16.5" customHeight="1">
      <c r="B212" s="137"/>
      <c r="C212" s="172" t="s">
        <v>361</v>
      </c>
      <c r="D212" s="172" t="s">
        <v>426</v>
      </c>
      <c r="E212" s="173" t="s">
        <v>1224</v>
      </c>
      <c r="F212" s="174" t="s">
        <v>1225</v>
      </c>
      <c r="G212" s="175" t="s">
        <v>490</v>
      </c>
      <c r="H212" s="176">
        <v>499</v>
      </c>
      <c r="I212" s="177"/>
      <c r="J212" s="178">
        <f>ROUND(I212*H212,2)</f>
        <v>0</v>
      </c>
      <c r="K212" s="174" t="s">
        <v>1</v>
      </c>
      <c r="L212" s="179"/>
      <c r="M212" s="180" t="s">
        <v>1</v>
      </c>
      <c r="N212" s="181" t="s">
        <v>41</v>
      </c>
      <c r="P212" s="147">
        <f>O212*H212</f>
        <v>0</v>
      </c>
      <c r="Q212" s="147">
        <v>0.001</v>
      </c>
      <c r="R212" s="147">
        <f>Q212*H212</f>
        <v>0.499</v>
      </c>
      <c r="S212" s="147">
        <v>0</v>
      </c>
      <c r="T212" s="148">
        <f>S212*H212</f>
        <v>0</v>
      </c>
      <c r="AR212" s="149" t="s">
        <v>242</v>
      </c>
      <c r="AT212" s="149" t="s">
        <v>426</v>
      </c>
      <c r="AU212" s="149" t="s">
        <v>85</v>
      </c>
      <c r="AY212" s="17" t="s">
        <v>207</v>
      </c>
      <c r="BE212" s="150">
        <f>IF(N212="základní",J212,0)</f>
        <v>0</v>
      </c>
      <c r="BF212" s="150">
        <f>IF(N212="snížená",J212,0)</f>
        <v>0</v>
      </c>
      <c r="BG212" s="150">
        <f>IF(N212="zákl. přenesená",J212,0)</f>
        <v>0</v>
      </c>
      <c r="BH212" s="150">
        <f>IF(N212="sníž. přenesená",J212,0)</f>
        <v>0</v>
      </c>
      <c r="BI212" s="150">
        <f>IF(N212="nulová",J212,0)</f>
        <v>0</v>
      </c>
      <c r="BJ212" s="17" t="s">
        <v>83</v>
      </c>
      <c r="BK212" s="150">
        <f>ROUND(I212*H212,2)</f>
        <v>0</v>
      </c>
      <c r="BL212" s="17" t="s">
        <v>214</v>
      </c>
      <c r="BM212" s="149" t="s">
        <v>1226</v>
      </c>
    </row>
    <row r="213" spans="2:63" s="11" customFormat="1" ht="22.9" customHeight="1">
      <c r="B213" s="125"/>
      <c r="D213" s="126" t="s">
        <v>75</v>
      </c>
      <c r="E213" s="135" t="s">
        <v>823</v>
      </c>
      <c r="F213" s="135" t="s">
        <v>824</v>
      </c>
      <c r="I213" s="128"/>
      <c r="J213" s="136">
        <f>BK213</f>
        <v>0</v>
      </c>
      <c r="L213" s="125"/>
      <c r="M213" s="130"/>
      <c r="P213" s="131">
        <f>P214</f>
        <v>0</v>
      </c>
      <c r="R213" s="131">
        <f>R214</f>
        <v>0</v>
      </c>
      <c r="T213" s="132">
        <f>T214</f>
        <v>0</v>
      </c>
      <c r="AR213" s="126" t="s">
        <v>83</v>
      </c>
      <c r="AT213" s="133" t="s">
        <v>75</v>
      </c>
      <c r="AU213" s="133" t="s">
        <v>83</v>
      </c>
      <c r="AY213" s="126" t="s">
        <v>207</v>
      </c>
      <c r="BK213" s="134">
        <f>BK214</f>
        <v>0</v>
      </c>
    </row>
    <row r="214" spans="2:65" s="1" customFormat="1" ht="21.75" customHeight="1">
      <c r="B214" s="137"/>
      <c r="C214" s="138" t="s">
        <v>365</v>
      </c>
      <c r="D214" s="138" t="s">
        <v>209</v>
      </c>
      <c r="E214" s="139" t="s">
        <v>1153</v>
      </c>
      <c r="F214" s="140" t="s">
        <v>1154</v>
      </c>
      <c r="G214" s="141" t="s">
        <v>429</v>
      </c>
      <c r="H214" s="142">
        <v>87.068</v>
      </c>
      <c r="I214" s="143"/>
      <c r="J214" s="144">
        <f>ROUND(I214*H214,2)</f>
        <v>0</v>
      </c>
      <c r="K214" s="140" t="s">
        <v>213</v>
      </c>
      <c r="L214" s="32"/>
      <c r="M214" s="145" t="s">
        <v>1</v>
      </c>
      <c r="N214" s="146" t="s">
        <v>41</v>
      </c>
      <c r="P214" s="147">
        <f>O214*H214</f>
        <v>0</v>
      </c>
      <c r="Q214" s="147">
        <v>0</v>
      </c>
      <c r="R214" s="147">
        <f>Q214*H214</f>
        <v>0</v>
      </c>
      <c r="S214" s="147">
        <v>0</v>
      </c>
      <c r="T214" s="148">
        <f>S214*H214</f>
        <v>0</v>
      </c>
      <c r="AR214" s="149" t="s">
        <v>214</v>
      </c>
      <c r="AT214" s="149" t="s">
        <v>209</v>
      </c>
      <c r="AU214" s="149" t="s">
        <v>85</v>
      </c>
      <c r="AY214" s="17" t="s">
        <v>207</v>
      </c>
      <c r="BE214" s="150">
        <f>IF(N214="základní",J214,0)</f>
        <v>0</v>
      </c>
      <c r="BF214" s="150">
        <f>IF(N214="snížená",J214,0)</f>
        <v>0</v>
      </c>
      <c r="BG214" s="150">
        <f>IF(N214="zákl. přenesená",J214,0)</f>
        <v>0</v>
      </c>
      <c r="BH214" s="150">
        <f>IF(N214="sníž. přenesená",J214,0)</f>
        <v>0</v>
      </c>
      <c r="BI214" s="150">
        <f>IF(N214="nulová",J214,0)</f>
        <v>0</v>
      </c>
      <c r="BJ214" s="17" t="s">
        <v>83</v>
      </c>
      <c r="BK214" s="150">
        <f>ROUND(I214*H214,2)</f>
        <v>0</v>
      </c>
      <c r="BL214" s="17" t="s">
        <v>214</v>
      </c>
      <c r="BM214" s="149" t="s">
        <v>1155</v>
      </c>
    </row>
    <row r="215" spans="2:63" s="11" customFormat="1" ht="25.9" customHeight="1">
      <c r="B215" s="125"/>
      <c r="D215" s="126" t="s">
        <v>75</v>
      </c>
      <c r="E215" s="127" t="s">
        <v>1053</v>
      </c>
      <c r="F215" s="127" t="s">
        <v>1054</v>
      </c>
      <c r="I215" s="128"/>
      <c r="J215" s="129">
        <f>BK215</f>
        <v>0</v>
      </c>
      <c r="L215" s="125"/>
      <c r="M215" s="130"/>
      <c r="P215" s="131">
        <f>P216</f>
        <v>0</v>
      </c>
      <c r="R215" s="131">
        <f>R216</f>
        <v>1.0767770700000001</v>
      </c>
      <c r="T215" s="132">
        <f>T216</f>
        <v>0.981041</v>
      </c>
      <c r="AR215" s="126" t="s">
        <v>85</v>
      </c>
      <c r="AT215" s="133" t="s">
        <v>75</v>
      </c>
      <c r="AU215" s="133" t="s">
        <v>76</v>
      </c>
      <c r="AY215" s="126" t="s">
        <v>207</v>
      </c>
      <c r="BK215" s="134">
        <f>BK216</f>
        <v>0</v>
      </c>
    </row>
    <row r="216" spans="2:63" s="11" customFormat="1" ht="22.9" customHeight="1">
      <c r="B216" s="125"/>
      <c r="D216" s="126" t="s">
        <v>75</v>
      </c>
      <c r="E216" s="135" t="s">
        <v>1247</v>
      </c>
      <c r="F216" s="135" t="s">
        <v>1248</v>
      </c>
      <c r="I216" s="128"/>
      <c r="J216" s="136">
        <f>BK216</f>
        <v>0</v>
      </c>
      <c r="L216" s="125"/>
      <c r="M216" s="130"/>
      <c r="P216" s="131">
        <f>SUM(P217:P220)</f>
        <v>0</v>
      </c>
      <c r="R216" s="131">
        <f>SUM(R217:R220)</f>
        <v>1.0767770700000001</v>
      </c>
      <c r="T216" s="132">
        <f>SUM(T217:T220)</f>
        <v>0.981041</v>
      </c>
      <c r="AR216" s="126" t="s">
        <v>85</v>
      </c>
      <c r="AT216" s="133" t="s">
        <v>75</v>
      </c>
      <c r="AU216" s="133" t="s">
        <v>83</v>
      </c>
      <c r="AY216" s="126" t="s">
        <v>207</v>
      </c>
      <c r="BK216" s="134">
        <f>SUM(BK217:BK220)</f>
        <v>0</v>
      </c>
    </row>
    <row r="217" spans="2:65" s="1" customFormat="1" ht="33" customHeight="1">
      <c r="B217" s="137"/>
      <c r="C217" s="138" t="s">
        <v>369</v>
      </c>
      <c r="D217" s="138" t="s">
        <v>209</v>
      </c>
      <c r="E217" s="139" t="s">
        <v>1249</v>
      </c>
      <c r="F217" s="140" t="s">
        <v>1250</v>
      </c>
      <c r="G217" s="141" t="s">
        <v>218</v>
      </c>
      <c r="H217" s="142">
        <v>33.829</v>
      </c>
      <c r="I217" s="143"/>
      <c r="J217" s="144">
        <f>ROUND(I217*H217,2)</f>
        <v>0</v>
      </c>
      <c r="K217" s="140" t="s">
        <v>213</v>
      </c>
      <c r="L217" s="32"/>
      <c r="M217" s="145" t="s">
        <v>1</v>
      </c>
      <c r="N217" s="146" t="s">
        <v>41</v>
      </c>
      <c r="P217" s="147">
        <f>O217*H217</f>
        <v>0</v>
      </c>
      <c r="Q217" s="147">
        <v>0.029</v>
      </c>
      <c r="R217" s="147">
        <f>Q217*H217</f>
        <v>0.981041</v>
      </c>
      <c r="S217" s="147">
        <v>0.029</v>
      </c>
      <c r="T217" s="148">
        <f>S217*H217</f>
        <v>0.981041</v>
      </c>
      <c r="AR217" s="149" t="s">
        <v>274</v>
      </c>
      <c r="AT217" s="149" t="s">
        <v>209</v>
      </c>
      <c r="AU217" s="149" t="s">
        <v>85</v>
      </c>
      <c r="AY217" s="17" t="s">
        <v>207</v>
      </c>
      <c r="BE217" s="150">
        <f>IF(N217="základní",J217,0)</f>
        <v>0</v>
      </c>
      <c r="BF217" s="150">
        <f>IF(N217="snížená",J217,0)</f>
        <v>0</v>
      </c>
      <c r="BG217" s="150">
        <f>IF(N217="zákl. přenesená",J217,0)</f>
        <v>0</v>
      </c>
      <c r="BH217" s="150">
        <f>IF(N217="sníž. přenesená",J217,0)</f>
        <v>0</v>
      </c>
      <c r="BI217" s="150">
        <f>IF(N217="nulová",J217,0)</f>
        <v>0</v>
      </c>
      <c r="BJ217" s="17" t="s">
        <v>83</v>
      </c>
      <c r="BK217" s="150">
        <f>ROUND(I217*H217,2)</f>
        <v>0</v>
      </c>
      <c r="BL217" s="17" t="s">
        <v>274</v>
      </c>
      <c r="BM217" s="149" t="s">
        <v>1251</v>
      </c>
    </row>
    <row r="218" spans="2:65" s="1" customFormat="1" ht="21.75" customHeight="1">
      <c r="B218" s="137"/>
      <c r="C218" s="138" t="s">
        <v>374</v>
      </c>
      <c r="D218" s="138" t="s">
        <v>209</v>
      </c>
      <c r="E218" s="139" t="s">
        <v>1252</v>
      </c>
      <c r="F218" s="140" t="s">
        <v>1253</v>
      </c>
      <c r="G218" s="141" t="s">
        <v>218</v>
      </c>
      <c r="H218" s="142">
        <v>33.829</v>
      </c>
      <c r="I218" s="143"/>
      <c r="J218" s="144">
        <f>ROUND(I218*H218,2)</f>
        <v>0</v>
      </c>
      <c r="K218" s="140" t="s">
        <v>213</v>
      </c>
      <c r="L218" s="32"/>
      <c r="M218" s="145" t="s">
        <v>1</v>
      </c>
      <c r="N218" s="146" t="s">
        <v>41</v>
      </c>
      <c r="P218" s="147">
        <f>O218*H218</f>
        <v>0</v>
      </c>
      <c r="Q218" s="147">
        <v>0.00283</v>
      </c>
      <c r="R218" s="147">
        <f>Q218*H218</f>
        <v>0.09573607</v>
      </c>
      <c r="S218" s="147">
        <v>0</v>
      </c>
      <c r="T218" s="148">
        <f>S218*H218</f>
        <v>0</v>
      </c>
      <c r="AR218" s="149" t="s">
        <v>274</v>
      </c>
      <c r="AT218" s="149" t="s">
        <v>209</v>
      </c>
      <c r="AU218" s="149" t="s">
        <v>85</v>
      </c>
      <c r="AY218" s="17" t="s">
        <v>207</v>
      </c>
      <c r="BE218" s="150">
        <f>IF(N218="základní",J218,0)</f>
        <v>0</v>
      </c>
      <c r="BF218" s="150">
        <f>IF(N218="snížená",J218,0)</f>
        <v>0</v>
      </c>
      <c r="BG218" s="150">
        <f>IF(N218="zákl. přenesená",J218,0)</f>
        <v>0</v>
      </c>
      <c r="BH218" s="150">
        <f>IF(N218="sníž. přenesená",J218,0)</f>
        <v>0</v>
      </c>
      <c r="BI218" s="150">
        <f>IF(N218="nulová",J218,0)</f>
        <v>0</v>
      </c>
      <c r="BJ218" s="17" t="s">
        <v>83</v>
      </c>
      <c r="BK218" s="150">
        <f>ROUND(I218*H218,2)</f>
        <v>0</v>
      </c>
      <c r="BL218" s="17" t="s">
        <v>274</v>
      </c>
      <c r="BM218" s="149" t="s">
        <v>1254</v>
      </c>
    </row>
    <row r="219" spans="2:51" s="13" customFormat="1" ht="12">
      <c r="B219" s="159"/>
      <c r="D219" s="152" t="s">
        <v>223</v>
      </c>
      <c r="E219" s="160" t="s">
        <v>1</v>
      </c>
      <c r="F219" s="161" t="s">
        <v>1255</v>
      </c>
      <c r="H219" s="160" t="s">
        <v>1</v>
      </c>
      <c r="I219" s="162"/>
      <c r="L219" s="159"/>
      <c r="M219" s="163"/>
      <c r="T219" s="164"/>
      <c r="AT219" s="160" t="s">
        <v>223</v>
      </c>
      <c r="AU219" s="160" t="s">
        <v>85</v>
      </c>
      <c r="AV219" s="13" t="s">
        <v>83</v>
      </c>
      <c r="AW219" s="13" t="s">
        <v>32</v>
      </c>
      <c r="AX219" s="13" t="s">
        <v>76</v>
      </c>
      <c r="AY219" s="160" t="s">
        <v>207</v>
      </c>
    </row>
    <row r="220" spans="2:51" s="12" customFormat="1" ht="12">
      <c r="B220" s="151"/>
      <c r="D220" s="152" t="s">
        <v>223</v>
      </c>
      <c r="E220" s="153" t="s">
        <v>1</v>
      </c>
      <c r="F220" s="154" t="s">
        <v>1276</v>
      </c>
      <c r="H220" s="155">
        <v>33.829</v>
      </c>
      <c r="I220" s="156"/>
      <c r="L220" s="151"/>
      <c r="M220" s="195"/>
      <c r="N220" s="196"/>
      <c r="O220" s="196"/>
      <c r="P220" s="196"/>
      <c r="Q220" s="196"/>
      <c r="R220" s="196"/>
      <c r="S220" s="196"/>
      <c r="T220" s="197"/>
      <c r="AT220" s="153" t="s">
        <v>223</v>
      </c>
      <c r="AU220" s="153" t="s">
        <v>85</v>
      </c>
      <c r="AV220" s="12" t="s">
        <v>85</v>
      </c>
      <c r="AW220" s="12" t="s">
        <v>32</v>
      </c>
      <c r="AX220" s="12" t="s">
        <v>83</v>
      </c>
      <c r="AY220" s="153" t="s">
        <v>207</v>
      </c>
    </row>
    <row r="221" spans="2:12" s="1" customFormat="1" ht="6.95" customHeight="1">
      <c r="B221" s="44"/>
      <c r="C221" s="45"/>
      <c r="D221" s="45"/>
      <c r="E221" s="45"/>
      <c r="F221" s="45"/>
      <c r="G221" s="45"/>
      <c r="H221" s="45"/>
      <c r="I221" s="45"/>
      <c r="J221" s="45"/>
      <c r="K221" s="45"/>
      <c r="L221" s="32"/>
    </row>
  </sheetData>
  <autoFilter ref="C131:K220"/>
  <mergeCells count="15">
    <mergeCell ref="E118:H118"/>
    <mergeCell ref="E122:H122"/>
    <mergeCell ref="E120:H120"/>
    <mergeCell ref="E124:H124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2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56" ht="36.95" customHeight="1">
      <c r="L2" s="243" t="s">
        <v>5</v>
      </c>
      <c r="M2" s="219"/>
      <c r="N2" s="219"/>
      <c r="O2" s="219"/>
      <c r="P2" s="219"/>
      <c r="Q2" s="219"/>
      <c r="R2" s="219"/>
      <c r="S2" s="219"/>
      <c r="T2" s="219"/>
      <c r="U2" s="219"/>
      <c r="V2" s="219"/>
      <c r="AT2" s="17" t="s">
        <v>112</v>
      </c>
      <c r="AZ2" s="93" t="s">
        <v>151</v>
      </c>
      <c r="BA2" s="93" t="s">
        <v>1</v>
      </c>
      <c r="BB2" s="93" t="s">
        <v>1</v>
      </c>
      <c r="BC2" s="93" t="s">
        <v>1277</v>
      </c>
      <c r="BD2" s="93" t="s">
        <v>85</v>
      </c>
    </row>
    <row r="3" spans="2:5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85</v>
      </c>
      <c r="AZ3" s="93" t="s">
        <v>157</v>
      </c>
      <c r="BA3" s="93" t="s">
        <v>1</v>
      </c>
      <c r="BB3" s="93" t="s">
        <v>1</v>
      </c>
      <c r="BC3" s="93" t="s">
        <v>1278</v>
      </c>
      <c r="BD3" s="93" t="s">
        <v>85</v>
      </c>
    </row>
    <row r="4" spans="2:56" ht="24.95" customHeight="1">
      <c r="B4" s="20"/>
      <c r="D4" s="21" t="s">
        <v>144</v>
      </c>
      <c r="L4" s="20"/>
      <c r="M4" s="94" t="s">
        <v>10</v>
      </c>
      <c r="AT4" s="17" t="s">
        <v>3</v>
      </c>
      <c r="AZ4" s="93" t="s">
        <v>165</v>
      </c>
      <c r="BA4" s="93" t="s">
        <v>1</v>
      </c>
      <c r="BB4" s="93" t="s">
        <v>1</v>
      </c>
      <c r="BC4" s="93" t="s">
        <v>749</v>
      </c>
      <c r="BD4" s="93" t="s">
        <v>85</v>
      </c>
    </row>
    <row r="5" spans="2:56" ht="6.95" customHeight="1">
      <c r="B5" s="20"/>
      <c r="L5" s="20"/>
      <c r="AZ5" s="93" t="s">
        <v>831</v>
      </c>
      <c r="BA5" s="93" t="s">
        <v>1</v>
      </c>
      <c r="BB5" s="93" t="s">
        <v>1</v>
      </c>
      <c r="BC5" s="93" t="s">
        <v>1279</v>
      </c>
      <c r="BD5" s="93" t="s">
        <v>85</v>
      </c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251" t="str">
        <f>'Rekapitulace stavby'!K6</f>
        <v>Chodník Hrachovec - horní část - 1.etapa  km 0,000 – km 0,763</v>
      </c>
      <c r="F7" s="252"/>
      <c r="G7" s="252"/>
      <c r="H7" s="252"/>
      <c r="L7" s="20"/>
    </row>
    <row r="8" spans="2:12" ht="12.75">
      <c r="B8" s="20"/>
      <c r="D8" s="27" t="s">
        <v>153</v>
      </c>
      <c r="L8" s="20"/>
    </row>
    <row r="9" spans="2:12" ht="16.5" customHeight="1">
      <c r="B9" s="20"/>
      <c r="E9" s="251" t="s">
        <v>156</v>
      </c>
      <c r="F9" s="219"/>
      <c r="G9" s="219"/>
      <c r="H9" s="219"/>
      <c r="L9" s="20"/>
    </row>
    <row r="10" spans="2:12" ht="12" customHeight="1">
      <c r="B10" s="20"/>
      <c r="D10" s="27" t="s">
        <v>159</v>
      </c>
      <c r="L10" s="20"/>
    </row>
    <row r="11" spans="2:12" s="1" customFormat="1" ht="16.5" customHeight="1">
      <c r="B11" s="32"/>
      <c r="E11" s="247" t="s">
        <v>1074</v>
      </c>
      <c r="F11" s="250"/>
      <c r="G11" s="250"/>
      <c r="H11" s="250"/>
      <c r="L11" s="32"/>
    </row>
    <row r="12" spans="2:12" s="1" customFormat="1" ht="12" customHeight="1">
      <c r="B12" s="32"/>
      <c r="D12" s="27" t="s">
        <v>1075</v>
      </c>
      <c r="L12" s="32"/>
    </row>
    <row r="13" spans="2:12" s="1" customFormat="1" ht="16.5" customHeight="1">
      <c r="B13" s="32"/>
      <c r="E13" s="208" t="s">
        <v>1280</v>
      </c>
      <c r="F13" s="250"/>
      <c r="G13" s="250"/>
      <c r="H13" s="250"/>
      <c r="L13" s="32"/>
    </row>
    <row r="14" spans="2:12" s="1" customFormat="1" ht="12">
      <c r="B14" s="32"/>
      <c r="L14" s="32"/>
    </row>
    <row r="15" spans="2:12" s="1" customFormat="1" ht="12" customHeight="1">
      <c r="B15" s="32"/>
      <c r="D15" s="27" t="s">
        <v>18</v>
      </c>
      <c r="F15" s="25" t="s">
        <v>1</v>
      </c>
      <c r="I15" s="27" t="s">
        <v>19</v>
      </c>
      <c r="J15" s="25" t="s">
        <v>1</v>
      </c>
      <c r="L15" s="32"/>
    </row>
    <row r="16" spans="2:12" s="1" customFormat="1" ht="12" customHeight="1">
      <c r="B16" s="32"/>
      <c r="D16" s="27" t="s">
        <v>20</v>
      </c>
      <c r="F16" s="25" t="s">
        <v>21</v>
      </c>
      <c r="I16" s="27" t="s">
        <v>22</v>
      </c>
      <c r="J16" s="52" t="str">
        <f>'Rekapitulace stavby'!AN8</f>
        <v>2. 12. 2022</v>
      </c>
      <c r="L16" s="32"/>
    </row>
    <row r="17" spans="2:12" s="1" customFormat="1" ht="10.9" customHeight="1">
      <c r="B17" s="32"/>
      <c r="L17" s="32"/>
    </row>
    <row r="18" spans="2:12" s="1" customFormat="1" ht="12" customHeight="1">
      <c r="B18" s="32"/>
      <c r="D18" s="27" t="s">
        <v>24</v>
      </c>
      <c r="I18" s="27" t="s">
        <v>25</v>
      </c>
      <c r="J18" s="25" t="s">
        <v>1</v>
      </c>
      <c r="L18" s="32"/>
    </row>
    <row r="19" spans="2:12" s="1" customFormat="1" ht="18" customHeight="1">
      <c r="B19" s="32"/>
      <c r="E19" s="25" t="s">
        <v>26</v>
      </c>
      <c r="I19" s="27" t="s">
        <v>27</v>
      </c>
      <c r="J19" s="25" t="s">
        <v>1</v>
      </c>
      <c r="L19" s="32"/>
    </row>
    <row r="20" spans="2:12" s="1" customFormat="1" ht="6.95" customHeight="1">
      <c r="B20" s="32"/>
      <c r="L20" s="32"/>
    </row>
    <row r="21" spans="2:12" s="1" customFormat="1" ht="12" customHeight="1">
      <c r="B21" s="32"/>
      <c r="D21" s="27" t="s">
        <v>28</v>
      </c>
      <c r="I21" s="27" t="s">
        <v>25</v>
      </c>
      <c r="J21" s="28" t="str">
        <f>'Rekapitulace stavby'!AN13</f>
        <v>Vyplň údaj</v>
      </c>
      <c r="L21" s="32"/>
    </row>
    <row r="22" spans="2:12" s="1" customFormat="1" ht="18" customHeight="1">
      <c r="B22" s="32"/>
      <c r="E22" s="253" t="str">
        <f>'Rekapitulace stavby'!E14</f>
        <v>Vyplň údaj</v>
      </c>
      <c r="F22" s="218"/>
      <c r="G22" s="218"/>
      <c r="H22" s="218"/>
      <c r="I22" s="27" t="s">
        <v>27</v>
      </c>
      <c r="J22" s="28" t="str">
        <f>'Rekapitulace stavby'!AN14</f>
        <v>Vyplň údaj</v>
      </c>
      <c r="L22" s="32"/>
    </row>
    <row r="23" spans="2:12" s="1" customFormat="1" ht="6.95" customHeight="1">
      <c r="B23" s="32"/>
      <c r="L23" s="32"/>
    </row>
    <row r="24" spans="2:12" s="1" customFormat="1" ht="12" customHeight="1">
      <c r="B24" s="32"/>
      <c r="D24" s="27" t="s">
        <v>30</v>
      </c>
      <c r="I24" s="27" t="s">
        <v>25</v>
      </c>
      <c r="J24" s="25" t="s">
        <v>1</v>
      </c>
      <c r="L24" s="32"/>
    </row>
    <row r="25" spans="2:12" s="1" customFormat="1" ht="18" customHeight="1">
      <c r="B25" s="32"/>
      <c r="E25" s="25" t="s">
        <v>31</v>
      </c>
      <c r="I25" s="27" t="s">
        <v>27</v>
      </c>
      <c r="J25" s="25" t="s">
        <v>1</v>
      </c>
      <c r="L25" s="32"/>
    </row>
    <row r="26" spans="2:12" s="1" customFormat="1" ht="6.95" customHeight="1">
      <c r="B26" s="32"/>
      <c r="L26" s="32"/>
    </row>
    <row r="27" spans="2:12" s="1" customFormat="1" ht="12" customHeight="1">
      <c r="B27" s="32"/>
      <c r="D27" s="27" t="s">
        <v>33</v>
      </c>
      <c r="I27" s="27" t="s">
        <v>25</v>
      </c>
      <c r="J27" s="25" t="s">
        <v>1</v>
      </c>
      <c r="L27" s="32"/>
    </row>
    <row r="28" spans="2:12" s="1" customFormat="1" ht="18" customHeight="1">
      <c r="B28" s="32"/>
      <c r="E28" s="25" t="s">
        <v>34</v>
      </c>
      <c r="I28" s="27" t="s">
        <v>27</v>
      </c>
      <c r="J28" s="25" t="s">
        <v>1</v>
      </c>
      <c r="L28" s="32"/>
    </row>
    <row r="29" spans="2:12" s="1" customFormat="1" ht="6.95" customHeight="1">
      <c r="B29" s="32"/>
      <c r="L29" s="32"/>
    </row>
    <row r="30" spans="2:12" s="1" customFormat="1" ht="12" customHeight="1">
      <c r="B30" s="32"/>
      <c r="D30" s="27" t="s">
        <v>35</v>
      </c>
      <c r="L30" s="32"/>
    </row>
    <row r="31" spans="2:12" s="7" customFormat="1" ht="16.5" customHeight="1">
      <c r="B31" s="95"/>
      <c r="E31" s="223" t="s">
        <v>1</v>
      </c>
      <c r="F31" s="223"/>
      <c r="G31" s="223"/>
      <c r="H31" s="223"/>
      <c r="L31" s="95"/>
    </row>
    <row r="32" spans="2:12" s="1" customFormat="1" ht="6.95" customHeight="1">
      <c r="B32" s="32"/>
      <c r="L32" s="32"/>
    </row>
    <row r="33" spans="2:12" s="1" customFormat="1" ht="6.95" customHeight="1">
      <c r="B33" s="32"/>
      <c r="D33" s="53"/>
      <c r="E33" s="53"/>
      <c r="F33" s="53"/>
      <c r="G33" s="53"/>
      <c r="H33" s="53"/>
      <c r="I33" s="53"/>
      <c r="J33" s="53"/>
      <c r="K33" s="53"/>
      <c r="L33" s="32"/>
    </row>
    <row r="34" spans="2:12" s="1" customFormat="1" ht="25.35" customHeight="1">
      <c r="B34" s="32"/>
      <c r="D34" s="96" t="s">
        <v>36</v>
      </c>
      <c r="J34" s="66">
        <f>ROUND(J132,2)</f>
        <v>0</v>
      </c>
      <c r="L34" s="32"/>
    </row>
    <row r="35" spans="2:12" s="1" customFormat="1" ht="6.95" customHeight="1">
      <c r="B35" s="32"/>
      <c r="D35" s="53"/>
      <c r="E35" s="53"/>
      <c r="F35" s="53"/>
      <c r="G35" s="53"/>
      <c r="H35" s="53"/>
      <c r="I35" s="53"/>
      <c r="J35" s="53"/>
      <c r="K35" s="53"/>
      <c r="L35" s="32"/>
    </row>
    <row r="36" spans="2:12" s="1" customFormat="1" ht="14.45" customHeight="1">
      <c r="B36" s="32"/>
      <c r="F36" s="35" t="s">
        <v>38</v>
      </c>
      <c r="I36" s="35" t="s">
        <v>37</v>
      </c>
      <c r="J36" s="35" t="s">
        <v>39</v>
      </c>
      <c r="L36" s="32"/>
    </row>
    <row r="37" spans="2:12" s="1" customFormat="1" ht="14.45" customHeight="1">
      <c r="B37" s="32"/>
      <c r="D37" s="55" t="s">
        <v>40</v>
      </c>
      <c r="E37" s="27" t="s">
        <v>41</v>
      </c>
      <c r="F37" s="86">
        <f>ROUND((SUM(BE132:BE221)),2)</f>
        <v>0</v>
      </c>
      <c r="I37" s="97">
        <v>0.21</v>
      </c>
      <c r="J37" s="86">
        <f>ROUND(((SUM(BE132:BE221))*I37),2)</f>
        <v>0</v>
      </c>
      <c r="L37" s="32"/>
    </row>
    <row r="38" spans="2:12" s="1" customFormat="1" ht="14.45" customHeight="1">
      <c r="B38" s="32"/>
      <c r="E38" s="27" t="s">
        <v>42</v>
      </c>
      <c r="F38" s="86">
        <f>ROUND((SUM(BF132:BF221)),2)</f>
        <v>0</v>
      </c>
      <c r="I38" s="97">
        <v>0.15</v>
      </c>
      <c r="J38" s="86">
        <f>ROUND(((SUM(BF132:BF221))*I38),2)</f>
        <v>0</v>
      </c>
      <c r="L38" s="32"/>
    </row>
    <row r="39" spans="2:12" s="1" customFormat="1" ht="14.45" customHeight="1" hidden="1">
      <c r="B39" s="32"/>
      <c r="E39" s="27" t="s">
        <v>43</v>
      </c>
      <c r="F39" s="86">
        <f>ROUND((SUM(BG132:BG221)),2)</f>
        <v>0</v>
      </c>
      <c r="I39" s="97">
        <v>0.21</v>
      </c>
      <c r="J39" s="86">
        <f>0</f>
        <v>0</v>
      </c>
      <c r="L39" s="32"/>
    </row>
    <row r="40" spans="2:12" s="1" customFormat="1" ht="14.45" customHeight="1" hidden="1">
      <c r="B40" s="32"/>
      <c r="E40" s="27" t="s">
        <v>44</v>
      </c>
      <c r="F40" s="86">
        <f>ROUND((SUM(BH132:BH221)),2)</f>
        <v>0</v>
      </c>
      <c r="I40" s="97">
        <v>0.15</v>
      </c>
      <c r="J40" s="86">
        <f>0</f>
        <v>0</v>
      </c>
      <c r="L40" s="32"/>
    </row>
    <row r="41" spans="2:12" s="1" customFormat="1" ht="14.45" customHeight="1" hidden="1">
      <c r="B41" s="32"/>
      <c r="E41" s="27" t="s">
        <v>45</v>
      </c>
      <c r="F41" s="86">
        <f>ROUND((SUM(BI132:BI221)),2)</f>
        <v>0</v>
      </c>
      <c r="I41" s="97">
        <v>0</v>
      </c>
      <c r="J41" s="86">
        <f>0</f>
        <v>0</v>
      </c>
      <c r="L41" s="32"/>
    </row>
    <row r="42" spans="2:12" s="1" customFormat="1" ht="6.95" customHeight="1">
      <c r="B42" s="32"/>
      <c r="L42" s="32"/>
    </row>
    <row r="43" spans="2:12" s="1" customFormat="1" ht="25.35" customHeight="1">
      <c r="B43" s="32"/>
      <c r="C43" s="98"/>
      <c r="D43" s="99" t="s">
        <v>46</v>
      </c>
      <c r="E43" s="57"/>
      <c r="F43" s="57"/>
      <c r="G43" s="100" t="s">
        <v>47</v>
      </c>
      <c r="H43" s="101" t="s">
        <v>48</v>
      </c>
      <c r="I43" s="57"/>
      <c r="J43" s="102">
        <f>SUM(J34:J41)</f>
        <v>0</v>
      </c>
      <c r="K43" s="103"/>
      <c r="L43" s="32"/>
    </row>
    <row r="44" spans="2:12" s="1" customFormat="1" ht="14.45" customHeight="1">
      <c r="B44" s="32"/>
      <c r="L44" s="32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49</v>
      </c>
      <c r="E50" s="42"/>
      <c r="F50" s="42"/>
      <c r="G50" s="41" t="s">
        <v>50</v>
      </c>
      <c r="H50" s="42"/>
      <c r="I50" s="42"/>
      <c r="J50" s="42"/>
      <c r="K50" s="42"/>
      <c r="L50" s="3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.75">
      <c r="B61" s="32"/>
      <c r="D61" s="43" t="s">
        <v>51</v>
      </c>
      <c r="E61" s="34"/>
      <c r="F61" s="104" t="s">
        <v>52</v>
      </c>
      <c r="G61" s="43" t="s">
        <v>51</v>
      </c>
      <c r="H61" s="34"/>
      <c r="I61" s="34"/>
      <c r="J61" s="105" t="s">
        <v>52</v>
      </c>
      <c r="K61" s="34"/>
      <c r="L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.75">
      <c r="B65" s="32"/>
      <c r="D65" s="41" t="s">
        <v>53</v>
      </c>
      <c r="E65" s="42"/>
      <c r="F65" s="42"/>
      <c r="G65" s="41" t="s">
        <v>54</v>
      </c>
      <c r="H65" s="42"/>
      <c r="I65" s="42"/>
      <c r="J65" s="42"/>
      <c r="K65" s="42"/>
      <c r="L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.75">
      <c r="B76" s="32"/>
      <c r="D76" s="43" t="s">
        <v>51</v>
      </c>
      <c r="E76" s="34"/>
      <c r="F76" s="104" t="s">
        <v>52</v>
      </c>
      <c r="G76" s="43" t="s">
        <v>51</v>
      </c>
      <c r="H76" s="34"/>
      <c r="I76" s="34"/>
      <c r="J76" s="105" t="s">
        <v>52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4.95" customHeight="1">
      <c r="B82" s="32"/>
      <c r="C82" s="21" t="s">
        <v>177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16.5" customHeight="1">
      <c r="B85" s="32"/>
      <c r="E85" s="251" t="str">
        <f>E7</f>
        <v>Chodník Hrachovec - horní část - 1.etapa  km 0,000 – km 0,763</v>
      </c>
      <c r="F85" s="252"/>
      <c r="G85" s="252"/>
      <c r="H85" s="252"/>
      <c r="L85" s="32"/>
    </row>
    <row r="86" spans="2:12" ht="12" customHeight="1">
      <c r="B86" s="20"/>
      <c r="C86" s="27" t="s">
        <v>153</v>
      </c>
      <c r="L86" s="20"/>
    </row>
    <row r="87" spans="2:12" ht="16.5" customHeight="1">
      <c r="B87" s="20"/>
      <c r="E87" s="251" t="s">
        <v>156</v>
      </c>
      <c r="F87" s="219"/>
      <c r="G87" s="219"/>
      <c r="H87" s="219"/>
      <c r="L87" s="20"/>
    </row>
    <row r="88" spans="2:12" ht="12" customHeight="1">
      <c r="B88" s="20"/>
      <c r="C88" s="27" t="s">
        <v>159</v>
      </c>
      <c r="L88" s="20"/>
    </row>
    <row r="89" spans="2:12" s="1" customFormat="1" ht="16.5" customHeight="1">
      <c r="B89" s="32"/>
      <c r="E89" s="247" t="s">
        <v>1074</v>
      </c>
      <c r="F89" s="250"/>
      <c r="G89" s="250"/>
      <c r="H89" s="250"/>
      <c r="L89" s="32"/>
    </row>
    <row r="90" spans="2:12" s="1" customFormat="1" ht="12" customHeight="1">
      <c r="B90" s="32"/>
      <c r="C90" s="27" t="s">
        <v>1075</v>
      </c>
      <c r="L90" s="32"/>
    </row>
    <row r="91" spans="2:12" s="1" customFormat="1" ht="16.5" customHeight="1">
      <c r="B91" s="32"/>
      <c r="E91" s="208" t="str">
        <f>E13</f>
        <v>2025 - Opěrná zeď A5</v>
      </c>
      <c r="F91" s="250"/>
      <c r="G91" s="250"/>
      <c r="H91" s="250"/>
      <c r="L91" s="32"/>
    </row>
    <row r="92" spans="2:12" s="1" customFormat="1" ht="6.95" customHeight="1">
      <c r="B92" s="32"/>
      <c r="L92" s="32"/>
    </row>
    <row r="93" spans="2:12" s="1" customFormat="1" ht="12" customHeight="1">
      <c r="B93" s="32"/>
      <c r="C93" s="27" t="s">
        <v>20</v>
      </c>
      <c r="F93" s="25" t="str">
        <f>F16</f>
        <v>Hrachovec</v>
      </c>
      <c r="I93" s="27" t="s">
        <v>22</v>
      </c>
      <c r="J93" s="52" t="str">
        <f>IF(J16="","",J16)</f>
        <v>2. 12. 2022</v>
      </c>
      <c r="L93" s="32"/>
    </row>
    <row r="94" spans="2:12" s="1" customFormat="1" ht="6.95" customHeight="1">
      <c r="B94" s="32"/>
      <c r="L94" s="32"/>
    </row>
    <row r="95" spans="2:12" s="1" customFormat="1" ht="15.2" customHeight="1">
      <c r="B95" s="32"/>
      <c r="C95" s="27" t="s">
        <v>24</v>
      </c>
      <c r="F95" s="25" t="str">
        <f>E19</f>
        <v>Město Valašské Meziříčí</v>
      </c>
      <c r="I95" s="27" t="s">
        <v>30</v>
      </c>
      <c r="J95" s="30" t="str">
        <f>E25</f>
        <v>Ing.Leoš Zádrapa</v>
      </c>
      <c r="L95" s="32"/>
    </row>
    <row r="96" spans="2:12" s="1" customFormat="1" ht="15.2" customHeight="1">
      <c r="B96" s="32"/>
      <c r="C96" s="27" t="s">
        <v>28</v>
      </c>
      <c r="F96" s="25" t="str">
        <f>IF(E22="","",E22)</f>
        <v>Vyplň údaj</v>
      </c>
      <c r="I96" s="27" t="s">
        <v>33</v>
      </c>
      <c r="J96" s="30" t="str">
        <f>E28</f>
        <v>Fajfrová Irena</v>
      </c>
      <c r="L96" s="32"/>
    </row>
    <row r="97" spans="2:12" s="1" customFormat="1" ht="10.35" customHeight="1">
      <c r="B97" s="32"/>
      <c r="L97" s="32"/>
    </row>
    <row r="98" spans="2:12" s="1" customFormat="1" ht="29.25" customHeight="1">
      <c r="B98" s="32"/>
      <c r="C98" s="106" t="s">
        <v>178</v>
      </c>
      <c r="D98" s="98"/>
      <c r="E98" s="98"/>
      <c r="F98" s="98"/>
      <c r="G98" s="98"/>
      <c r="H98" s="98"/>
      <c r="I98" s="98"/>
      <c r="J98" s="107" t="s">
        <v>179</v>
      </c>
      <c r="K98" s="98"/>
      <c r="L98" s="32"/>
    </row>
    <row r="99" spans="2:12" s="1" customFormat="1" ht="10.35" customHeight="1">
      <c r="B99" s="32"/>
      <c r="L99" s="32"/>
    </row>
    <row r="100" spans="2:47" s="1" customFormat="1" ht="22.9" customHeight="1">
      <c r="B100" s="32"/>
      <c r="C100" s="108" t="s">
        <v>180</v>
      </c>
      <c r="J100" s="66">
        <f>J132</f>
        <v>0</v>
      </c>
      <c r="L100" s="32"/>
      <c r="AU100" s="17" t="s">
        <v>181</v>
      </c>
    </row>
    <row r="101" spans="2:12" s="8" customFormat="1" ht="24.95" customHeight="1">
      <c r="B101" s="109"/>
      <c r="D101" s="110" t="s">
        <v>182</v>
      </c>
      <c r="E101" s="111"/>
      <c r="F101" s="111"/>
      <c r="G101" s="111"/>
      <c r="H101" s="111"/>
      <c r="I101" s="111"/>
      <c r="J101" s="112">
        <f>J133</f>
        <v>0</v>
      </c>
      <c r="L101" s="109"/>
    </row>
    <row r="102" spans="2:12" s="9" customFormat="1" ht="19.9" customHeight="1">
      <c r="B102" s="113"/>
      <c r="D102" s="114" t="s">
        <v>183</v>
      </c>
      <c r="E102" s="115"/>
      <c r="F102" s="115"/>
      <c r="G102" s="115"/>
      <c r="H102" s="115"/>
      <c r="I102" s="115"/>
      <c r="J102" s="116">
        <f>J134</f>
        <v>0</v>
      </c>
      <c r="L102" s="113"/>
    </row>
    <row r="103" spans="2:12" s="9" customFormat="1" ht="19.9" customHeight="1">
      <c r="B103" s="113"/>
      <c r="D103" s="114" t="s">
        <v>184</v>
      </c>
      <c r="E103" s="115"/>
      <c r="F103" s="115"/>
      <c r="G103" s="115"/>
      <c r="H103" s="115"/>
      <c r="I103" s="115"/>
      <c r="J103" s="116">
        <f>J192</f>
        <v>0</v>
      </c>
      <c r="L103" s="113"/>
    </row>
    <row r="104" spans="2:12" s="9" customFormat="1" ht="19.9" customHeight="1">
      <c r="B104" s="113"/>
      <c r="D104" s="114" t="s">
        <v>185</v>
      </c>
      <c r="E104" s="115"/>
      <c r="F104" s="115"/>
      <c r="G104" s="115"/>
      <c r="H104" s="115"/>
      <c r="I104" s="115"/>
      <c r="J104" s="116">
        <f>J204</f>
        <v>0</v>
      </c>
      <c r="L104" s="113"/>
    </row>
    <row r="105" spans="2:12" s="9" customFormat="1" ht="19.9" customHeight="1">
      <c r="B105" s="113"/>
      <c r="D105" s="114" t="s">
        <v>189</v>
      </c>
      <c r="E105" s="115"/>
      <c r="F105" s="115"/>
      <c r="G105" s="115"/>
      <c r="H105" s="115"/>
      <c r="I105" s="115"/>
      <c r="J105" s="116">
        <f>J211</f>
        <v>0</v>
      </c>
      <c r="L105" s="113"/>
    </row>
    <row r="106" spans="2:12" s="9" customFormat="1" ht="19.9" customHeight="1">
      <c r="B106" s="113"/>
      <c r="D106" s="114" t="s">
        <v>191</v>
      </c>
      <c r="E106" s="115"/>
      <c r="F106" s="115"/>
      <c r="G106" s="115"/>
      <c r="H106" s="115"/>
      <c r="I106" s="115"/>
      <c r="J106" s="116">
        <f>J214</f>
        <v>0</v>
      </c>
      <c r="L106" s="113"/>
    </row>
    <row r="107" spans="2:12" s="8" customFormat="1" ht="24.95" customHeight="1">
      <c r="B107" s="109"/>
      <c r="D107" s="110" t="s">
        <v>835</v>
      </c>
      <c r="E107" s="111"/>
      <c r="F107" s="111"/>
      <c r="G107" s="111"/>
      <c r="H107" s="111"/>
      <c r="I107" s="111"/>
      <c r="J107" s="112">
        <f>J216</f>
        <v>0</v>
      </c>
      <c r="L107" s="109"/>
    </row>
    <row r="108" spans="2:12" s="9" customFormat="1" ht="19.9" customHeight="1">
      <c r="B108" s="113"/>
      <c r="D108" s="114" t="s">
        <v>1184</v>
      </c>
      <c r="E108" s="115"/>
      <c r="F108" s="115"/>
      <c r="G108" s="115"/>
      <c r="H108" s="115"/>
      <c r="I108" s="115"/>
      <c r="J108" s="116">
        <f>J217</f>
        <v>0</v>
      </c>
      <c r="L108" s="113"/>
    </row>
    <row r="109" spans="2:12" s="1" customFormat="1" ht="21.75" customHeight="1">
      <c r="B109" s="32"/>
      <c r="L109" s="32"/>
    </row>
    <row r="110" spans="2:12" s="1" customFormat="1" ht="6.95" customHeight="1">
      <c r="B110" s="44"/>
      <c r="C110" s="45"/>
      <c r="D110" s="45"/>
      <c r="E110" s="45"/>
      <c r="F110" s="45"/>
      <c r="G110" s="45"/>
      <c r="H110" s="45"/>
      <c r="I110" s="45"/>
      <c r="J110" s="45"/>
      <c r="K110" s="45"/>
      <c r="L110" s="32"/>
    </row>
    <row r="114" spans="2:12" s="1" customFormat="1" ht="6.95" customHeight="1">
      <c r="B114" s="46"/>
      <c r="C114" s="47"/>
      <c r="D114" s="47"/>
      <c r="E114" s="47"/>
      <c r="F114" s="47"/>
      <c r="G114" s="47"/>
      <c r="H114" s="47"/>
      <c r="I114" s="47"/>
      <c r="J114" s="47"/>
      <c r="K114" s="47"/>
      <c r="L114" s="32"/>
    </row>
    <row r="115" spans="2:12" s="1" customFormat="1" ht="24.95" customHeight="1">
      <c r="B115" s="32"/>
      <c r="C115" s="21" t="s">
        <v>192</v>
      </c>
      <c r="L115" s="32"/>
    </row>
    <row r="116" spans="2:12" s="1" customFormat="1" ht="6.95" customHeight="1">
      <c r="B116" s="32"/>
      <c r="L116" s="32"/>
    </row>
    <row r="117" spans="2:12" s="1" customFormat="1" ht="12" customHeight="1">
      <c r="B117" s="32"/>
      <c r="C117" s="27" t="s">
        <v>16</v>
      </c>
      <c r="L117" s="32"/>
    </row>
    <row r="118" spans="2:12" s="1" customFormat="1" ht="16.5" customHeight="1">
      <c r="B118" s="32"/>
      <c r="E118" s="251" t="str">
        <f>E7</f>
        <v>Chodník Hrachovec - horní část - 1.etapa  km 0,000 – km 0,763</v>
      </c>
      <c r="F118" s="252"/>
      <c r="G118" s="252"/>
      <c r="H118" s="252"/>
      <c r="L118" s="32"/>
    </row>
    <row r="119" spans="2:12" ht="12" customHeight="1">
      <c r="B119" s="20"/>
      <c r="C119" s="27" t="s">
        <v>153</v>
      </c>
      <c r="L119" s="20"/>
    </row>
    <row r="120" spans="2:12" ht="16.5" customHeight="1">
      <c r="B120" s="20"/>
      <c r="E120" s="251" t="s">
        <v>156</v>
      </c>
      <c r="F120" s="219"/>
      <c r="G120" s="219"/>
      <c r="H120" s="219"/>
      <c r="L120" s="20"/>
    </row>
    <row r="121" spans="2:12" ht="12" customHeight="1">
      <c r="B121" s="20"/>
      <c r="C121" s="27" t="s">
        <v>159</v>
      </c>
      <c r="L121" s="20"/>
    </row>
    <row r="122" spans="2:12" s="1" customFormat="1" ht="16.5" customHeight="1">
      <c r="B122" s="32"/>
      <c r="E122" s="247" t="s">
        <v>1074</v>
      </c>
      <c r="F122" s="250"/>
      <c r="G122" s="250"/>
      <c r="H122" s="250"/>
      <c r="L122" s="32"/>
    </row>
    <row r="123" spans="2:12" s="1" customFormat="1" ht="12" customHeight="1">
      <c r="B123" s="32"/>
      <c r="C123" s="27" t="s">
        <v>1075</v>
      </c>
      <c r="L123" s="32"/>
    </row>
    <row r="124" spans="2:12" s="1" customFormat="1" ht="16.5" customHeight="1">
      <c r="B124" s="32"/>
      <c r="E124" s="208" t="str">
        <f>E13</f>
        <v>2025 - Opěrná zeď A5</v>
      </c>
      <c r="F124" s="250"/>
      <c r="G124" s="250"/>
      <c r="H124" s="250"/>
      <c r="L124" s="32"/>
    </row>
    <row r="125" spans="2:12" s="1" customFormat="1" ht="6.95" customHeight="1">
      <c r="B125" s="32"/>
      <c r="L125" s="32"/>
    </row>
    <row r="126" spans="2:12" s="1" customFormat="1" ht="12" customHeight="1">
      <c r="B126" s="32"/>
      <c r="C126" s="27" t="s">
        <v>20</v>
      </c>
      <c r="F126" s="25" t="str">
        <f>F16</f>
        <v>Hrachovec</v>
      </c>
      <c r="I126" s="27" t="s">
        <v>22</v>
      </c>
      <c r="J126" s="52" t="str">
        <f>IF(J16="","",J16)</f>
        <v>2. 12. 2022</v>
      </c>
      <c r="L126" s="32"/>
    </row>
    <row r="127" spans="2:12" s="1" customFormat="1" ht="6.95" customHeight="1">
      <c r="B127" s="32"/>
      <c r="L127" s="32"/>
    </row>
    <row r="128" spans="2:12" s="1" customFormat="1" ht="15.2" customHeight="1">
      <c r="B128" s="32"/>
      <c r="C128" s="27" t="s">
        <v>24</v>
      </c>
      <c r="F128" s="25" t="str">
        <f>E19</f>
        <v>Město Valašské Meziříčí</v>
      </c>
      <c r="I128" s="27" t="s">
        <v>30</v>
      </c>
      <c r="J128" s="30" t="str">
        <f>E25</f>
        <v>Ing.Leoš Zádrapa</v>
      </c>
      <c r="L128" s="32"/>
    </row>
    <row r="129" spans="2:12" s="1" customFormat="1" ht="15.2" customHeight="1">
      <c r="B129" s="32"/>
      <c r="C129" s="27" t="s">
        <v>28</v>
      </c>
      <c r="F129" s="25" t="str">
        <f>IF(E22="","",E22)</f>
        <v>Vyplň údaj</v>
      </c>
      <c r="I129" s="27" t="s">
        <v>33</v>
      </c>
      <c r="J129" s="30" t="str">
        <f>E28</f>
        <v>Fajfrová Irena</v>
      </c>
      <c r="L129" s="32"/>
    </row>
    <row r="130" spans="2:12" s="1" customFormat="1" ht="10.35" customHeight="1">
      <c r="B130" s="32"/>
      <c r="L130" s="32"/>
    </row>
    <row r="131" spans="2:20" s="10" customFormat="1" ht="29.25" customHeight="1">
      <c r="B131" s="117"/>
      <c r="C131" s="118" t="s">
        <v>193</v>
      </c>
      <c r="D131" s="119" t="s">
        <v>61</v>
      </c>
      <c r="E131" s="119" t="s">
        <v>57</v>
      </c>
      <c r="F131" s="119" t="s">
        <v>58</v>
      </c>
      <c r="G131" s="119" t="s">
        <v>194</v>
      </c>
      <c r="H131" s="119" t="s">
        <v>195</v>
      </c>
      <c r="I131" s="119" t="s">
        <v>196</v>
      </c>
      <c r="J131" s="119" t="s">
        <v>179</v>
      </c>
      <c r="K131" s="120" t="s">
        <v>197</v>
      </c>
      <c r="L131" s="117"/>
      <c r="M131" s="59" t="s">
        <v>1</v>
      </c>
      <c r="N131" s="60" t="s">
        <v>40</v>
      </c>
      <c r="O131" s="60" t="s">
        <v>198</v>
      </c>
      <c r="P131" s="60" t="s">
        <v>199</v>
      </c>
      <c r="Q131" s="60" t="s">
        <v>200</v>
      </c>
      <c r="R131" s="60" t="s">
        <v>201</v>
      </c>
      <c r="S131" s="60" t="s">
        <v>202</v>
      </c>
      <c r="T131" s="61" t="s">
        <v>203</v>
      </c>
    </row>
    <row r="132" spans="2:63" s="1" customFormat="1" ht="22.9" customHeight="1">
      <c r="B132" s="32"/>
      <c r="C132" s="64" t="s">
        <v>204</v>
      </c>
      <c r="J132" s="121">
        <f>BK132</f>
        <v>0</v>
      </c>
      <c r="L132" s="32"/>
      <c r="M132" s="62"/>
      <c r="N132" s="53"/>
      <c r="O132" s="53"/>
      <c r="P132" s="122">
        <f>P133+P216</f>
        <v>0</v>
      </c>
      <c r="Q132" s="53"/>
      <c r="R132" s="122">
        <f>R133+R216</f>
        <v>209.84184704999998</v>
      </c>
      <c r="S132" s="53"/>
      <c r="T132" s="123">
        <f>T133+T216</f>
        <v>1.946625</v>
      </c>
      <c r="AT132" s="17" t="s">
        <v>75</v>
      </c>
      <c r="AU132" s="17" t="s">
        <v>181</v>
      </c>
      <c r="BK132" s="124">
        <f>BK133+BK216</f>
        <v>0</v>
      </c>
    </row>
    <row r="133" spans="2:63" s="11" customFormat="1" ht="25.9" customHeight="1">
      <c r="B133" s="125"/>
      <c r="D133" s="126" t="s">
        <v>75</v>
      </c>
      <c r="E133" s="127" t="s">
        <v>205</v>
      </c>
      <c r="F133" s="127" t="s">
        <v>206</v>
      </c>
      <c r="I133" s="128"/>
      <c r="J133" s="129">
        <f>BK133</f>
        <v>0</v>
      </c>
      <c r="L133" s="125"/>
      <c r="M133" s="130"/>
      <c r="P133" s="131">
        <f>P134+P192+P204+P211+P214</f>
        <v>0</v>
      </c>
      <c r="R133" s="131">
        <f>R134+R192+R204+R211+R214</f>
        <v>207.7052583</v>
      </c>
      <c r="T133" s="132">
        <f>T134+T192+T204+T211+T214</f>
        <v>0</v>
      </c>
      <c r="AR133" s="126" t="s">
        <v>83</v>
      </c>
      <c r="AT133" s="133" t="s">
        <v>75</v>
      </c>
      <c r="AU133" s="133" t="s">
        <v>76</v>
      </c>
      <c r="AY133" s="126" t="s">
        <v>207</v>
      </c>
      <c r="BK133" s="134">
        <f>BK134+BK192+BK204+BK211+BK214</f>
        <v>0</v>
      </c>
    </row>
    <row r="134" spans="2:63" s="11" customFormat="1" ht="22.9" customHeight="1">
      <c r="B134" s="125"/>
      <c r="D134" s="126" t="s">
        <v>75</v>
      </c>
      <c r="E134" s="135" t="s">
        <v>83</v>
      </c>
      <c r="F134" s="135" t="s">
        <v>208</v>
      </c>
      <c r="I134" s="128"/>
      <c r="J134" s="136">
        <f>BK134</f>
        <v>0</v>
      </c>
      <c r="L134" s="125"/>
      <c r="M134" s="130"/>
      <c r="P134" s="131">
        <f>SUM(P135:P191)</f>
        <v>0</v>
      </c>
      <c r="R134" s="131">
        <f>SUM(R135:R191)</f>
        <v>0.009236999999999999</v>
      </c>
      <c r="T134" s="132">
        <f>SUM(T135:T191)</f>
        <v>0</v>
      </c>
      <c r="AR134" s="126" t="s">
        <v>83</v>
      </c>
      <c r="AT134" s="133" t="s">
        <v>75</v>
      </c>
      <c r="AU134" s="133" t="s">
        <v>83</v>
      </c>
      <c r="AY134" s="126" t="s">
        <v>207</v>
      </c>
      <c r="BK134" s="134">
        <f>SUM(BK135:BK191)</f>
        <v>0</v>
      </c>
    </row>
    <row r="135" spans="2:65" s="1" customFormat="1" ht="24.2" customHeight="1">
      <c r="B135" s="137"/>
      <c r="C135" s="138" t="s">
        <v>83</v>
      </c>
      <c r="D135" s="138" t="s">
        <v>209</v>
      </c>
      <c r="E135" s="139" t="s">
        <v>270</v>
      </c>
      <c r="F135" s="140" t="s">
        <v>271</v>
      </c>
      <c r="G135" s="141" t="s">
        <v>272</v>
      </c>
      <c r="H135" s="142">
        <v>60</v>
      </c>
      <c r="I135" s="143"/>
      <c r="J135" s="144">
        <f>ROUND(I135*H135,2)</f>
        <v>0</v>
      </c>
      <c r="K135" s="140" t="s">
        <v>213</v>
      </c>
      <c r="L135" s="32"/>
      <c r="M135" s="145" t="s">
        <v>1</v>
      </c>
      <c r="N135" s="146" t="s">
        <v>41</v>
      </c>
      <c r="P135" s="147">
        <f>O135*H135</f>
        <v>0</v>
      </c>
      <c r="Q135" s="147">
        <v>0.00014</v>
      </c>
      <c r="R135" s="147">
        <f>Q135*H135</f>
        <v>0.0084</v>
      </c>
      <c r="S135" s="147">
        <v>0</v>
      </c>
      <c r="T135" s="148">
        <f>S135*H135</f>
        <v>0</v>
      </c>
      <c r="AR135" s="149" t="s">
        <v>214</v>
      </c>
      <c r="AT135" s="149" t="s">
        <v>209</v>
      </c>
      <c r="AU135" s="149" t="s">
        <v>85</v>
      </c>
      <c r="AY135" s="17" t="s">
        <v>207</v>
      </c>
      <c r="BE135" s="150">
        <f>IF(N135="základní",J135,0)</f>
        <v>0</v>
      </c>
      <c r="BF135" s="150">
        <f>IF(N135="snížená",J135,0)</f>
        <v>0</v>
      </c>
      <c r="BG135" s="150">
        <f>IF(N135="zákl. přenesená",J135,0)</f>
        <v>0</v>
      </c>
      <c r="BH135" s="150">
        <f>IF(N135="sníž. přenesená",J135,0)</f>
        <v>0</v>
      </c>
      <c r="BI135" s="150">
        <f>IF(N135="nulová",J135,0)</f>
        <v>0</v>
      </c>
      <c r="BJ135" s="17" t="s">
        <v>83</v>
      </c>
      <c r="BK135" s="150">
        <f>ROUND(I135*H135,2)</f>
        <v>0</v>
      </c>
      <c r="BL135" s="17" t="s">
        <v>214</v>
      </c>
      <c r="BM135" s="149" t="s">
        <v>1077</v>
      </c>
    </row>
    <row r="136" spans="2:65" s="1" customFormat="1" ht="24.2" customHeight="1">
      <c r="B136" s="137"/>
      <c r="C136" s="138" t="s">
        <v>85</v>
      </c>
      <c r="D136" s="138" t="s">
        <v>209</v>
      </c>
      <c r="E136" s="139" t="s">
        <v>275</v>
      </c>
      <c r="F136" s="140" t="s">
        <v>276</v>
      </c>
      <c r="G136" s="141" t="s">
        <v>272</v>
      </c>
      <c r="H136" s="142">
        <v>60</v>
      </c>
      <c r="I136" s="143"/>
      <c r="J136" s="144">
        <f>ROUND(I136*H136,2)</f>
        <v>0</v>
      </c>
      <c r="K136" s="140" t="s">
        <v>213</v>
      </c>
      <c r="L136" s="32"/>
      <c r="M136" s="145" t="s">
        <v>1</v>
      </c>
      <c r="N136" s="146" t="s">
        <v>41</v>
      </c>
      <c r="P136" s="147">
        <f>O136*H136</f>
        <v>0</v>
      </c>
      <c r="Q136" s="147">
        <v>0</v>
      </c>
      <c r="R136" s="147">
        <f>Q136*H136</f>
        <v>0</v>
      </c>
      <c r="S136" s="147">
        <v>0</v>
      </c>
      <c r="T136" s="148">
        <f>S136*H136</f>
        <v>0</v>
      </c>
      <c r="AR136" s="149" t="s">
        <v>214</v>
      </c>
      <c r="AT136" s="149" t="s">
        <v>209</v>
      </c>
      <c r="AU136" s="149" t="s">
        <v>85</v>
      </c>
      <c r="AY136" s="17" t="s">
        <v>207</v>
      </c>
      <c r="BE136" s="150">
        <f>IF(N136="základní",J136,0)</f>
        <v>0</v>
      </c>
      <c r="BF136" s="150">
        <f>IF(N136="snížená",J136,0)</f>
        <v>0</v>
      </c>
      <c r="BG136" s="150">
        <f>IF(N136="zákl. přenesená",J136,0)</f>
        <v>0</v>
      </c>
      <c r="BH136" s="150">
        <f>IF(N136="sníž. přenesená",J136,0)</f>
        <v>0</v>
      </c>
      <c r="BI136" s="150">
        <f>IF(N136="nulová",J136,0)</f>
        <v>0</v>
      </c>
      <c r="BJ136" s="17" t="s">
        <v>83</v>
      </c>
      <c r="BK136" s="150">
        <f>ROUND(I136*H136,2)</f>
        <v>0</v>
      </c>
      <c r="BL136" s="17" t="s">
        <v>214</v>
      </c>
      <c r="BM136" s="149" t="s">
        <v>1078</v>
      </c>
    </row>
    <row r="137" spans="2:65" s="1" customFormat="1" ht="24.2" customHeight="1">
      <c r="B137" s="137"/>
      <c r="C137" s="138" t="s">
        <v>99</v>
      </c>
      <c r="D137" s="138" t="s">
        <v>209</v>
      </c>
      <c r="E137" s="139" t="s">
        <v>1079</v>
      </c>
      <c r="F137" s="140" t="s">
        <v>1080</v>
      </c>
      <c r="G137" s="141" t="s">
        <v>218</v>
      </c>
      <c r="H137" s="142">
        <v>27.5</v>
      </c>
      <c r="I137" s="143"/>
      <c r="J137" s="144">
        <f>ROUND(I137*H137,2)</f>
        <v>0</v>
      </c>
      <c r="K137" s="140" t="s">
        <v>213</v>
      </c>
      <c r="L137" s="32"/>
      <c r="M137" s="145" t="s">
        <v>1</v>
      </c>
      <c r="N137" s="146" t="s">
        <v>41</v>
      </c>
      <c r="P137" s="147">
        <f>O137*H137</f>
        <v>0</v>
      </c>
      <c r="Q137" s="147">
        <v>0</v>
      </c>
      <c r="R137" s="147">
        <f>Q137*H137</f>
        <v>0</v>
      </c>
      <c r="S137" s="147">
        <v>0</v>
      </c>
      <c r="T137" s="148">
        <f>S137*H137</f>
        <v>0</v>
      </c>
      <c r="AR137" s="149" t="s">
        <v>214</v>
      </c>
      <c r="AT137" s="149" t="s">
        <v>209</v>
      </c>
      <c r="AU137" s="149" t="s">
        <v>85</v>
      </c>
      <c r="AY137" s="17" t="s">
        <v>207</v>
      </c>
      <c r="BE137" s="150">
        <f>IF(N137="základní",J137,0)</f>
        <v>0</v>
      </c>
      <c r="BF137" s="150">
        <f>IF(N137="snížená",J137,0)</f>
        <v>0</v>
      </c>
      <c r="BG137" s="150">
        <f>IF(N137="zákl. přenesená",J137,0)</f>
        <v>0</v>
      </c>
      <c r="BH137" s="150">
        <f>IF(N137="sníž. přenesená",J137,0)</f>
        <v>0</v>
      </c>
      <c r="BI137" s="150">
        <f>IF(N137="nulová",J137,0)</f>
        <v>0</v>
      </c>
      <c r="BJ137" s="17" t="s">
        <v>83</v>
      </c>
      <c r="BK137" s="150">
        <f>ROUND(I137*H137,2)</f>
        <v>0</v>
      </c>
      <c r="BL137" s="17" t="s">
        <v>214</v>
      </c>
      <c r="BM137" s="149" t="s">
        <v>1081</v>
      </c>
    </row>
    <row r="138" spans="2:51" s="12" customFormat="1" ht="12">
      <c r="B138" s="151"/>
      <c r="D138" s="152" t="s">
        <v>223</v>
      </c>
      <c r="E138" s="153" t="s">
        <v>154</v>
      </c>
      <c r="F138" s="154" t="s">
        <v>1281</v>
      </c>
      <c r="H138" s="155">
        <v>27.5</v>
      </c>
      <c r="I138" s="156"/>
      <c r="L138" s="151"/>
      <c r="M138" s="157"/>
      <c r="T138" s="158"/>
      <c r="AT138" s="153" t="s">
        <v>223</v>
      </c>
      <c r="AU138" s="153" t="s">
        <v>85</v>
      </c>
      <c r="AV138" s="12" t="s">
        <v>85</v>
      </c>
      <c r="AW138" s="12" t="s">
        <v>32</v>
      </c>
      <c r="AX138" s="12" t="s">
        <v>83</v>
      </c>
      <c r="AY138" s="153" t="s">
        <v>207</v>
      </c>
    </row>
    <row r="139" spans="2:65" s="1" customFormat="1" ht="37.9" customHeight="1">
      <c r="B139" s="137"/>
      <c r="C139" s="138" t="s">
        <v>214</v>
      </c>
      <c r="D139" s="138" t="s">
        <v>209</v>
      </c>
      <c r="E139" s="139" t="s">
        <v>1282</v>
      </c>
      <c r="F139" s="140" t="s">
        <v>1283</v>
      </c>
      <c r="G139" s="141" t="s">
        <v>286</v>
      </c>
      <c r="H139" s="142">
        <v>57</v>
      </c>
      <c r="I139" s="143"/>
      <c r="J139" s="144">
        <f>ROUND(I139*H139,2)</f>
        <v>0</v>
      </c>
      <c r="K139" s="140" t="s">
        <v>213</v>
      </c>
      <c r="L139" s="32"/>
      <c r="M139" s="145" t="s">
        <v>1</v>
      </c>
      <c r="N139" s="146" t="s">
        <v>41</v>
      </c>
      <c r="P139" s="147">
        <f>O139*H139</f>
        <v>0</v>
      </c>
      <c r="Q139" s="147">
        <v>0</v>
      </c>
      <c r="R139" s="147">
        <f>Q139*H139</f>
        <v>0</v>
      </c>
      <c r="S139" s="147">
        <v>0</v>
      </c>
      <c r="T139" s="148">
        <f>S139*H139</f>
        <v>0</v>
      </c>
      <c r="AR139" s="149" t="s">
        <v>214</v>
      </c>
      <c r="AT139" s="149" t="s">
        <v>209</v>
      </c>
      <c r="AU139" s="149" t="s">
        <v>85</v>
      </c>
      <c r="AY139" s="17" t="s">
        <v>207</v>
      </c>
      <c r="BE139" s="150">
        <f>IF(N139="základní",J139,0)</f>
        <v>0</v>
      </c>
      <c r="BF139" s="150">
        <f>IF(N139="snížená",J139,0)</f>
        <v>0</v>
      </c>
      <c r="BG139" s="150">
        <f>IF(N139="zákl. přenesená",J139,0)</f>
        <v>0</v>
      </c>
      <c r="BH139" s="150">
        <f>IF(N139="sníž. přenesená",J139,0)</f>
        <v>0</v>
      </c>
      <c r="BI139" s="150">
        <f>IF(N139="nulová",J139,0)</f>
        <v>0</v>
      </c>
      <c r="BJ139" s="17" t="s">
        <v>83</v>
      </c>
      <c r="BK139" s="150">
        <f>ROUND(I139*H139,2)</f>
        <v>0</v>
      </c>
      <c r="BL139" s="17" t="s">
        <v>214</v>
      </c>
      <c r="BM139" s="149" t="s">
        <v>1085</v>
      </c>
    </row>
    <row r="140" spans="2:51" s="12" customFormat="1" ht="12">
      <c r="B140" s="151"/>
      <c r="D140" s="152" t="s">
        <v>223</v>
      </c>
      <c r="E140" s="153" t="s">
        <v>165</v>
      </c>
      <c r="F140" s="154" t="s">
        <v>1284</v>
      </c>
      <c r="H140" s="155">
        <v>114</v>
      </c>
      <c r="I140" s="156"/>
      <c r="L140" s="151"/>
      <c r="M140" s="157"/>
      <c r="T140" s="158"/>
      <c r="AT140" s="153" t="s">
        <v>223</v>
      </c>
      <c r="AU140" s="153" t="s">
        <v>85</v>
      </c>
      <c r="AV140" s="12" t="s">
        <v>85</v>
      </c>
      <c r="AW140" s="12" t="s">
        <v>32</v>
      </c>
      <c r="AX140" s="12" t="s">
        <v>76</v>
      </c>
      <c r="AY140" s="153" t="s">
        <v>207</v>
      </c>
    </row>
    <row r="141" spans="2:51" s="12" customFormat="1" ht="12">
      <c r="B141" s="151"/>
      <c r="D141" s="152" t="s">
        <v>223</v>
      </c>
      <c r="E141" s="153" t="s">
        <v>1</v>
      </c>
      <c r="F141" s="154" t="s">
        <v>310</v>
      </c>
      <c r="H141" s="155">
        <v>57</v>
      </c>
      <c r="I141" s="156"/>
      <c r="L141" s="151"/>
      <c r="M141" s="157"/>
      <c r="T141" s="158"/>
      <c r="AT141" s="153" t="s">
        <v>223</v>
      </c>
      <c r="AU141" s="153" t="s">
        <v>85</v>
      </c>
      <c r="AV141" s="12" t="s">
        <v>85</v>
      </c>
      <c r="AW141" s="12" t="s">
        <v>32</v>
      </c>
      <c r="AX141" s="12" t="s">
        <v>83</v>
      </c>
      <c r="AY141" s="153" t="s">
        <v>207</v>
      </c>
    </row>
    <row r="142" spans="2:65" s="1" customFormat="1" ht="37.9" customHeight="1">
      <c r="B142" s="137"/>
      <c r="C142" s="138" t="s">
        <v>228</v>
      </c>
      <c r="D142" s="138" t="s">
        <v>209</v>
      </c>
      <c r="E142" s="139" t="s">
        <v>1285</v>
      </c>
      <c r="F142" s="140" t="s">
        <v>1286</v>
      </c>
      <c r="G142" s="141" t="s">
        <v>286</v>
      </c>
      <c r="H142" s="142">
        <v>57</v>
      </c>
      <c r="I142" s="143"/>
      <c r="J142" s="144">
        <f>ROUND(I142*H142,2)</f>
        <v>0</v>
      </c>
      <c r="K142" s="140" t="s">
        <v>213</v>
      </c>
      <c r="L142" s="32"/>
      <c r="M142" s="145" t="s">
        <v>1</v>
      </c>
      <c r="N142" s="146" t="s">
        <v>41</v>
      </c>
      <c r="P142" s="147">
        <f>O142*H142</f>
        <v>0</v>
      </c>
      <c r="Q142" s="147">
        <v>0</v>
      </c>
      <c r="R142" s="147">
        <f>Q142*H142</f>
        <v>0</v>
      </c>
      <c r="S142" s="147">
        <v>0</v>
      </c>
      <c r="T142" s="148">
        <f>S142*H142</f>
        <v>0</v>
      </c>
      <c r="AR142" s="149" t="s">
        <v>214</v>
      </c>
      <c r="AT142" s="149" t="s">
        <v>209</v>
      </c>
      <c r="AU142" s="149" t="s">
        <v>85</v>
      </c>
      <c r="AY142" s="17" t="s">
        <v>207</v>
      </c>
      <c r="BE142" s="150">
        <f>IF(N142="základní",J142,0)</f>
        <v>0</v>
      </c>
      <c r="BF142" s="150">
        <f>IF(N142="snížená",J142,0)</f>
        <v>0</v>
      </c>
      <c r="BG142" s="150">
        <f>IF(N142="zákl. přenesená",J142,0)</f>
        <v>0</v>
      </c>
      <c r="BH142" s="150">
        <f>IF(N142="sníž. přenesená",J142,0)</f>
        <v>0</v>
      </c>
      <c r="BI142" s="150">
        <f>IF(N142="nulová",J142,0)</f>
        <v>0</v>
      </c>
      <c r="BJ142" s="17" t="s">
        <v>83</v>
      </c>
      <c r="BK142" s="150">
        <f>ROUND(I142*H142,2)</f>
        <v>0</v>
      </c>
      <c r="BL142" s="17" t="s">
        <v>214</v>
      </c>
      <c r="BM142" s="149" t="s">
        <v>1089</v>
      </c>
    </row>
    <row r="143" spans="2:51" s="12" customFormat="1" ht="12">
      <c r="B143" s="151"/>
      <c r="D143" s="152" t="s">
        <v>223</v>
      </c>
      <c r="E143" s="153" t="s">
        <v>1</v>
      </c>
      <c r="F143" s="154" t="s">
        <v>310</v>
      </c>
      <c r="H143" s="155">
        <v>57</v>
      </c>
      <c r="I143" s="156"/>
      <c r="L143" s="151"/>
      <c r="M143" s="157"/>
      <c r="T143" s="158"/>
      <c r="AT143" s="153" t="s">
        <v>223</v>
      </c>
      <c r="AU143" s="153" t="s">
        <v>85</v>
      </c>
      <c r="AV143" s="12" t="s">
        <v>85</v>
      </c>
      <c r="AW143" s="12" t="s">
        <v>32</v>
      </c>
      <c r="AX143" s="12" t="s">
        <v>83</v>
      </c>
      <c r="AY143" s="153" t="s">
        <v>207</v>
      </c>
    </row>
    <row r="144" spans="2:65" s="1" customFormat="1" ht="37.9" customHeight="1">
      <c r="B144" s="137"/>
      <c r="C144" s="138" t="s">
        <v>234</v>
      </c>
      <c r="D144" s="138" t="s">
        <v>209</v>
      </c>
      <c r="E144" s="139" t="s">
        <v>380</v>
      </c>
      <c r="F144" s="140" t="s">
        <v>381</v>
      </c>
      <c r="G144" s="141" t="s">
        <v>286</v>
      </c>
      <c r="H144" s="142">
        <v>26.55</v>
      </c>
      <c r="I144" s="143"/>
      <c r="J144" s="144">
        <f>ROUND(I144*H144,2)</f>
        <v>0</v>
      </c>
      <c r="K144" s="140" t="s">
        <v>213</v>
      </c>
      <c r="L144" s="32"/>
      <c r="M144" s="145" t="s">
        <v>1</v>
      </c>
      <c r="N144" s="146" t="s">
        <v>41</v>
      </c>
      <c r="P144" s="147">
        <f>O144*H144</f>
        <v>0</v>
      </c>
      <c r="Q144" s="147">
        <v>0</v>
      </c>
      <c r="R144" s="147">
        <f>Q144*H144</f>
        <v>0</v>
      </c>
      <c r="S144" s="147">
        <v>0</v>
      </c>
      <c r="T144" s="148">
        <f>S144*H144</f>
        <v>0</v>
      </c>
      <c r="AR144" s="149" t="s">
        <v>214</v>
      </c>
      <c r="AT144" s="149" t="s">
        <v>209</v>
      </c>
      <c r="AU144" s="149" t="s">
        <v>85</v>
      </c>
      <c r="AY144" s="17" t="s">
        <v>207</v>
      </c>
      <c r="BE144" s="150">
        <f>IF(N144="základní",J144,0)</f>
        <v>0</v>
      </c>
      <c r="BF144" s="150">
        <f>IF(N144="snížená",J144,0)</f>
        <v>0</v>
      </c>
      <c r="BG144" s="150">
        <f>IF(N144="zákl. přenesená",J144,0)</f>
        <v>0</v>
      </c>
      <c r="BH144" s="150">
        <f>IF(N144="sníž. přenesená",J144,0)</f>
        <v>0</v>
      </c>
      <c r="BI144" s="150">
        <f>IF(N144="nulová",J144,0)</f>
        <v>0</v>
      </c>
      <c r="BJ144" s="17" t="s">
        <v>83</v>
      </c>
      <c r="BK144" s="150">
        <f>ROUND(I144*H144,2)</f>
        <v>0</v>
      </c>
      <c r="BL144" s="17" t="s">
        <v>214</v>
      </c>
      <c r="BM144" s="149" t="s">
        <v>1090</v>
      </c>
    </row>
    <row r="145" spans="2:51" s="13" customFormat="1" ht="12">
      <c r="B145" s="159"/>
      <c r="D145" s="152" t="s">
        <v>223</v>
      </c>
      <c r="E145" s="160" t="s">
        <v>1</v>
      </c>
      <c r="F145" s="161" t="s">
        <v>1091</v>
      </c>
      <c r="H145" s="160" t="s">
        <v>1</v>
      </c>
      <c r="I145" s="162"/>
      <c r="L145" s="159"/>
      <c r="M145" s="163"/>
      <c r="T145" s="164"/>
      <c r="AT145" s="160" t="s">
        <v>223</v>
      </c>
      <c r="AU145" s="160" t="s">
        <v>85</v>
      </c>
      <c r="AV145" s="13" t="s">
        <v>83</v>
      </c>
      <c r="AW145" s="13" t="s">
        <v>32</v>
      </c>
      <c r="AX145" s="13" t="s">
        <v>76</v>
      </c>
      <c r="AY145" s="160" t="s">
        <v>207</v>
      </c>
    </row>
    <row r="146" spans="2:51" s="12" customFormat="1" ht="12">
      <c r="B146" s="151"/>
      <c r="D146" s="152" t="s">
        <v>223</v>
      </c>
      <c r="E146" s="153" t="s">
        <v>1</v>
      </c>
      <c r="F146" s="154" t="s">
        <v>849</v>
      </c>
      <c r="H146" s="155">
        <v>21.05</v>
      </c>
      <c r="I146" s="156"/>
      <c r="L146" s="151"/>
      <c r="M146" s="157"/>
      <c r="T146" s="158"/>
      <c r="AT146" s="153" t="s">
        <v>223</v>
      </c>
      <c r="AU146" s="153" t="s">
        <v>85</v>
      </c>
      <c r="AV146" s="12" t="s">
        <v>85</v>
      </c>
      <c r="AW146" s="12" t="s">
        <v>32</v>
      </c>
      <c r="AX146" s="12" t="s">
        <v>76</v>
      </c>
      <c r="AY146" s="153" t="s">
        <v>207</v>
      </c>
    </row>
    <row r="147" spans="2:51" s="13" customFormat="1" ht="12">
      <c r="B147" s="159"/>
      <c r="D147" s="152" t="s">
        <v>223</v>
      </c>
      <c r="E147" s="160" t="s">
        <v>1</v>
      </c>
      <c r="F147" s="161" t="s">
        <v>1092</v>
      </c>
      <c r="H147" s="160" t="s">
        <v>1</v>
      </c>
      <c r="I147" s="162"/>
      <c r="L147" s="159"/>
      <c r="M147" s="163"/>
      <c r="T147" s="164"/>
      <c r="AT147" s="160" t="s">
        <v>223</v>
      </c>
      <c r="AU147" s="160" t="s">
        <v>85</v>
      </c>
      <c r="AV147" s="13" t="s">
        <v>83</v>
      </c>
      <c r="AW147" s="13" t="s">
        <v>32</v>
      </c>
      <c r="AX147" s="13" t="s">
        <v>76</v>
      </c>
      <c r="AY147" s="160" t="s">
        <v>207</v>
      </c>
    </row>
    <row r="148" spans="2:51" s="12" customFormat="1" ht="12">
      <c r="B148" s="151"/>
      <c r="D148" s="152" t="s">
        <v>223</v>
      </c>
      <c r="E148" s="153" t="s">
        <v>1</v>
      </c>
      <c r="F148" s="154" t="s">
        <v>1093</v>
      </c>
      <c r="H148" s="155">
        <v>5.5</v>
      </c>
      <c r="I148" s="156"/>
      <c r="L148" s="151"/>
      <c r="M148" s="157"/>
      <c r="T148" s="158"/>
      <c r="AT148" s="153" t="s">
        <v>223</v>
      </c>
      <c r="AU148" s="153" t="s">
        <v>85</v>
      </c>
      <c r="AV148" s="12" t="s">
        <v>85</v>
      </c>
      <c r="AW148" s="12" t="s">
        <v>32</v>
      </c>
      <c r="AX148" s="12" t="s">
        <v>76</v>
      </c>
      <c r="AY148" s="153" t="s">
        <v>207</v>
      </c>
    </row>
    <row r="149" spans="2:51" s="14" customFormat="1" ht="12">
      <c r="B149" s="165"/>
      <c r="D149" s="152" t="s">
        <v>223</v>
      </c>
      <c r="E149" s="166" t="s">
        <v>1</v>
      </c>
      <c r="F149" s="167" t="s">
        <v>309</v>
      </c>
      <c r="H149" s="168">
        <v>26.55</v>
      </c>
      <c r="I149" s="169"/>
      <c r="L149" s="165"/>
      <c r="M149" s="170"/>
      <c r="T149" s="171"/>
      <c r="AT149" s="166" t="s">
        <v>223</v>
      </c>
      <c r="AU149" s="166" t="s">
        <v>85</v>
      </c>
      <c r="AV149" s="14" t="s">
        <v>214</v>
      </c>
      <c r="AW149" s="14" t="s">
        <v>32</v>
      </c>
      <c r="AX149" s="14" t="s">
        <v>83</v>
      </c>
      <c r="AY149" s="166" t="s">
        <v>207</v>
      </c>
    </row>
    <row r="150" spans="2:65" s="1" customFormat="1" ht="37.9" customHeight="1">
      <c r="B150" s="137"/>
      <c r="C150" s="138" t="s">
        <v>238</v>
      </c>
      <c r="D150" s="138" t="s">
        <v>209</v>
      </c>
      <c r="E150" s="139" t="s">
        <v>1094</v>
      </c>
      <c r="F150" s="140" t="s">
        <v>1095</v>
      </c>
      <c r="G150" s="141" t="s">
        <v>286</v>
      </c>
      <c r="H150" s="142">
        <v>21.05</v>
      </c>
      <c r="I150" s="143"/>
      <c r="J150" s="144">
        <f>ROUND(I150*H150,2)</f>
        <v>0</v>
      </c>
      <c r="K150" s="140" t="s">
        <v>213</v>
      </c>
      <c r="L150" s="32"/>
      <c r="M150" s="145" t="s">
        <v>1</v>
      </c>
      <c r="N150" s="146" t="s">
        <v>41</v>
      </c>
      <c r="P150" s="147">
        <f>O150*H150</f>
        <v>0</v>
      </c>
      <c r="Q150" s="147">
        <v>0</v>
      </c>
      <c r="R150" s="147">
        <f>Q150*H150</f>
        <v>0</v>
      </c>
      <c r="S150" s="147">
        <v>0</v>
      </c>
      <c r="T150" s="148">
        <f>S150*H150</f>
        <v>0</v>
      </c>
      <c r="AR150" s="149" t="s">
        <v>214</v>
      </c>
      <c r="AT150" s="149" t="s">
        <v>209</v>
      </c>
      <c r="AU150" s="149" t="s">
        <v>85</v>
      </c>
      <c r="AY150" s="17" t="s">
        <v>207</v>
      </c>
      <c r="BE150" s="150">
        <f>IF(N150="základní",J150,0)</f>
        <v>0</v>
      </c>
      <c r="BF150" s="150">
        <f>IF(N150="snížená",J150,0)</f>
        <v>0</v>
      </c>
      <c r="BG150" s="150">
        <f>IF(N150="zákl. přenesená",J150,0)</f>
        <v>0</v>
      </c>
      <c r="BH150" s="150">
        <f>IF(N150="sníž. přenesená",J150,0)</f>
        <v>0</v>
      </c>
      <c r="BI150" s="150">
        <f>IF(N150="nulová",J150,0)</f>
        <v>0</v>
      </c>
      <c r="BJ150" s="17" t="s">
        <v>83</v>
      </c>
      <c r="BK150" s="150">
        <f>ROUND(I150*H150,2)</f>
        <v>0</v>
      </c>
      <c r="BL150" s="17" t="s">
        <v>214</v>
      </c>
      <c r="BM150" s="149" t="s">
        <v>1096</v>
      </c>
    </row>
    <row r="151" spans="2:51" s="13" customFormat="1" ht="12">
      <c r="B151" s="159"/>
      <c r="D151" s="152" t="s">
        <v>223</v>
      </c>
      <c r="E151" s="160" t="s">
        <v>1</v>
      </c>
      <c r="F151" s="161" t="s">
        <v>1091</v>
      </c>
      <c r="H151" s="160" t="s">
        <v>1</v>
      </c>
      <c r="I151" s="162"/>
      <c r="L151" s="159"/>
      <c r="M151" s="163"/>
      <c r="T151" s="164"/>
      <c r="AT151" s="160" t="s">
        <v>223</v>
      </c>
      <c r="AU151" s="160" t="s">
        <v>85</v>
      </c>
      <c r="AV151" s="13" t="s">
        <v>83</v>
      </c>
      <c r="AW151" s="13" t="s">
        <v>32</v>
      </c>
      <c r="AX151" s="13" t="s">
        <v>76</v>
      </c>
      <c r="AY151" s="160" t="s">
        <v>207</v>
      </c>
    </row>
    <row r="152" spans="2:51" s="12" customFormat="1" ht="12">
      <c r="B152" s="151"/>
      <c r="D152" s="152" t="s">
        <v>223</v>
      </c>
      <c r="E152" s="153" t="s">
        <v>1</v>
      </c>
      <c r="F152" s="154" t="s">
        <v>849</v>
      </c>
      <c r="H152" s="155">
        <v>21.05</v>
      </c>
      <c r="I152" s="156"/>
      <c r="L152" s="151"/>
      <c r="M152" s="157"/>
      <c r="T152" s="158"/>
      <c r="AT152" s="153" t="s">
        <v>223</v>
      </c>
      <c r="AU152" s="153" t="s">
        <v>85</v>
      </c>
      <c r="AV152" s="12" t="s">
        <v>85</v>
      </c>
      <c r="AW152" s="12" t="s">
        <v>32</v>
      </c>
      <c r="AX152" s="12" t="s">
        <v>83</v>
      </c>
      <c r="AY152" s="153" t="s">
        <v>207</v>
      </c>
    </row>
    <row r="153" spans="2:65" s="1" customFormat="1" ht="37.9" customHeight="1">
      <c r="B153" s="137"/>
      <c r="C153" s="138" t="s">
        <v>242</v>
      </c>
      <c r="D153" s="138" t="s">
        <v>209</v>
      </c>
      <c r="E153" s="139" t="s">
        <v>386</v>
      </c>
      <c r="F153" s="140" t="s">
        <v>387</v>
      </c>
      <c r="G153" s="141" t="s">
        <v>286</v>
      </c>
      <c r="H153" s="142">
        <v>46.475</v>
      </c>
      <c r="I153" s="143"/>
      <c r="J153" s="144">
        <f>ROUND(I153*H153,2)</f>
        <v>0</v>
      </c>
      <c r="K153" s="140" t="s">
        <v>213</v>
      </c>
      <c r="L153" s="32"/>
      <c r="M153" s="145" t="s">
        <v>1</v>
      </c>
      <c r="N153" s="146" t="s">
        <v>41</v>
      </c>
      <c r="P153" s="147">
        <f>O153*H153</f>
        <v>0</v>
      </c>
      <c r="Q153" s="147">
        <v>0</v>
      </c>
      <c r="R153" s="147">
        <f>Q153*H153</f>
        <v>0</v>
      </c>
      <c r="S153" s="147">
        <v>0</v>
      </c>
      <c r="T153" s="148">
        <f>S153*H153</f>
        <v>0</v>
      </c>
      <c r="AR153" s="149" t="s">
        <v>214</v>
      </c>
      <c r="AT153" s="149" t="s">
        <v>209</v>
      </c>
      <c r="AU153" s="149" t="s">
        <v>85</v>
      </c>
      <c r="AY153" s="17" t="s">
        <v>207</v>
      </c>
      <c r="BE153" s="150">
        <f>IF(N153="základní",J153,0)</f>
        <v>0</v>
      </c>
      <c r="BF153" s="150">
        <f>IF(N153="snížená",J153,0)</f>
        <v>0</v>
      </c>
      <c r="BG153" s="150">
        <f>IF(N153="zákl. přenesená",J153,0)</f>
        <v>0</v>
      </c>
      <c r="BH153" s="150">
        <f>IF(N153="sníž. přenesená",J153,0)</f>
        <v>0</v>
      </c>
      <c r="BI153" s="150">
        <f>IF(N153="nulová",J153,0)</f>
        <v>0</v>
      </c>
      <c r="BJ153" s="17" t="s">
        <v>83</v>
      </c>
      <c r="BK153" s="150">
        <f>ROUND(I153*H153,2)</f>
        <v>0</v>
      </c>
      <c r="BL153" s="17" t="s">
        <v>214</v>
      </c>
      <c r="BM153" s="149" t="s">
        <v>1097</v>
      </c>
    </row>
    <row r="154" spans="2:51" s="13" customFormat="1" ht="12">
      <c r="B154" s="159"/>
      <c r="D154" s="152" t="s">
        <v>223</v>
      </c>
      <c r="E154" s="160" t="s">
        <v>1</v>
      </c>
      <c r="F154" s="161" t="s">
        <v>394</v>
      </c>
      <c r="H154" s="160" t="s">
        <v>1</v>
      </c>
      <c r="I154" s="162"/>
      <c r="L154" s="159"/>
      <c r="M154" s="163"/>
      <c r="T154" s="164"/>
      <c r="AT154" s="160" t="s">
        <v>223</v>
      </c>
      <c r="AU154" s="160" t="s">
        <v>85</v>
      </c>
      <c r="AV154" s="13" t="s">
        <v>83</v>
      </c>
      <c r="AW154" s="13" t="s">
        <v>32</v>
      </c>
      <c r="AX154" s="13" t="s">
        <v>76</v>
      </c>
      <c r="AY154" s="160" t="s">
        <v>207</v>
      </c>
    </row>
    <row r="155" spans="2:51" s="12" customFormat="1" ht="12">
      <c r="B155" s="151"/>
      <c r="D155" s="152" t="s">
        <v>223</v>
      </c>
      <c r="E155" s="153" t="s">
        <v>151</v>
      </c>
      <c r="F155" s="154" t="s">
        <v>1098</v>
      </c>
      <c r="H155" s="155">
        <v>92.95</v>
      </c>
      <c r="I155" s="156"/>
      <c r="L155" s="151"/>
      <c r="M155" s="157"/>
      <c r="T155" s="158"/>
      <c r="AT155" s="153" t="s">
        <v>223</v>
      </c>
      <c r="AU155" s="153" t="s">
        <v>85</v>
      </c>
      <c r="AV155" s="12" t="s">
        <v>85</v>
      </c>
      <c r="AW155" s="12" t="s">
        <v>32</v>
      </c>
      <c r="AX155" s="12" t="s">
        <v>76</v>
      </c>
      <c r="AY155" s="153" t="s">
        <v>207</v>
      </c>
    </row>
    <row r="156" spans="2:51" s="12" customFormat="1" ht="12">
      <c r="B156" s="151"/>
      <c r="D156" s="152" t="s">
        <v>223</v>
      </c>
      <c r="E156" s="153" t="s">
        <v>1</v>
      </c>
      <c r="F156" s="154" t="s">
        <v>396</v>
      </c>
      <c r="H156" s="155">
        <v>46.475</v>
      </c>
      <c r="I156" s="156"/>
      <c r="L156" s="151"/>
      <c r="M156" s="157"/>
      <c r="T156" s="158"/>
      <c r="AT156" s="153" t="s">
        <v>223</v>
      </c>
      <c r="AU156" s="153" t="s">
        <v>85</v>
      </c>
      <c r="AV156" s="12" t="s">
        <v>85</v>
      </c>
      <c r="AW156" s="12" t="s">
        <v>32</v>
      </c>
      <c r="AX156" s="12" t="s">
        <v>83</v>
      </c>
      <c r="AY156" s="153" t="s">
        <v>207</v>
      </c>
    </row>
    <row r="157" spans="2:65" s="1" customFormat="1" ht="37.9" customHeight="1">
      <c r="B157" s="137"/>
      <c r="C157" s="138" t="s">
        <v>146</v>
      </c>
      <c r="D157" s="138" t="s">
        <v>209</v>
      </c>
      <c r="E157" s="139" t="s">
        <v>398</v>
      </c>
      <c r="F157" s="140" t="s">
        <v>399</v>
      </c>
      <c r="G157" s="141" t="s">
        <v>286</v>
      </c>
      <c r="H157" s="142">
        <v>464.75</v>
      </c>
      <c r="I157" s="143"/>
      <c r="J157" s="144">
        <f>ROUND(I157*H157,2)</f>
        <v>0</v>
      </c>
      <c r="K157" s="140" t="s">
        <v>213</v>
      </c>
      <c r="L157" s="32"/>
      <c r="M157" s="145" t="s">
        <v>1</v>
      </c>
      <c r="N157" s="146" t="s">
        <v>41</v>
      </c>
      <c r="P157" s="147">
        <f>O157*H157</f>
        <v>0</v>
      </c>
      <c r="Q157" s="147">
        <v>0</v>
      </c>
      <c r="R157" s="147">
        <f>Q157*H157</f>
        <v>0</v>
      </c>
      <c r="S157" s="147">
        <v>0</v>
      </c>
      <c r="T157" s="148">
        <f>S157*H157</f>
        <v>0</v>
      </c>
      <c r="AR157" s="149" t="s">
        <v>214</v>
      </c>
      <c r="AT157" s="149" t="s">
        <v>209</v>
      </c>
      <c r="AU157" s="149" t="s">
        <v>85</v>
      </c>
      <c r="AY157" s="17" t="s">
        <v>207</v>
      </c>
      <c r="BE157" s="150">
        <f>IF(N157="základní",J157,0)</f>
        <v>0</v>
      </c>
      <c r="BF157" s="150">
        <f>IF(N157="snížená",J157,0)</f>
        <v>0</v>
      </c>
      <c r="BG157" s="150">
        <f>IF(N157="zákl. přenesená",J157,0)</f>
        <v>0</v>
      </c>
      <c r="BH157" s="150">
        <f>IF(N157="sníž. přenesená",J157,0)</f>
        <v>0</v>
      </c>
      <c r="BI157" s="150">
        <f>IF(N157="nulová",J157,0)</f>
        <v>0</v>
      </c>
      <c r="BJ157" s="17" t="s">
        <v>83</v>
      </c>
      <c r="BK157" s="150">
        <f>ROUND(I157*H157,2)</f>
        <v>0</v>
      </c>
      <c r="BL157" s="17" t="s">
        <v>214</v>
      </c>
      <c r="BM157" s="149" t="s">
        <v>1099</v>
      </c>
    </row>
    <row r="158" spans="2:51" s="12" customFormat="1" ht="12">
      <c r="B158" s="151"/>
      <c r="D158" s="152" t="s">
        <v>223</v>
      </c>
      <c r="E158" s="153" t="s">
        <v>1</v>
      </c>
      <c r="F158" s="154" t="s">
        <v>404</v>
      </c>
      <c r="H158" s="155">
        <v>464.75</v>
      </c>
      <c r="I158" s="156"/>
      <c r="L158" s="151"/>
      <c r="M158" s="157"/>
      <c r="T158" s="158"/>
      <c r="AT158" s="153" t="s">
        <v>223</v>
      </c>
      <c r="AU158" s="153" t="s">
        <v>85</v>
      </c>
      <c r="AV158" s="12" t="s">
        <v>85</v>
      </c>
      <c r="AW158" s="12" t="s">
        <v>32</v>
      </c>
      <c r="AX158" s="12" t="s">
        <v>83</v>
      </c>
      <c r="AY158" s="153" t="s">
        <v>207</v>
      </c>
    </row>
    <row r="159" spans="2:65" s="1" customFormat="1" ht="37.9" customHeight="1">
      <c r="B159" s="137"/>
      <c r="C159" s="138" t="s">
        <v>249</v>
      </c>
      <c r="D159" s="138" t="s">
        <v>209</v>
      </c>
      <c r="E159" s="139" t="s">
        <v>406</v>
      </c>
      <c r="F159" s="140" t="s">
        <v>407</v>
      </c>
      <c r="G159" s="141" t="s">
        <v>286</v>
      </c>
      <c r="H159" s="142">
        <v>46.475</v>
      </c>
      <c r="I159" s="143"/>
      <c r="J159" s="144">
        <f>ROUND(I159*H159,2)</f>
        <v>0</v>
      </c>
      <c r="K159" s="140" t="s">
        <v>213</v>
      </c>
      <c r="L159" s="32"/>
      <c r="M159" s="145" t="s">
        <v>1</v>
      </c>
      <c r="N159" s="146" t="s">
        <v>41</v>
      </c>
      <c r="P159" s="147">
        <f>O159*H159</f>
        <v>0</v>
      </c>
      <c r="Q159" s="147">
        <v>0</v>
      </c>
      <c r="R159" s="147">
        <f>Q159*H159</f>
        <v>0</v>
      </c>
      <c r="S159" s="147">
        <v>0</v>
      </c>
      <c r="T159" s="148">
        <f>S159*H159</f>
        <v>0</v>
      </c>
      <c r="AR159" s="149" t="s">
        <v>214</v>
      </c>
      <c r="AT159" s="149" t="s">
        <v>209</v>
      </c>
      <c r="AU159" s="149" t="s">
        <v>85</v>
      </c>
      <c r="AY159" s="17" t="s">
        <v>207</v>
      </c>
      <c r="BE159" s="150">
        <f>IF(N159="základní",J159,0)</f>
        <v>0</v>
      </c>
      <c r="BF159" s="150">
        <f>IF(N159="snížená",J159,0)</f>
        <v>0</v>
      </c>
      <c r="BG159" s="150">
        <f>IF(N159="zákl. přenesená",J159,0)</f>
        <v>0</v>
      </c>
      <c r="BH159" s="150">
        <f>IF(N159="sníž. přenesená",J159,0)</f>
        <v>0</v>
      </c>
      <c r="BI159" s="150">
        <f>IF(N159="nulová",J159,0)</f>
        <v>0</v>
      </c>
      <c r="BJ159" s="17" t="s">
        <v>83</v>
      </c>
      <c r="BK159" s="150">
        <f>ROUND(I159*H159,2)</f>
        <v>0</v>
      </c>
      <c r="BL159" s="17" t="s">
        <v>214</v>
      </c>
      <c r="BM159" s="149" t="s">
        <v>1100</v>
      </c>
    </row>
    <row r="160" spans="2:51" s="12" customFormat="1" ht="12">
      <c r="B160" s="151"/>
      <c r="D160" s="152" t="s">
        <v>223</v>
      </c>
      <c r="E160" s="153" t="s">
        <v>1</v>
      </c>
      <c r="F160" s="154" t="s">
        <v>396</v>
      </c>
      <c r="H160" s="155">
        <v>46.475</v>
      </c>
      <c r="I160" s="156"/>
      <c r="L160" s="151"/>
      <c r="M160" s="157"/>
      <c r="T160" s="158"/>
      <c r="AT160" s="153" t="s">
        <v>223</v>
      </c>
      <c r="AU160" s="153" t="s">
        <v>85</v>
      </c>
      <c r="AV160" s="12" t="s">
        <v>85</v>
      </c>
      <c r="AW160" s="12" t="s">
        <v>32</v>
      </c>
      <c r="AX160" s="12" t="s">
        <v>83</v>
      </c>
      <c r="AY160" s="153" t="s">
        <v>207</v>
      </c>
    </row>
    <row r="161" spans="2:65" s="1" customFormat="1" ht="37.9" customHeight="1">
      <c r="B161" s="137"/>
      <c r="C161" s="138" t="s">
        <v>253</v>
      </c>
      <c r="D161" s="138" t="s">
        <v>209</v>
      </c>
      <c r="E161" s="139" t="s">
        <v>410</v>
      </c>
      <c r="F161" s="140" t="s">
        <v>411</v>
      </c>
      <c r="G161" s="141" t="s">
        <v>286</v>
      </c>
      <c r="H161" s="142">
        <v>464.75</v>
      </c>
      <c r="I161" s="143"/>
      <c r="J161" s="144">
        <f>ROUND(I161*H161,2)</f>
        <v>0</v>
      </c>
      <c r="K161" s="140" t="s">
        <v>213</v>
      </c>
      <c r="L161" s="32"/>
      <c r="M161" s="145" t="s">
        <v>1</v>
      </c>
      <c r="N161" s="146" t="s">
        <v>41</v>
      </c>
      <c r="P161" s="147">
        <f>O161*H161</f>
        <v>0</v>
      </c>
      <c r="Q161" s="147">
        <v>0</v>
      </c>
      <c r="R161" s="147">
        <f>Q161*H161</f>
        <v>0</v>
      </c>
      <c r="S161" s="147">
        <v>0</v>
      </c>
      <c r="T161" s="148">
        <f>S161*H161</f>
        <v>0</v>
      </c>
      <c r="AR161" s="149" t="s">
        <v>214</v>
      </c>
      <c r="AT161" s="149" t="s">
        <v>209</v>
      </c>
      <c r="AU161" s="149" t="s">
        <v>85</v>
      </c>
      <c r="AY161" s="17" t="s">
        <v>207</v>
      </c>
      <c r="BE161" s="150">
        <f>IF(N161="základní",J161,0)</f>
        <v>0</v>
      </c>
      <c r="BF161" s="150">
        <f>IF(N161="snížená",J161,0)</f>
        <v>0</v>
      </c>
      <c r="BG161" s="150">
        <f>IF(N161="zákl. přenesená",J161,0)</f>
        <v>0</v>
      </c>
      <c r="BH161" s="150">
        <f>IF(N161="sníž. přenesená",J161,0)</f>
        <v>0</v>
      </c>
      <c r="BI161" s="150">
        <f>IF(N161="nulová",J161,0)</f>
        <v>0</v>
      </c>
      <c r="BJ161" s="17" t="s">
        <v>83</v>
      </c>
      <c r="BK161" s="150">
        <f>ROUND(I161*H161,2)</f>
        <v>0</v>
      </c>
      <c r="BL161" s="17" t="s">
        <v>214</v>
      </c>
      <c r="BM161" s="149" t="s">
        <v>1101</v>
      </c>
    </row>
    <row r="162" spans="2:51" s="12" customFormat="1" ht="12">
      <c r="B162" s="151"/>
      <c r="D162" s="152" t="s">
        <v>223</v>
      </c>
      <c r="E162" s="153" t="s">
        <v>1</v>
      </c>
      <c r="F162" s="154" t="s">
        <v>404</v>
      </c>
      <c r="H162" s="155">
        <v>464.75</v>
      </c>
      <c r="I162" s="156"/>
      <c r="L162" s="151"/>
      <c r="M162" s="157"/>
      <c r="T162" s="158"/>
      <c r="AT162" s="153" t="s">
        <v>223</v>
      </c>
      <c r="AU162" s="153" t="s">
        <v>85</v>
      </c>
      <c r="AV162" s="12" t="s">
        <v>85</v>
      </c>
      <c r="AW162" s="12" t="s">
        <v>32</v>
      </c>
      <c r="AX162" s="12" t="s">
        <v>83</v>
      </c>
      <c r="AY162" s="153" t="s">
        <v>207</v>
      </c>
    </row>
    <row r="163" spans="2:65" s="1" customFormat="1" ht="24.2" customHeight="1">
      <c r="B163" s="137"/>
      <c r="C163" s="138" t="s">
        <v>255</v>
      </c>
      <c r="D163" s="138" t="s">
        <v>209</v>
      </c>
      <c r="E163" s="139" t="s">
        <v>414</v>
      </c>
      <c r="F163" s="140" t="s">
        <v>415</v>
      </c>
      <c r="G163" s="141" t="s">
        <v>286</v>
      </c>
      <c r="H163" s="142">
        <v>13.275</v>
      </c>
      <c r="I163" s="143"/>
      <c r="J163" s="144">
        <f>ROUND(I163*H163,2)</f>
        <v>0</v>
      </c>
      <c r="K163" s="140" t="s">
        <v>213</v>
      </c>
      <c r="L163" s="32"/>
      <c r="M163" s="145" t="s">
        <v>1</v>
      </c>
      <c r="N163" s="146" t="s">
        <v>41</v>
      </c>
      <c r="P163" s="147">
        <f>O163*H163</f>
        <v>0</v>
      </c>
      <c r="Q163" s="147">
        <v>0</v>
      </c>
      <c r="R163" s="147">
        <f>Q163*H163</f>
        <v>0</v>
      </c>
      <c r="S163" s="147">
        <v>0</v>
      </c>
      <c r="T163" s="148">
        <f>S163*H163</f>
        <v>0</v>
      </c>
      <c r="AR163" s="149" t="s">
        <v>214</v>
      </c>
      <c r="AT163" s="149" t="s">
        <v>209</v>
      </c>
      <c r="AU163" s="149" t="s">
        <v>85</v>
      </c>
      <c r="AY163" s="17" t="s">
        <v>207</v>
      </c>
      <c r="BE163" s="150">
        <f>IF(N163="základní",J163,0)</f>
        <v>0</v>
      </c>
      <c r="BF163" s="150">
        <f>IF(N163="snížená",J163,0)</f>
        <v>0</v>
      </c>
      <c r="BG163" s="150">
        <f>IF(N163="zákl. přenesená",J163,0)</f>
        <v>0</v>
      </c>
      <c r="BH163" s="150">
        <f>IF(N163="sníž. přenesená",J163,0)</f>
        <v>0</v>
      </c>
      <c r="BI163" s="150">
        <f>IF(N163="nulová",J163,0)</f>
        <v>0</v>
      </c>
      <c r="BJ163" s="17" t="s">
        <v>83</v>
      </c>
      <c r="BK163" s="150">
        <f>ROUND(I163*H163,2)</f>
        <v>0</v>
      </c>
      <c r="BL163" s="17" t="s">
        <v>214</v>
      </c>
      <c r="BM163" s="149" t="s">
        <v>1102</v>
      </c>
    </row>
    <row r="164" spans="2:51" s="12" customFormat="1" ht="12">
      <c r="B164" s="151"/>
      <c r="D164" s="152" t="s">
        <v>223</v>
      </c>
      <c r="E164" s="153" t="s">
        <v>1</v>
      </c>
      <c r="F164" s="154" t="s">
        <v>859</v>
      </c>
      <c r="H164" s="155">
        <v>10.525</v>
      </c>
      <c r="I164" s="156"/>
      <c r="L164" s="151"/>
      <c r="M164" s="157"/>
      <c r="T164" s="158"/>
      <c r="AT164" s="153" t="s">
        <v>223</v>
      </c>
      <c r="AU164" s="153" t="s">
        <v>85</v>
      </c>
      <c r="AV164" s="12" t="s">
        <v>85</v>
      </c>
      <c r="AW164" s="12" t="s">
        <v>32</v>
      </c>
      <c r="AX164" s="12" t="s">
        <v>76</v>
      </c>
      <c r="AY164" s="153" t="s">
        <v>207</v>
      </c>
    </row>
    <row r="165" spans="2:51" s="13" customFormat="1" ht="12">
      <c r="B165" s="159"/>
      <c r="D165" s="152" t="s">
        <v>223</v>
      </c>
      <c r="E165" s="160" t="s">
        <v>1</v>
      </c>
      <c r="F165" s="161" t="s">
        <v>1103</v>
      </c>
      <c r="H165" s="160" t="s">
        <v>1</v>
      </c>
      <c r="I165" s="162"/>
      <c r="L165" s="159"/>
      <c r="M165" s="163"/>
      <c r="T165" s="164"/>
      <c r="AT165" s="160" t="s">
        <v>223</v>
      </c>
      <c r="AU165" s="160" t="s">
        <v>85</v>
      </c>
      <c r="AV165" s="13" t="s">
        <v>83</v>
      </c>
      <c r="AW165" s="13" t="s">
        <v>32</v>
      </c>
      <c r="AX165" s="13" t="s">
        <v>76</v>
      </c>
      <c r="AY165" s="160" t="s">
        <v>207</v>
      </c>
    </row>
    <row r="166" spans="2:51" s="12" customFormat="1" ht="12">
      <c r="B166" s="151"/>
      <c r="D166" s="152" t="s">
        <v>223</v>
      </c>
      <c r="E166" s="153" t="s">
        <v>1</v>
      </c>
      <c r="F166" s="154" t="s">
        <v>1104</v>
      </c>
      <c r="H166" s="155">
        <v>2.75</v>
      </c>
      <c r="I166" s="156"/>
      <c r="L166" s="151"/>
      <c r="M166" s="157"/>
      <c r="T166" s="158"/>
      <c r="AT166" s="153" t="s">
        <v>223</v>
      </c>
      <c r="AU166" s="153" t="s">
        <v>85</v>
      </c>
      <c r="AV166" s="12" t="s">
        <v>85</v>
      </c>
      <c r="AW166" s="12" t="s">
        <v>32</v>
      </c>
      <c r="AX166" s="12" t="s">
        <v>76</v>
      </c>
      <c r="AY166" s="153" t="s">
        <v>207</v>
      </c>
    </row>
    <row r="167" spans="2:51" s="14" customFormat="1" ht="12">
      <c r="B167" s="165"/>
      <c r="D167" s="152" t="s">
        <v>223</v>
      </c>
      <c r="E167" s="166" t="s">
        <v>1</v>
      </c>
      <c r="F167" s="167" t="s">
        <v>309</v>
      </c>
      <c r="H167" s="168">
        <v>13.275</v>
      </c>
      <c r="I167" s="169"/>
      <c r="L167" s="165"/>
      <c r="M167" s="170"/>
      <c r="T167" s="171"/>
      <c r="AT167" s="166" t="s">
        <v>223</v>
      </c>
      <c r="AU167" s="166" t="s">
        <v>85</v>
      </c>
      <c r="AV167" s="14" t="s">
        <v>214</v>
      </c>
      <c r="AW167" s="14" t="s">
        <v>32</v>
      </c>
      <c r="AX167" s="14" t="s">
        <v>83</v>
      </c>
      <c r="AY167" s="166" t="s">
        <v>207</v>
      </c>
    </row>
    <row r="168" spans="2:65" s="1" customFormat="1" ht="24.2" customHeight="1">
      <c r="B168" s="137"/>
      <c r="C168" s="138" t="s">
        <v>261</v>
      </c>
      <c r="D168" s="138" t="s">
        <v>209</v>
      </c>
      <c r="E168" s="139" t="s">
        <v>860</v>
      </c>
      <c r="F168" s="140" t="s">
        <v>861</v>
      </c>
      <c r="G168" s="141" t="s">
        <v>286</v>
      </c>
      <c r="H168" s="142">
        <v>10.525</v>
      </c>
      <c r="I168" s="143"/>
      <c r="J168" s="144">
        <f>ROUND(I168*H168,2)</f>
        <v>0</v>
      </c>
      <c r="K168" s="140" t="s">
        <v>213</v>
      </c>
      <c r="L168" s="32"/>
      <c r="M168" s="145" t="s">
        <v>1</v>
      </c>
      <c r="N168" s="146" t="s">
        <v>41</v>
      </c>
      <c r="P168" s="147">
        <f>O168*H168</f>
        <v>0</v>
      </c>
      <c r="Q168" s="147">
        <v>0</v>
      </c>
      <c r="R168" s="147">
        <f>Q168*H168</f>
        <v>0</v>
      </c>
      <c r="S168" s="147">
        <v>0</v>
      </c>
      <c r="T168" s="148">
        <f>S168*H168</f>
        <v>0</v>
      </c>
      <c r="AR168" s="149" t="s">
        <v>214</v>
      </c>
      <c r="AT168" s="149" t="s">
        <v>209</v>
      </c>
      <c r="AU168" s="149" t="s">
        <v>85</v>
      </c>
      <c r="AY168" s="17" t="s">
        <v>207</v>
      </c>
      <c r="BE168" s="150">
        <f>IF(N168="základní",J168,0)</f>
        <v>0</v>
      </c>
      <c r="BF168" s="150">
        <f>IF(N168="snížená",J168,0)</f>
        <v>0</v>
      </c>
      <c r="BG168" s="150">
        <f>IF(N168="zákl. přenesená",J168,0)</f>
        <v>0</v>
      </c>
      <c r="BH168" s="150">
        <f>IF(N168="sníž. přenesená",J168,0)</f>
        <v>0</v>
      </c>
      <c r="BI168" s="150">
        <f>IF(N168="nulová",J168,0)</f>
        <v>0</v>
      </c>
      <c r="BJ168" s="17" t="s">
        <v>83</v>
      </c>
      <c r="BK168" s="150">
        <f>ROUND(I168*H168,2)</f>
        <v>0</v>
      </c>
      <c r="BL168" s="17" t="s">
        <v>214</v>
      </c>
      <c r="BM168" s="149" t="s">
        <v>1105</v>
      </c>
    </row>
    <row r="169" spans="2:51" s="12" customFormat="1" ht="12">
      <c r="B169" s="151"/>
      <c r="D169" s="152" t="s">
        <v>223</v>
      </c>
      <c r="E169" s="153" t="s">
        <v>1</v>
      </c>
      <c r="F169" s="154" t="s">
        <v>859</v>
      </c>
      <c r="H169" s="155">
        <v>10.525</v>
      </c>
      <c r="I169" s="156"/>
      <c r="L169" s="151"/>
      <c r="M169" s="157"/>
      <c r="T169" s="158"/>
      <c r="AT169" s="153" t="s">
        <v>223</v>
      </c>
      <c r="AU169" s="153" t="s">
        <v>85</v>
      </c>
      <c r="AV169" s="12" t="s">
        <v>85</v>
      </c>
      <c r="AW169" s="12" t="s">
        <v>32</v>
      </c>
      <c r="AX169" s="12" t="s">
        <v>83</v>
      </c>
      <c r="AY169" s="153" t="s">
        <v>207</v>
      </c>
    </row>
    <row r="170" spans="2:65" s="1" customFormat="1" ht="33" customHeight="1">
      <c r="B170" s="137"/>
      <c r="C170" s="138" t="s">
        <v>266</v>
      </c>
      <c r="D170" s="138" t="s">
        <v>209</v>
      </c>
      <c r="E170" s="139" t="s">
        <v>433</v>
      </c>
      <c r="F170" s="140" t="s">
        <v>434</v>
      </c>
      <c r="G170" s="141" t="s">
        <v>429</v>
      </c>
      <c r="H170" s="142">
        <v>185.9</v>
      </c>
      <c r="I170" s="143"/>
      <c r="J170" s="144">
        <f>ROUND(I170*H170,2)</f>
        <v>0</v>
      </c>
      <c r="K170" s="140" t="s">
        <v>213</v>
      </c>
      <c r="L170" s="32"/>
      <c r="M170" s="145" t="s">
        <v>1</v>
      </c>
      <c r="N170" s="146" t="s">
        <v>41</v>
      </c>
      <c r="P170" s="147">
        <f>O170*H170</f>
        <v>0</v>
      </c>
      <c r="Q170" s="147">
        <v>0</v>
      </c>
      <c r="R170" s="147">
        <f>Q170*H170</f>
        <v>0</v>
      </c>
      <c r="S170" s="147">
        <v>0</v>
      </c>
      <c r="T170" s="148">
        <f>S170*H170</f>
        <v>0</v>
      </c>
      <c r="AR170" s="149" t="s">
        <v>214</v>
      </c>
      <c r="AT170" s="149" t="s">
        <v>209</v>
      </c>
      <c r="AU170" s="149" t="s">
        <v>85</v>
      </c>
      <c r="AY170" s="17" t="s">
        <v>207</v>
      </c>
      <c r="BE170" s="150">
        <f>IF(N170="základní",J170,0)</f>
        <v>0</v>
      </c>
      <c r="BF170" s="150">
        <f>IF(N170="snížená",J170,0)</f>
        <v>0</v>
      </c>
      <c r="BG170" s="150">
        <f>IF(N170="zákl. přenesená",J170,0)</f>
        <v>0</v>
      </c>
      <c r="BH170" s="150">
        <f>IF(N170="sníž. přenesená",J170,0)</f>
        <v>0</v>
      </c>
      <c r="BI170" s="150">
        <f>IF(N170="nulová",J170,0)</f>
        <v>0</v>
      </c>
      <c r="BJ170" s="17" t="s">
        <v>83</v>
      </c>
      <c r="BK170" s="150">
        <f>ROUND(I170*H170,2)</f>
        <v>0</v>
      </c>
      <c r="BL170" s="17" t="s">
        <v>214</v>
      </c>
      <c r="BM170" s="149" t="s">
        <v>1106</v>
      </c>
    </row>
    <row r="171" spans="2:51" s="12" customFormat="1" ht="12">
      <c r="B171" s="151"/>
      <c r="D171" s="152" t="s">
        <v>223</v>
      </c>
      <c r="E171" s="153" t="s">
        <v>1</v>
      </c>
      <c r="F171" s="154" t="s">
        <v>436</v>
      </c>
      <c r="H171" s="155">
        <v>185.9</v>
      </c>
      <c r="I171" s="156"/>
      <c r="L171" s="151"/>
      <c r="M171" s="157"/>
      <c r="T171" s="158"/>
      <c r="AT171" s="153" t="s">
        <v>223</v>
      </c>
      <c r="AU171" s="153" t="s">
        <v>85</v>
      </c>
      <c r="AV171" s="12" t="s">
        <v>85</v>
      </c>
      <c r="AW171" s="12" t="s">
        <v>32</v>
      </c>
      <c r="AX171" s="12" t="s">
        <v>83</v>
      </c>
      <c r="AY171" s="153" t="s">
        <v>207</v>
      </c>
    </row>
    <row r="172" spans="2:65" s="1" customFormat="1" ht="16.5" customHeight="1">
      <c r="B172" s="137"/>
      <c r="C172" s="138" t="s">
        <v>8</v>
      </c>
      <c r="D172" s="138" t="s">
        <v>209</v>
      </c>
      <c r="E172" s="139" t="s">
        <v>438</v>
      </c>
      <c r="F172" s="140" t="s">
        <v>439</v>
      </c>
      <c r="G172" s="141" t="s">
        <v>286</v>
      </c>
      <c r="H172" s="142">
        <v>92.95</v>
      </c>
      <c r="I172" s="143"/>
      <c r="J172" s="144">
        <f>ROUND(I172*H172,2)</f>
        <v>0</v>
      </c>
      <c r="K172" s="140" t="s">
        <v>213</v>
      </c>
      <c r="L172" s="32"/>
      <c r="M172" s="145" t="s">
        <v>1</v>
      </c>
      <c r="N172" s="146" t="s">
        <v>41</v>
      </c>
      <c r="P172" s="147">
        <f>O172*H172</f>
        <v>0</v>
      </c>
      <c r="Q172" s="147">
        <v>0</v>
      </c>
      <c r="R172" s="147">
        <f>Q172*H172</f>
        <v>0</v>
      </c>
      <c r="S172" s="147">
        <v>0</v>
      </c>
      <c r="T172" s="148">
        <f>S172*H172</f>
        <v>0</v>
      </c>
      <c r="AR172" s="149" t="s">
        <v>214</v>
      </c>
      <c r="AT172" s="149" t="s">
        <v>209</v>
      </c>
      <c r="AU172" s="149" t="s">
        <v>85</v>
      </c>
      <c r="AY172" s="17" t="s">
        <v>207</v>
      </c>
      <c r="BE172" s="150">
        <f>IF(N172="základní",J172,0)</f>
        <v>0</v>
      </c>
      <c r="BF172" s="150">
        <f>IF(N172="snížená",J172,0)</f>
        <v>0</v>
      </c>
      <c r="BG172" s="150">
        <f>IF(N172="zákl. přenesená",J172,0)</f>
        <v>0</v>
      </c>
      <c r="BH172" s="150">
        <f>IF(N172="sníž. přenesená",J172,0)</f>
        <v>0</v>
      </c>
      <c r="BI172" s="150">
        <f>IF(N172="nulová",J172,0)</f>
        <v>0</v>
      </c>
      <c r="BJ172" s="17" t="s">
        <v>83</v>
      </c>
      <c r="BK172" s="150">
        <f>ROUND(I172*H172,2)</f>
        <v>0</v>
      </c>
      <c r="BL172" s="17" t="s">
        <v>214</v>
      </c>
      <c r="BM172" s="149" t="s">
        <v>1107</v>
      </c>
    </row>
    <row r="173" spans="2:51" s="12" customFormat="1" ht="12">
      <c r="B173" s="151"/>
      <c r="D173" s="152" t="s">
        <v>223</v>
      </c>
      <c r="E173" s="153" t="s">
        <v>1</v>
      </c>
      <c r="F173" s="154" t="s">
        <v>151</v>
      </c>
      <c r="H173" s="155">
        <v>92.95</v>
      </c>
      <c r="I173" s="156"/>
      <c r="L173" s="151"/>
      <c r="M173" s="157"/>
      <c r="T173" s="158"/>
      <c r="AT173" s="153" t="s">
        <v>223</v>
      </c>
      <c r="AU173" s="153" t="s">
        <v>85</v>
      </c>
      <c r="AV173" s="12" t="s">
        <v>85</v>
      </c>
      <c r="AW173" s="12" t="s">
        <v>32</v>
      </c>
      <c r="AX173" s="12" t="s">
        <v>83</v>
      </c>
      <c r="AY173" s="153" t="s">
        <v>207</v>
      </c>
    </row>
    <row r="174" spans="2:65" s="1" customFormat="1" ht="24.2" customHeight="1">
      <c r="B174" s="137"/>
      <c r="C174" s="138" t="s">
        <v>274</v>
      </c>
      <c r="D174" s="138" t="s">
        <v>209</v>
      </c>
      <c r="E174" s="139" t="s">
        <v>453</v>
      </c>
      <c r="F174" s="140" t="s">
        <v>454</v>
      </c>
      <c r="G174" s="141" t="s">
        <v>286</v>
      </c>
      <c r="H174" s="142">
        <v>21.05</v>
      </c>
      <c r="I174" s="143"/>
      <c r="J174" s="144">
        <f>ROUND(I174*H174,2)</f>
        <v>0</v>
      </c>
      <c r="K174" s="140" t="s">
        <v>213</v>
      </c>
      <c r="L174" s="32"/>
      <c r="M174" s="145" t="s">
        <v>1</v>
      </c>
      <c r="N174" s="146" t="s">
        <v>41</v>
      </c>
      <c r="P174" s="147">
        <f>O174*H174</f>
        <v>0</v>
      </c>
      <c r="Q174" s="147">
        <v>0</v>
      </c>
      <c r="R174" s="147">
        <f>Q174*H174</f>
        <v>0</v>
      </c>
      <c r="S174" s="147">
        <v>0</v>
      </c>
      <c r="T174" s="148">
        <f>S174*H174</f>
        <v>0</v>
      </c>
      <c r="AR174" s="149" t="s">
        <v>214</v>
      </c>
      <c r="AT174" s="149" t="s">
        <v>209</v>
      </c>
      <c r="AU174" s="149" t="s">
        <v>85</v>
      </c>
      <c r="AY174" s="17" t="s">
        <v>207</v>
      </c>
      <c r="BE174" s="150">
        <f>IF(N174="základní",J174,0)</f>
        <v>0</v>
      </c>
      <c r="BF174" s="150">
        <f>IF(N174="snížená",J174,0)</f>
        <v>0</v>
      </c>
      <c r="BG174" s="150">
        <f>IF(N174="zákl. přenesená",J174,0)</f>
        <v>0</v>
      </c>
      <c r="BH174" s="150">
        <f>IF(N174="sníž. přenesená",J174,0)</f>
        <v>0</v>
      </c>
      <c r="BI174" s="150">
        <f>IF(N174="nulová",J174,0)</f>
        <v>0</v>
      </c>
      <c r="BJ174" s="17" t="s">
        <v>83</v>
      </c>
      <c r="BK174" s="150">
        <f>ROUND(I174*H174,2)</f>
        <v>0</v>
      </c>
      <c r="BL174" s="17" t="s">
        <v>214</v>
      </c>
      <c r="BM174" s="149" t="s">
        <v>1108</v>
      </c>
    </row>
    <row r="175" spans="2:51" s="12" customFormat="1" ht="12">
      <c r="B175" s="151"/>
      <c r="D175" s="152" t="s">
        <v>223</v>
      </c>
      <c r="E175" s="153" t="s">
        <v>1</v>
      </c>
      <c r="F175" s="154" t="s">
        <v>165</v>
      </c>
      <c r="H175" s="155">
        <v>114</v>
      </c>
      <c r="I175" s="156"/>
      <c r="L175" s="151"/>
      <c r="M175" s="157"/>
      <c r="T175" s="158"/>
      <c r="AT175" s="153" t="s">
        <v>223</v>
      </c>
      <c r="AU175" s="153" t="s">
        <v>85</v>
      </c>
      <c r="AV175" s="12" t="s">
        <v>85</v>
      </c>
      <c r="AW175" s="12" t="s">
        <v>32</v>
      </c>
      <c r="AX175" s="12" t="s">
        <v>76</v>
      </c>
      <c r="AY175" s="153" t="s">
        <v>207</v>
      </c>
    </row>
    <row r="176" spans="2:51" s="12" customFormat="1" ht="12">
      <c r="B176" s="151"/>
      <c r="D176" s="152" t="s">
        <v>223</v>
      </c>
      <c r="E176" s="153" t="s">
        <v>1</v>
      </c>
      <c r="F176" s="154" t="s">
        <v>1287</v>
      </c>
      <c r="H176" s="155">
        <v>-16.5</v>
      </c>
      <c r="I176" s="156"/>
      <c r="L176" s="151"/>
      <c r="M176" s="157"/>
      <c r="T176" s="158"/>
      <c r="AT176" s="153" t="s">
        <v>223</v>
      </c>
      <c r="AU176" s="153" t="s">
        <v>85</v>
      </c>
      <c r="AV176" s="12" t="s">
        <v>85</v>
      </c>
      <c r="AW176" s="12" t="s">
        <v>32</v>
      </c>
      <c r="AX176" s="12" t="s">
        <v>76</v>
      </c>
      <c r="AY176" s="153" t="s">
        <v>207</v>
      </c>
    </row>
    <row r="177" spans="2:51" s="12" customFormat="1" ht="12">
      <c r="B177" s="151"/>
      <c r="D177" s="152" t="s">
        <v>223</v>
      </c>
      <c r="E177" s="153" t="s">
        <v>1</v>
      </c>
      <c r="F177" s="154" t="s">
        <v>1288</v>
      </c>
      <c r="H177" s="155">
        <v>-52.8</v>
      </c>
      <c r="I177" s="156"/>
      <c r="L177" s="151"/>
      <c r="M177" s="157"/>
      <c r="T177" s="158"/>
      <c r="AT177" s="153" t="s">
        <v>223</v>
      </c>
      <c r="AU177" s="153" t="s">
        <v>85</v>
      </c>
      <c r="AV177" s="12" t="s">
        <v>85</v>
      </c>
      <c r="AW177" s="12" t="s">
        <v>32</v>
      </c>
      <c r="AX177" s="12" t="s">
        <v>76</v>
      </c>
      <c r="AY177" s="153" t="s">
        <v>207</v>
      </c>
    </row>
    <row r="178" spans="2:51" s="12" customFormat="1" ht="12">
      <c r="B178" s="151"/>
      <c r="D178" s="152" t="s">
        <v>223</v>
      </c>
      <c r="E178" s="153" t="s">
        <v>1</v>
      </c>
      <c r="F178" s="154" t="s">
        <v>1289</v>
      </c>
      <c r="H178" s="155">
        <v>-13.75</v>
      </c>
      <c r="I178" s="156"/>
      <c r="L178" s="151"/>
      <c r="M178" s="157"/>
      <c r="T178" s="158"/>
      <c r="AT178" s="153" t="s">
        <v>223</v>
      </c>
      <c r="AU178" s="153" t="s">
        <v>85</v>
      </c>
      <c r="AV178" s="12" t="s">
        <v>85</v>
      </c>
      <c r="AW178" s="12" t="s">
        <v>32</v>
      </c>
      <c r="AX178" s="12" t="s">
        <v>76</v>
      </c>
      <c r="AY178" s="153" t="s">
        <v>207</v>
      </c>
    </row>
    <row r="179" spans="2:51" s="12" customFormat="1" ht="12">
      <c r="B179" s="151"/>
      <c r="D179" s="152" t="s">
        <v>223</v>
      </c>
      <c r="E179" s="153" t="s">
        <v>1</v>
      </c>
      <c r="F179" s="154" t="s">
        <v>1290</v>
      </c>
      <c r="H179" s="155">
        <v>-3.3</v>
      </c>
      <c r="I179" s="156"/>
      <c r="L179" s="151"/>
      <c r="M179" s="157"/>
      <c r="T179" s="158"/>
      <c r="AT179" s="153" t="s">
        <v>223</v>
      </c>
      <c r="AU179" s="153" t="s">
        <v>85</v>
      </c>
      <c r="AV179" s="12" t="s">
        <v>85</v>
      </c>
      <c r="AW179" s="12" t="s">
        <v>32</v>
      </c>
      <c r="AX179" s="12" t="s">
        <v>76</v>
      </c>
      <c r="AY179" s="153" t="s">
        <v>207</v>
      </c>
    </row>
    <row r="180" spans="2:51" s="12" customFormat="1" ht="12">
      <c r="B180" s="151"/>
      <c r="D180" s="152" t="s">
        <v>223</v>
      </c>
      <c r="E180" s="153" t="s">
        <v>1</v>
      </c>
      <c r="F180" s="154" t="s">
        <v>1291</v>
      </c>
      <c r="H180" s="155">
        <v>-6.6</v>
      </c>
      <c r="I180" s="156"/>
      <c r="L180" s="151"/>
      <c r="M180" s="157"/>
      <c r="T180" s="158"/>
      <c r="AT180" s="153" t="s">
        <v>223</v>
      </c>
      <c r="AU180" s="153" t="s">
        <v>85</v>
      </c>
      <c r="AV180" s="12" t="s">
        <v>85</v>
      </c>
      <c r="AW180" s="12" t="s">
        <v>32</v>
      </c>
      <c r="AX180" s="12" t="s">
        <v>76</v>
      </c>
      <c r="AY180" s="153" t="s">
        <v>207</v>
      </c>
    </row>
    <row r="181" spans="2:51" s="14" customFormat="1" ht="12">
      <c r="B181" s="165"/>
      <c r="D181" s="152" t="s">
        <v>223</v>
      </c>
      <c r="E181" s="166" t="s">
        <v>831</v>
      </c>
      <c r="F181" s="167" t="s">
        <v>309</v>
      </c>
      <c r="H181" s="168">
        <v>21.05</v>
      </c>
      <c r="I181" s="169"/>
      <c r="L181" s="165"/>
      <c r="M181" s="170"/>
      <c r="T181" s="171"/>
      <c r="AT181" s="166" t="s">
        <v>223</v>
      </c>
      <c r="AU181" s="166" t="s">
        <v>85</v>
      </c>
      <c r="AV181" s="14" t="s">
        <v>214</v>
      </c>
      <c r="AW181" s="14" t="s">
        <v>32</v>
      </c>
      <c r="AX181" s="14" t="s">
        <v>83</v>
      </c>
      <c r="AY181" s="166" t="s">
        <v>207</v>
      </c>
    </row>
    <row r="182" spans="2:65" s="1" customFormat="1" ht="24.2" customHeight="1">
      <c r="B182" s="137"/>
      <c r="C182" s="138" t="s">
        <v>278</v>
      </c>
      <c r="D182" s="138" t="s">
        <v>209</v>
      </c>
      <c r="E182" s="139" t="s">
        <v>479</v>
      </c>
      <c r="F182" s="140" t="s">
        <v>480</v>
      </c>
      <c r="G182" s="141" t="s">
        <v>218</v>
      </c>
      <c r="H182" s="142">
        <v>27.5</v>
      </c>
      <c r="I182" s="143"/>
      <c r="J182" s="144">
        <f>ROUND(I182*H182,2)</f>
        <v>0</v>
      </c>
      <c r="K182" s="140" t="s">
        <v>213</v>
      </c>
      <c r="L182" s="32"/>
      <c r="M182" s="145" t="s">
        <v>1</v>
      </c>
      <c r="N182" s="146" t="s">
        <v>41</v>
      </c>
      <c r="P182" s="147">
        <f>O182*H182</f>
        <v>0</v>
      </c>
      <c r="Q182" s="147">
        <v>0</v>
      </c>
      <c r="R182" s="147">
        <f>Q182*H182</f>
        <v>0</v>
      </c>
      <c r="S182" s="147">
        <v>0</v>
      </c>
      <c r="T182" s="148">
        <f>S182*H182</f>
        <v>0</v>
      </c>
      <c r="AR182" s="149" t="s">
        <v>214</v>
      </c>
      <c r="AT182" s="149" t="s">
        <v>209</v>
      </c>
      <c r="AU182" s="149" t="s">
        <v>85</v>
      </c>
      <c r="AY182" s="17" t="s">
        <v>207</v>
      </c>
      <c r="BE182" s="150">
        <f>IF(N182="základní",J182,0)</f>
        <v>0</v>
      </c>
      <c r="BF182" s="150">
        <f>IF(N182="snížená",J182,0)</f>
        <v>0</v>
      </c>
      <c r="BG182" s="150">
        <f>IF(N182="zákl. přenesená",J182,0)</f>
        <v>0</v>
      </c>
      <c r="BH182" s="150">
        <f>IF(N182="sníž. přenesená",J182,0)</f>
        <v>0</v>
      </c>
      <c r="BI182" s="150">
        <f>IF(N182="nulová",J182,0)</f>
        <v>0</v>
      </c>
      <c r="BJ182" s="17" t="s">
        <v>83</v>
      </c>
      <c r="BK182" s="150">
        <f>ROUND(I182*H182,2)</f>
        <v>0</v>
      </c>
      <c r="BL182" s="17" t="s">
        <v>214</v>
      </c>
      <c r="BM182" s="149" t="s">
        <v>1113</v>
      </c>
    </row>
    <row r="183" spans="2:51" s="12" customFormat="1" ht="12">
      <c r="B183" s="151"/>
      <c r="D183" s="152" t="s">
        <v>223</v>
      </c>
      <c r="E183" s="153" t="s">
        <v>157</v>
      </c>
      <c r="F183" s="154" t="s">
        <v>1292</v>
      </c>
      <c r="H183" s="155">
        <v>27.5</v>
      </c>
      <c r="I183" s="156"/>
      <c r="L183" s="151"/>
      <c r="M183" s="157"/>
      <c r="T183" s="158"/>
      <c r="AT183" s="153" t="s">
        <v>223</v>
      </c>
      <c r="AU183" s="153" t="s">
        <v>85</v>
      </c>
      <c r="AV183" s="12" t="s">
        <v>85</v>
      </c>
      <c r="AW183" s="12" t="s">
        <v>32</v>
      </c>
      <c r="AX183" s="12" t="s">
        <v>83</v>
      </c>
      <c r="AY183" s="153" t="s">
        <v>207</v>
      </c>
    </row>
    <row r="184" spans="2:65" s="1" customFormat="1" ht="24.2" customHeight="1">
      <c r="B184" s="137"/>
      <c r="C184" s="138" t="s">
        <v>283</v>
      </c>
      <c r="D184" s="138" t="s">
        <v>209</v>
      </c>
      <c r="E184" s="139" t="s">
        <v>484</v>
      </c>
      <c r="F184" s="140" t="s">
        <v>1115</v>
      </c>
      <c r="G184" s="141" t="s">
        <v>218</v>
      </c>
      <c r="H184" s="142">
        <v>27.5</v>
      </c>
      <c r="I184" s="143"/>
      <c r="J184" s="144">
        <f>ROUND(I184*H184,2)</f>
        <v>0</v>
      </c>
      <c r="K184" s="140" t="s">
        <v>213</v>
      </c>
      <c r="L184" s="32"/>
      <c r="M184" s="145" t="s">
        <v>1</v>
      </c>
      <c r="N184" s="146" t="s">
        <v>41</v>
      </c>
      <c r="P184" s="147">
        <f>O184*H184</f>
        <v>0</v>
      </c>
      <c r="Q184" s="147">
        <v>0</v>
      </c>
      <c r="R184" s="147">
        <f>Q184*H184</f>
        <v>0</v>
      </c>
      <c r="S184" s="147">
        <v>0</v>
      </c>
      <c r="T184" s="148">
        <f>S184*H184</f>
        <v>0</v>
      </c>
      <c r="AR184" s="149" t="s">
        <v>214</v>
      </c>
      <c r="AT184" s="149" t="s">
        <v>209</v>
      </c>
      <c r="AU184" s="149" t="s">
        <v>85</v>
      </c>
      <c r="AY184" s="17" t="s">
        <v>207</v>
      </c>
      <c r="BE184" s="150">
        <f>IF(N184="základní",J184,0)</f>
        <v>0</v>
      </c>
      <c r="BF184" s="150">
        <f>IF(N184="snížená",J184,0)</f>
        <v>0</v>
      </c>
      <c r="BG184" s="150">
        <f>IF(N184="zákl. přenesená",J184,0)</f>
        <v>0</v>
      </c>
      <c r="BH184" s="150">
        <f>IF(N184="sníž. přenesená",J184,0)</f>
        <v>0</v>
      </c>
      <c r="BI184" s="150">
        <f>IF(N184="nulová",J184,0)</f>
        <v>0</v>
      </c>
      <c r="BJ184" s="17" t="s">
        <v>83</v>
      </c>
      <c r="BK184" s="150">
        <f>ROUND(I184*H184,2)</f>
        <v>0</v>
      </c>
      <c r="BL184" s="17" t="s">
        <v>214</v>
      </c>
      <c r="BM184" s="149" t="s">
        <v>1116</v>
      </c>
    </row>
    <row r="185" spans="2:51" s="12" customFormat="1" ht="12">
      <c r="B185" s="151"/>
      <c r="D185" s="152" t="s">
        <v>223</v>
      </c>
      <c r="E185" s="153" t="s">
        <v>1</v>
      </c>
      <c r="F185" s="154" t="s">
        <v>157</v>
      </c>
      <c r="H185" s="155">
        <v>27.5</v>
      </c>
      <c r="I185" s="156"/>
      <c r="L185" s="151"/>
      <c r="M185" s="157"/>
      <c r="T185" s="158"/>
      <c r="AT185" s="153" t="s">
        <v>223</v>
      </c>
      <c r="AU185" s="153" t="s">
        <v>85</v>
      </c>
      <c r="AV185" s="12" t="s">
        <v>85</v>
      </c>
      <c r="AW185" s="12" t="s">
        <v>32</v>
      </c>
      <c r="AX185" s="12" t="s">
        <v>83</v>
      </c>
      <c r="AY185" s="153" t="s">
        <v>207</v>
      </c>
    </row>
    <row r="186" spans="2:65" s="1" customFormat="1" ht="16.5" customHeight="1">
      <c r="B186" s="137"/>
      <c r="C186" s="172" t="s">
        <v>290</v>
      </c>
      <c r="D186" s="172" t="s">
        <v>426</v>
      </c>
      <c r="E186" s="173" t="s">
        <v>488</v>
      </c>
      <c r="F186" s="174" t="s">
        <v>489</v>
      </c>
      <c r="G186" s="175" t="s">
        <v>490</v>
      </c>
      <c r="H186" s="176">
        <v>0.837</v>
      </c>
      <c r="I186" s="177"/>
      <c r="J186" s="178">
        <f>ROUND(I186*H186,2)</f>
        <v>0</v>
      </c>
      <c r="K186" s="174" t="s">
        <v>213</v>
      </c>
      <c r="L186" s="179"/>
      <c r="M186" s="180" t="s">
        <v>1</v>
      </c>
      <c r="N186" s="181" t="s">
        <v>41</v>
      </c>
      <c r="P186" s="147">
        <f>O186*H186</f>
        <v>0</v>
      </c>
      <c r="Q186" s="147">
        <v>0.001</v>
      </c>
      <c r="R186" s="147">
        <f>Q186*H186</f>
        <v>0.000837</v>
      </c>
      <c r="S186" s="147">
        <v>0</v>
      </c>
      <c r="T186" s="148">
        <f>S186*H186</f>
        <v>0</v>
      </c>
      <c r="AR186" s="149" t="s">
        <v>242</v>
      </c>
      <c r="AT186" s="149" t="s">
        <v>426</v>
      </c>
      <c r="AU186" s="149" t="s">
        <v>85</v>
      </c>
      <c r="AY186" s="17" t="s">
        <v>207</v>
      </c>
      <c r="BE186" s="150">
        <f>IF(N186="základní",J186,0)</f>
        <v>0</v>
      </c>
      <c r="BF186" s="150">
        <f>IF(N186="snížená",J186,0)</f>
        <v>0</v>
      </c>
      <c r="BG186" s="150">
        <f>IF(N186="zákl. přenesená",J186,0)</f>
        <v>0</v>
      </c>
      <c r="BH186" s="150">
        <f>IF(N186="sníž. přenesená",J186,0)</f>
        <v>0</v>
      </c>
      <c r="BI186" s="150">
        <f>IF(N186="nulová",J186,0)</f>
        <v>0</v>
      </c>
      <c r="BJ186" s="17" t="s">
        <v>83</v>
      </c>
      <c r="BK186" s="150">
        <f>ROUND(I186*H186,2)</f>
        <v>0</v>
      </c>
      <c r="BL186" s="17" t="s">
        <v>214</v>
      </c>
      <c r="BM186" s="149" t="s">
        <v>1117</v>
      </c>
    </row>
    <row r="187" spans="2:65" s="1" customFormat="1" ht="21.75" customHeight="1">
      <c r="B187" s="137"/>
      <c r="C187" s="138" t="s">
        <v>294</v>
      </c>
      <c r="D187" s="138" t="s">
        <v>209</v>
      </c>
      <c r="E187" s="139" t="s">
        <v>502</v>
      </c>
      <c r="F187" s="140" t="s">
        <v>503</v>
      </c>
      <c r="G187" s="141" t="s">
        <v>218</v>
      </c>
      <c r="H187" s="142">
        <v>27.5</v>
      </c>
      <c r="I187" s="143"/>
      <c r="J187" s="144">
        <f>ROUND(I187*H187,2)</f>
        <v>0</v>
      </c>
      <c r="K187" s="140" t="s">
        <v>213</v>
      </c>
      <c r="L187" s="32"/>
      <c r="M187" s="145" t="s">
        <v>1</v>
      </c>
      <c r="N187" s="146" t="s">
        <v>41</v>
      </c>
      <c r="P187" s="147">
        <f>O187*H187</f>
        <v>0</v>
      </c>
      <c r="Q187" s="147">
        <v>0</v>
      </c>
      <c r="R187" s="147">
        <f>Q187*H187</f>
        <v>0</v>
      </c>
      <c r="S187" s="147">
        <v>0</v>
      </c>
      <c r="T187" s="148">
        <f>S187*H187</f>
        <v>0</v>
      </c>
      <c r="AR187" s="149" t="s">
        <v>214</v>
      </c>
      <c r="AT187" s="149" t="s">
        <v>209</v>
      </c>
      <c r="AU187" s="149" t="s">
        <v>85</v>
      </c>
      <c r="AY187" s="17" t="s">
        <v>207</v>
      </c>
      <c r="BE187" s="150">
        <f>IF(N187="základní",J187,0)</f>
        <v>0</v>
      </c>
      <c r="BF187" s="150">
        <f>IF(N187="snížená",J187,0)</f>
        <v>0</v>
      </c>
      <c r="BG187" s="150">
        <f>IF(N187="zákl. přenesená",J187,0)</f>
        <v>0</v>
      </c>
      <c r="BH187" s="150">
        <f>IF(N187="sníž. přenesená",J187,0)</f>
        <v>0</v>
      </c>
      <c r="BI187" s="150">
        <f>IF(N187="nulová",J187,0)</f>
        <v>0</v>
      </c>
      <c r="BJ187" s="17" t="s">
        <v>83</v>
      </c>
      <c r="BK187" s="150">
        <f>ROUND(I187*H187,2)</f>
        <v>0</v>
      </c>
      <c r="BL187" s="17" t="s">
        <v>214</v>
      </c>
      <c r="BM187" s="149" t="s">
        <v>1118</v>
      </c>
    </row>
    <row r="188" spans="2:51" s="12" customFormat="1" ht="12">
      <c r="B188" s="151"/>
      <c r="D188" s="152" t="s">
        <v>223</v>
      </c>
      <c r="E188" s="153" t="s">
        <v>1</v>
      </c>
      <c r="F188" s="154" t="s">
        <v>157</v>
      </c>
      <c r="H188" s="155">
        <v>27.5</v>
      </c>
      <c r="I188" s="156"/>
      <c r="L188" s="151"/>
      <c r="M188" s="157"/>
      <c r="T188" s="158"/>
      <c r="AT188" s="153" t="s">
        <v>223</v>
      </c>
      <c r="AU188" s="153" t="s">
        <v>85</v>
      </c>
      <c r="AV188" s="12" t="s">
        <v>85</v>
      </c>
      <c r="AW188" s="12" t="s">
        <v>32</v>
      </c>
      <c r="AX188" s="12" t="s">
        <v>83</v>
      </c>
      <c r="AY188" s="153" t="s">
        <v>207</v>
      </c>
    </row>
    <row r="189" spans="2:65" s="1" customFormat="1" ht="16.5" customHeight="1">
      <c r="B189" s="137"/>
      <c r="C189" s="138" t="s">
        <v>7</v>
      </c>
      <c r="D189" s="138" t="s">
        <v>209</v>
      </c>
      <c r="E189" s="139" t="s">
        <v>506</v>
      </c>
      <c r="F189" s="140" t="s">
        <v>507</v>
      </c>
      <c r="G189" s="141" t="s">
        <v>218</v>
      </c>
      <c r="H189" s="142">
        <v>27.5</v>
      </c>
      <c r="I189" s="143"/>
      <c r="J189" s="144">
        <f>ROUND(I189*H189,2)</f>
        <v>0</v>
      </c>
      <c r="K189" s="140" t="s">
        <v>213</v>
      </c>
      <c r="L189" s="32"/>
      <c r="M189" s="145" t="s">
        <v>1</v>
      </c>
      <c r="N189" s="146" t="s">
        <v>41</v>
      </c>
      <c r="P189" s="147">
        <f>O189*H189</f>
        <v>0</v>
      </c>
      <c r="Q189" s="147">
        <v>0</v>
      </c>
      <c r="R189" s="147">
        <f>Q189*H189</f>
        <v>0</v>
      </c>
      <c r="S189" s="147">
        <v>0</v>
      </c>
      <c r="T189" s="148">
        <f>S189*H189</f>
        <v>0</v>
      </c>
      <c r="AR189" s="149" t="s">
        <v>214</v>
      </c>
      <c r="AT189" s="149" t="s">
        <v>209</v>
      </c>
      <c r="AU189" s="149" t="s">
        <v>85</v>
      </c>
      <c r="AY189" s="17" t="s">
        <v>207</v>
      </c>
      <c r="BE189" s="150">
        <f>IF(N189="základní",J189,0)</f>
        <v>0</v>
      </c>
      <c r="BF189" s="150">
        <f>IF(N189="snížená",J189,0)</f>
        <v>0</v>
      </c>
      <c r="BG189" s="150">
        <f>IF(N189="zákl. přenesená",J189,0)</f>
        <v>0</v>
      </c>
      <c r="BH189" s="150">
        <f>IF(N189="sníž. přenesená",J189,0)</f>
        <v>0</v>
      </c>
      <c r="BI189" s="150">
        <f>IF(N189="nulová",J189,0)</f>
        <v>0</v>
      </c>
      <c r="BJ189" s="17" t="s">
        <v>83</v>
      </c>
      <c r="BK189" s="150">
        <f>ROUND(I189*H189,2)</f>
        <v>0</v>
      </c>
      <c r="BL189" s="17" t="s">
        <v>214</v>
      </c>
      <c r="BM189" s="149" t="s">
        <v>1119</v>
      </c>
    </row>
    <row r="190" spans="2:65" s="1" customFormat="1" ht="16.5" customHeight="1">
      <c r="B190" s="137"/>
      <c r="C190" s="138" t="s">
        <v>311</v>
      </c>
      <c r="D190" s="138" t="s">
        <v>209</v>
      </c>
      <c r="E190" s="139" t="s">
        <v>526</v>
      </c>
      <c r="F190" s="140" t="s">
        <v>527</v>
      </c>
      <c r="G190" s="141" t="s">
        <v>218</v>
      </c>
      <c r="H190" s="142">
        <v>27.5</v>
      </c>
      <c r="I190" s="143"/>
      <c r="J190" s="144">
        <f>ROUND(I190*H190,2)</f>
        <v>0</v>
      </c>
      <c r="K190" s="140" t="s">
        <v>1</v>
      </c>
      <c r="L190" s="32"/>
      <c r="M190" s="145" t="s">
        <v>1</v>
      </c>
      <c r="N190" s="146" t="s">
        <v>41</v>
      </c>
      <c r="P190" s="147">
        <f>O190*H190</f>
        <v>0</v>
      </c>
      <c r="Q190" s="147">
        <v>0</v>
      </c>
      <c r="R190" s="147">
        <f>Q190*H190</f>
        <v>0</v>
      </c>
      <c r="S190" s="147">
        <v>0</v>
      </c>
      <c r="T190" s="148">
        <f>S190*H190</f>
        <v>0</v>
      </c>
      <c r="AR190" s="149" t="s">
        <v>214</v>
      </c>
      <c r="AT190" s="149" t="s">
        <v>209</v>
      </c>
      <c r="AU190" s="149" t="s">
        <v>85</v>
      </c>
      <c r="AY190" s="17" t="s">
        <v>207</v>
      </c>
      <c r="BE190" s="150">
        <f>IF(N190="základní",J190,0)</f>
        <v>0</v>
      </c>
      <c r="BF190" s="150">
        <f>IF(N190="snížená",J190,0)</f>
        <v>0</v>
      </c>
      <c r="BG190" s="150">
        <f>IF(N190="zákl. přenesená",J190,0)</f>
        <v>0</v>
      </c>
      <c r="BH190" s="150">
        <f>IF(N190="sníž. přenesená",J190,0)</f>
        <v>0</v>
      </c>
      <c r="BI190" s="150">
        <f>IF(N190="nulová",J190,0)</f>
        <v>0</v>
      </c>
      <c r="BJ190" s="17" t="s">
        <v>83</v>
      </c>
      <c r="BK190" s="150">
        <f>ROUND(I190*H190,2)</f>
        <v>0</v>
      </c>
      <c r="BL190" s="17" t="s">
        <v>214</v>
      </c>
      <c r="BM190" s="149" t="s">
        <v>1120</v>
      </c>
    </row>
    <row r="191" spans="2:51" s="12" customFormat="1" ht="12">
      <c r="B191" s="151"/>
      <c r="D191" s="152" t="s">
        <v>223</v>
      </c>
      <c r="E191" s="153" t="s">
        <v>1</v>
      </c>
      <c r="F191" s="154" t="s">
        <v>157</v>
      </c>
      <c r="H191" s="155">
        <v>27.5</v>
      </c>
      <c r="I191" s="156"/>
      <c r="L191" s="151"/>
      <c r="M191" s="157"/>
      <c r="T191" s="158"/>
      <c r="AT191" s="153" t="s">
        <v>223</v>
      </c>
      <c r="AU191" s="153" t="s">
        <v>85</v>
      </c>
      <c r="AV191" s="12" t="s">
        <v>85</v>
      </c>
      <c r="AW191" s="12" t="s">
        <v>32</v>
      </c>
      <c r="AX191" s="12" t="s">
        <v>83</v>
      </c>
      <c r="AY191" s="153" t="s">
        <v>207</v>
      </c>
    </row>
    <row r="192" spans="2:63" s="11" customFormat="1" ht="22.9" customHeight="1">
      <c r="B192" s="125"/>
      <c r="D192" s="126" t="s">
        <v>75</v>
      </c>
      <c r="E192" s="135" t="s">
        <v>85</v>
      </c>
      <c r="F192" s="135" t="s">
        <v>538</v>
      </c>
      <c r="I192" s="128"/>
      <c r="J192" s="136">
        <f>BK192</f>
        <v>0</v>
      </c>
      <c r="L192" s="125"/>
      <c r="M192" s="130"/>
      <c r="P192" s="131">
        <f>SUM(P193:P203)</f>
        <v>0</v>
      </c>
      <c r="R192" s="131">
        <f>SUM(R193:R203)</f>
        <v>37.3116863</v>
      </c>
      <c r="T192" s="132">
        <f>SUM(T193:T203)</f>
        <v>0</v>
      </c>
      <c r="AR192" s="126" t="s">
        <v>83</v>
      </c>
      <c r="AT192" s="133" t="s">
        <v>75</v>
      </c>
      <c r="AU192" s="133" t="s">
        <v>83</v>
      </c>
      <c r="AY192" s="126" t="s">
        <v>207</v>
      </c>
      <c r="BK192" s="134">
        <f>SUM(BK193:BK203)</f>
        <v>0</v>
      </c>
    </row>
    <row r="193" spans="2:65" s="1" customFormat="1" ht="24.2" customHeight="1">
      <c r="B193" s="137"/>
      <c r="C193" s="138" t="s">
        <v>315</v>
      </c>
      <c r="D193" s="138" t="s">
        <v>209</v>
      </c>
      <c r="E193" s="139" t="s">
        <v>1121</v>
      </c>
      <c r="F193" s="140" t="s">
        <v>1122</v>
      </c>
      <c r="G193" s="141" t="s">
        <v>272</v>
      </c>
      <c r="H193" s="142">
        <v>58</v>
      </c>
      <c r="I193" s="143"/>
      <c r="J193" s="144">
        <f>ROUND(I193*H193,2)</f>
        <v>0</v>
      </c>
      <c r="K193" s="140" t="s">
        <v>213</v>
      </c>
      <c r="L193" s="32"/>
      <c r="M193" s="145" t="s">
        <v>1</v>
      </c>
      <c r="N193" s="146" t="s">
        <v>41</v>
      </c>
      <c r="P193" s="147">
        <f>O193*H193</f>
        <v>0</v>
      </c>
      <c r="Q193" s="147">
        <v>0.00049</v>
      </c>
      <c r="R193" s="147">
        <f>Q193*H193</f>
        <v>0.02842</v>
      </c>
      <c r="S193" s="147">
        <v>0</v>
      </c>
      <c r="T193" s="148">
        <f>S193*H193</f>
        <v>0</v>
      </c>
      <c r="AR193" s="149" t="s">
        <v>214</v>
      </c>
      <c r="AT193" s="149" t="s">
        <v>209</v>
      </c>
      <c r="AU193" s="149" t="s">
        <v>85</v>
      </c>
      <c r="AY193" s="17" t="s">
        <v>207</v>
      </c>
      <c r="BE193" s="150">
        <f>IF(N193="základní",J193,0)</f>
        <v>0</v>
      </c>
      <c r="BF193" s="150">
        <f>IF(N193="snížená",J193,0)</f>
        <v>0</v>
      </c>
      <c r="BG193" s="150">
        <f>IF(N193="zákl. přenesená",J193,0)</f>
        <v>0</v>
      </c>
      <c r="BH193" s="150">
        <f>IF(N193="sníž. přenesená",J193,0)</f>
        <v>0</v>
      </c>
      <c r="BI193" s="150">
        <f>IF(N193="nulová",J193,0)</f>
        <v>0</v>
      </c>
      <c r="BJ193" s="17" t="s">
        <v>83</v>
      </c>
      <c r="BK193" s="150">
        <f>ROUND(I193*H193,2)</f>
        <v>0</v>
      </c>
      <c r="BL193" s="17" t="s">
        <v>214</v>
      </c>
      <c r="BM193" s="149" t="s">
        <v>1123</v>
      </c>
    </row>
    <row r="194" spans="2:65" s="1" customFormat="1" ht="24.2" customHeight="1">
      <c r="B194" s="137"/>
      <c r="C194" s="138" t="s">
        <v>260</v>
      </c>
      <c r="D194" s="138" t="s">
        <v>209</v>
      </c>
      <c r="E194" s="139" t="s">
        <v>1124</v>
      </c>
      <c r="F194" s="140" t="s">
        <v>1125</v>
      </c>
      <c r="G194" s="141" t="s">
        <v>218</v>
      </c>
      <c r="H194" s="142">
        <v>58</v>
      </c>
      <c r="I194" s="143"/>
      <c r="J194" s="144">
        <f>ROUND(I194*H194,2)</f>
        <v>0</v>
      </c>
      <c r="K194" s="140" t="s">
        <v>213</v>
      </c>
      <c r="L194" s="32"/>
      <c r="M194" s="145" t="s">
        <v>1</v>
      </c>
      <c r="N194" s="146" t="s">
        <v>41</v>
      </c>
      <c r="P194" s="147">
        <f>O194*H194</f>
        <v>0</v>
      </c>
      <c r="Q194" s="147">
        <v>0.0001</v>
      </c>
      <c r="R194" s="147">
        <f>Q194*H194</f>
        <v>0.0058000000000000005</v>
      </c>
      <c r="S194" s="147">
        <v>0</v>
      </c>
      <c r="T194" s="148">
        <f>S194*H194</f>
        <v>0</v>
      </c>
      <c r="AR194" s="149" t="s">
        <v>214</v>
      </c>
      <c r="AT194" s="149" t="s">
        <v>209</v>
      </c>
      <c r="AU194" s="149" t="s">
        <v>85</v>
      </c>
      <c r="AY194" s="17" t="s">
        <v>207</v>
      </c>
      <c r="BE194" s="150">
        <f>IF(N194="základní",J194,0)</f>
        <v>0</v>
      </c>
      <c r="BF194" s="150">
        <f>IF(N194="snížená",J194,0)</f>
        <v>0</v>
      </c>
      <c r="BG194" s="150">
        <f>IF(N194="zákl. přenesená",J194,0)</f>
        <v>0</v>
      </c>
      <c r="BH194" s="150">
        <f>IF(N194="sníž. přenesená",J194,0)</f>
        <v>0</v>
      </c>
      <c r="BI194" s="150">
        <f>IF(N194="nulová",J194,0)</f>
        <v>0</v>
      </c>
      <c r="BJ194" s="17" t="s">
        <v>83</v>
      </c>
      <c r="BK194" s="150">
        <f>ROUND(I194*H194,2)</f>
        <v>0</v>
      </c>
      <c r="BL194" s="17" t="s">
        <v>214</v>
      </c>
      <c r="BM194" s="149" t="s">
        <v>1126</v>
      </c>
    </row>
    <row r="195" spans="2:65" s="1" customFormat="1" ht="24.2" customHeight="1">
      <c r="B195" s="137"/>
      <c r="C195" s="172" t="s">
        <v>325</v>
      </c>
      <c r="D195" s="172" t="s">
        <v>426</v>
      </c>
      <c r="E195" s="173" t="s">
        <v>1063</v>
      </c>
      <c r="F195" s="174" t="s">
        <v>1064</v>
      </c>
      <c r="G195" s="175" t="s">
        <v>218</v>
      </c>
      <c r="H195" s="176">
        <v>68.701</v>
      </c>
      <c r="I195" s="177"/>
      <c r="J195" s="178">
        <f>ROUND(I195*H195,2)</f>
        <v>0</v>
      </c>
      <c r="K195" s="174" t="s">
        <v>213</v>
      </c>
      <c r="L195" s="179"/>
      <c r="M195" s="180" t="s">
        <v>1</v>
      </c>
      <c r="N195" s="181" t="s">
        <v>41</v>
      </c>
      <c r="P195" s="147">
        <f>O195*H195</f>
        <v>0</v>
      </c>
      <c r="Q195" s="147">
        <v>0.0003</v>
      </c>
      <c r="R195" s="147">
        <f>Q195*H195</f>
        <v>0.020610299999999995</v>
      </c>
      <c r="S195" s="147">
        <v>0</v>
      </c>
      <c r="T195" s="148">
        <f>S195*H195</f>
        <v>0</v>
      </c>
      <c r="AR195" s="149" t="s">
        <v>242</v>
      </c>
      <c r="AT195" s="149" t="s">
        <v>426</v>
      </c>
      <c r="AU195" s="149" t="s">
        <v>85</v>
      </c>
      <c r="AY195" s="17" t="s">
        <v>207</v>
      </c>
      <c r="BE195" s="150">
        <f>IF(N195="základní",J195,0)</f>
        <v>0</v>
      </c>
      <c r="BF195" s="150">
        <f>IF(N195="snížená",J195,0)</f>
        <v>0</v>
      </c>
      <c r="BG195" s="150">
        <f>IF(N195="zákl. přenesená",J195,0)</f>
        <v>0</v>
      </c>
      <c r="BH195" s="150">
        <f>IF(N195="sníž. přenesená",J195,0)</f>
        <v>0</v>
      </c>
      <c r="BI195" s="150">
        <f>IF(N195="nulová",J195,0)</f>
        <v>0</v>
      </c>
      <c r="BJ195" s="17" t="s">
        <v>83</v>
      </c>
      <c r="BK195" s="150">
        <f>ROUND(I195*H195,2)</f>
        <v>0</v>
      </c>
      <c r="BL195" s="17" t="s">
        <v>214</v>
      </c>
      <c r="BM195" s="149" t="s">
        <v>1128</v>
      </c>
    </row>
    <row r="196" spans="2:51" s="12" customFormat="1" ht="12">
      <c r="B196" s="151"/>
      <c r="D196" s="152" t="s">
        <v>223</v>
      </c>
      <c r="F196" s="154" t="s">
        <v>1293</v>
      </c>
      <c r="H196" s="155">
        <v>68.701</v>
      </c>
      <c r="I196" s="156"/>
      <c r="L196" s="151"/>
      <c r="M196" s="157"/>
      <c r="T196" s="158"/>
      <c r="AT196" s="153" t="s">
        <v>223</v>
      </c>
      <c r="AU196" s="153" t="s">
        <v>85</v>
      </c>
      <c r="AV196" s="12" t="s">
        <v>85</v>
      </c>
      <c r="AW196" s="12" t="s">
        <v>3</v>
      </c>
      <c r="AX196" s="12" t="s">
        <v>83</v>
      </c>
      <c r="AY196" s="153" t="s">
        <v>207</v>
      </c>
    </row>
    <row r="197" spans="2:65" s="1" customFormat="1" ht="24.2" customHeight="1">
      <c r="B197" s="137"/>
      <c r="C197" s="138" t="s">
        <v>329</v>
      </c>
      <c r="D197" s="138" t="s">
        <v>209</v>
      </c>
      <c r="E197" s="139" t="s">
        <v>1130</v>
      </c>
      <c r="F197" s="140" t="s">
        <v>1131</v>
      </c>
      <c r="G197" s="141" t="s">
        <v>286</v>
      </c>
      <c r="H197" s="142">
        <v>5.5</v>
      </c>
      <c r="I197" s="143"/>
      <c r="J197" s="144">
        <f>ROUND(I197*H197,2)</f>
        <v>0</v>
      </c>
      <c r="K197" s="140" t="s">
        <v>213</v>
      </c>
      <c r="L197" s="32"/>
      <c r="M197" s="145" t="s">
        <v>1</v>
      </c>
      <c r="N197" s="146" t="s">
        <v>41</v>
      </c>
      <c r="P197" s="147">
        <f>O197*H197</f>
        <v>0</v>
      </c>
      <c r="Q197" s="147">
        <v>2.16</v>
      </c>
      <c r="R197" s="147">
        <f>Q197*H197</f>
        <v>11.88</v>
      </c>
      <c r="S197" s="147">
        <v>0</v>
      </c>
      <c r="T197" s="148">
        <f>S197*H197</f>
        <v>0</v>
      </c>
      <c r="AR197" s="149" t="s">
        <v>214</v>
      </c>
      <c r="AT197" s="149" t="s">
        <v>209</v>
      </c>
      <c r="AU197" s="149" t="s">
        <v>85</v>
      </c>
      <c r="AY197" s="17" t="s">
        <v>207</v>
      </c>
      <c r="BE197" s="150">
        <f>IF(N197="základní",J197,0)</f>
        <v>0</v>
      </c>
      <c r="BF197" s="150">
        <f>IF(N197="snížená",J197,0)</f>
        <v>0</v>
      </c>
      <c r="BG197" s="150">
        <f>IF(N197="zákl. přenesená",J197,0)</f>
        <v>0</v>
      </c>
      <c r="BH197" s="150">
        <f>IF(N197="sníž. přenesená",J197,0)</f>
        <v>0</v>
      </c>
      <c r="BI197" s="150">
        <f>IF(N197="nulová",J197,0)</f>
        <v>0</v>
      </c>
      <c r="BJ197" s="17" t="s">
        <v>83</v>
      </c>
      <c r="BK197" s="150">
        <f>ROUND(I197*H197,2)</f>
        <v>0</v>
      </c>
      <c r="BL197" s="17" t="s">
        <v>214</v>
      </c>
      <c r="BM197" s="149" t="s">
        <v>1132</v>
      </c>
    </row>
    <row r="198" spans="2:51" s="12" customFormat="1" ht="12">
      <c r="B198" s="151"/>
      <c r="D198" s="152" t="s">
        <v>223</v>
      </c>
      <c r="E198" s="153" t="s">
        <v>1</v>
      </c>
      <c r="F198" s="154" t="s">
        <v>1294</v>
      </c>
      <c r="H198" s="155">
        <v>5.5</v>
      </c>
      <c r="I198" s="156"/>
      <c r="L198" s="151"/>
      <c r="M198" s="157"/>
      <c r="T198" s="158"/>
      <c r="AT198" s="153" t="s">
        <v>223</v>
      </c>
      <c r="AU198" s="153" t="s">
        <v>85</v>
      </c>
      <c r="AV198" s="12" t="s">
        <v>85</v>
      </c>
      <c r="AW198" s="12" t="s">
        <v>32</v>
      </c>
      <c r="AX198" s="12" t="s">
        <v>83</v>
      </c>
      <c r="AY198" s="153" t="s">
        <v>207</v>
      </c>
    </row>
    <row r="199" spans="2:65" s="1" customFormat="1" ht="16.5" customHeight="1">
      <c r="B199" s="137"/>
      <c r="C199" s="138" t="s">
        <v>336</v>
      </c>
      <c r="D199" s="138" t="s">
        <v>209</v>
      </c>
      <c r="E199" s="139" t="s">
        <v>1134</v>
      </c>
      <c r="F199" s="140" t="s">
        <v>1135</v>
      </c>
      <c r="G199" s="141" t="s">
        <v>286</v>
      </c>
      <c r="H199" s="142">
        <v>11</v>
      </c>
      <c r="I199" s="143"/>
      <c r="J199" s="144">
        <f>ROUND(I199*H199,2)</f>
        <v>0</v>
      </c>
      <c r="K199" s="140" t="s">
        <v>213</v>
      </c>
      <c r="L199" s="32"/>
      <c r="M199" s="145" t="s">
        <v>1</v>
      </c>
      <c r="N199" s="146" t="s">
        <v>41</v>
      </c>
      <c r="P199" s="147">
        <f>O199*H199</f>
        <v>0</v>
      </c>
      <c r="Q199" s="147">
        <v>2.30102</v>
      </c>
      <c r="R199" s="147">
        <f>Q199*H199</f>
        <v>25.31122</v>
      </c>
      <c r="S199" s="147">
        <v>0</v>
      </c>
      <c r="T199" s="148">
        <f>S199*H199</f>
        <v>0</v>
      </c>
      <c r="AR199" s="149" t="s">
        <v>214</v>
      </c>
      <c r="AT199" s="149" t="s">
        <v>209</v>
      </c>
      <c r="AU199" s="149" t="s">
        <v>85</v>
      </c>
      <c r="AY199" s="17" t="s">
        <v>207</v>
      </c>
      <c r="BE199" s="150">
        <f>IF(N199="základní",J199,0)</f>
        <v>0</v>
      </c>
      <c r="BF199" s="150">
        <f>IF(N199="snížená",J199,0)</f>
        <v>0</v>
      </c>
      <c r="BG199" s="150">
        <f>IF(N199="zákl. přenesená",J199,0)</f>
        <v>0</v>
      </c>
      <c r="BH199" s="150">
        <f>IF(N199="sníž. přenesená",J199,0)</f>
        <v>0</v>
      </c>
      <c r="BI199" s="150">
        <f>IF(N199="nulová",J199,0)</f>
        <v>0</v>
      </c>
      <c r="BJ199" s="17" t="s">
        <v>83</v>
      </c>
      <c r="BK199" s="150">
        <f>ROUND(I199*H199,2)</f>
        <v>0</v>
      </c>
      <c r="BL199" s="17" t="s">
        <v>214</v>
      </c>
      <c r="BM199" s="149" t="s">
        <v>1136</v>
      </c>
    </row>
    <row r="200" spans="2:51" s="12" customFormat="1" ht="12">
      <c r="B200" s="151"/>
      <c r="D200" s="152" t="s">
        <v>223</v>
      </c>
      <c r="E200" s="153" t="s">
        <v>1</v>
      </c>
      <c r="F200" s="154" t="s">
        <v>1295</v>
      </c>
      <c r="H200" s="155">
        <v>11</v>
      </c>
      <c r="I200" s="156"/>
      <c r="L200" s="151"/>
      <c r="M200" s="157"/>
      <c r="T200" s="158"/>
      <c r="AT200" s="153" t="s">
        <v>223</v>
      </c>
      <c r="AU200" s="153" t="s">
        <v>85</v>
      </c>
      <c r="AV200" s="12" t="s">
        <v>85</v>
      </c>
      <c r="AW200" s="12" t="s">
        <v>32</v>
      </c>
      <c r="AX200" s="12" t="s">
        <v>83</v>
      </c>
      <c r="AY200" s="153" t="s">
        <v>207</v>
      </c>
    </row>
    <row r="201" spans="2:65" s="1" customFormat="1" ht="16.5" customHeight="1">
      <c r="B201" s="137"/>
      <c r="C201" s="138" t="s">
        <v>340</v>
      </c>
      <c r="D201" s="138" t="s">
        <v>209</v>
      </c>
      <c r="E201" s="139" t="s">
        <v>1138</v>
      </c>
      <c r="F201" s="140" t="s">
        <v>1139</v>
      </c>
      <c r="G201" s="141" t="s">
        <v>218</v>
      </c>
      <c r="H201" s="142">
        <v>24.4</v>
      </c>
      <c r="I201" s="143"/>
      <c r="J201" s="144">
        <f>ROUND(I201*H201,2)</f>
        <v>0</v>
      </c>
      <c r="K201" s="140" t="s">
        <v>213</v>
      </c>
      <c r="L201" s="32"/>
      <c r="M201" s="145" t="s">
        <v>1</v>
      </c>
      <c r="N201" s="146" t="s">
        <v>41</v>
      </c>
      <c r="P201" s="147">
        <f>O201*H201</f>
        <v>0</v>
      </c>
      <c r="Q201" s="147">
        <v>0.00269</v>
      </c>
      <c r="R201" s="147">
        <f>Q201*H201</f>
        <v>0.065636</v>
      </c>
      <c r="S201" s="147">
        <v>0</v>
      </c>
      <c r="T201" s="148">
        <f>S201*H201</f>
        <v>0</v>
      </c>
      <c r="AR201" s="149" t="s">
        <v>214</v>
      </c>
      <c r="AT201" s="149" t="s">
        <v>209</v>
      </c>
      <c r="AU201" s="149" t="s">
        <v>85</v>
      </c>
      <c r="AY201" s="17" t="s">
        <v>207</v>
      </c>
      <c r="BE201" s="150">
        <f>IF(N201="základní",J201,0)</f>
        <v>0</v>
      </c>
      <c r="BF201" s="150">
        <f>IF(N201="snížená",J201,0)</f>
        <v>0</v>
      </c>
      <c r="BG201" s="150">
        <f>IF(N201="zákl. přenesená",J201,0)</f>
        <v>0</v>
      </c>
      <c r="BH201" s="150">
        <f>IF(N201="sníž. přenesená",J201,0)</f>
        <v>0</v>
      </c>
      <c r="BI201" s="150">
        <f>IF(N201="nulová",J201,0)</f>
        <v>0</v>
      </c>
      <c r="BJ201" s="17" t="s">
        <v>83</v>
      </c>
      <c r="BK201" s="150">
        <f>ROUND(I201*H201,2)</f>
        <v>0</v>
      </c>
      <c r="BL201" s="17" t="s">
        <v>214</v>
      </c>
      <c r="BM201" s="149" t="s">
        <v>1140</v>
      </c>
    </row>
    <row r="202" spans="2:51" s="12" customFormat="1" ht="12">
      <c r="B202" s="151"/>
      <c r="D202" s="152" t="s">
        <v>223</v>
      </c>
      <c r="E202" s="153" t="s">
        <v>1</v>
      </c>
      <c r="F202" s="154" t="s">
        <v>1296</v>
      </c>
      <c r="H202" s="155">
        <v>24.4</v>
      </c>
      <c r="I202" s="156"/>
      <c r="L202" s="151"/>
      <c r="M202" s="157"/>
      <c r="T202" s="158"/>
      <c r="AT202" s="153" t="s">
        <v>223</v>
      </c>
      <c r="AU202" s="153" t="s">
        <v>85</v>
      </c>
      <c r="AV202" s="12" t="s">
        <v>85</v>
      </c>
      <c r="AW202" s="12" t="s">
        <v>32</v>
      </c>
      <c r="AX202" s="12" t="s">
        <v>83</v>
      </c>
      <c r="AY202" s="153" t="s">
        <v>207</v>
      </c>
    </row>
    <row r="203" spans="2:65" s="1" customFormat="1" ht="16.5" customHeight="1">
      <c r="B203" s="137"/>
      <c r="C203" s="138" t="s">
        <v>345</v>
      </c>
      <c r="D203" s="138" t="s">
        <v>209</v>
      </c>
      <c r="E203" s="139" t="s">
        <v>1142</v>
      </c>
      <c r="F203" s="140" t="s">
        <v>1143</v>
      </c>
      <c r="G203" s="141" t="s">
        <v>218</v>
      </c>
      <c r="H203" s="142">
        <v>24.4</v>
      </c>
      <c r="I203" s="143"/>
      <c r="J203" s="144">
        <f>ROUND(I203*H203,2)</f>
        <v>0</v>
      </c>
      <c r="K203" s="140" t="s">
        <v>213</v>
      </c>
      <c r="L203" s="32"/>
      <c r="M203" s="145" t="s">
        <v>1</v>
      </c>
      <c r="N203" s="146" t="s">
        <v>41</v>
      </c>
      <c r="P203" s="147">
        <f>O203*H203</f>
        <v>0</v>
      </c>
      <c r="Q203" s="147">
        <v>0</v>
      </c>
      <c r="R203" s="147">
        <f>Q203*H203</f>
        <v>0</v>
      </c>
      <c r="S203" s="147">
        <v>0</v>
      </c>
      <c r="T203" s="148">
        <f>S203*H203</f>
        <v>0</v>
      </c>
      <c r="AR203" s="149" t="s">
        <v>214</v>
      </c>
      <c r="AT203" s="149" t="s">
        <v>209</v>
      </c>
      <c r="AU203" s="149" t="s">
        <v>85</v>
      </c>
      <c r="AY203" s="17" t="s">
        <v>207</v>
      </c>
      <c r="BE203" s="150">
        <f>IF(N203="základní",J203,0)</f>
        <v>0</v>
      </c>
      <c r="BF203" s="150">
        <f>IF(N203="snížená",J203,0)</f>
        <v>0</v>
      </c>
      <c r="BG203" s="150">
        <f>IF(N203="zákl. přenesená",J203,0)</f>
        <v>0</v>
      </c>
      <c r="BH203" s="150">
        <f>IF(N203="sníž. přenesená",J203,0)</f>
        <v>0</v>
      </c>
      <c r="BI203" s="150">
        <f>IF(N203="nulová",J203,0)</f>
        <v>0</v>
      </c>
      <c r="BJ203" s="17" t="s">
        <v>83</v>
      </c>
      <c r="BK203" s="150">
        <f>ROUND(I203*H203,2)</f>
        <v>0</v>
      </c>
      <c r="BL203" s="17" t="s">
        <v>214</v>
      </c>
      <c r="BM203" s="149" t="s">
        <v>1144</v>
      </c>
    </row>
    <row r="204" spans="2:63" s="11" customFormat="1" ht="22.9" customHeight="1">
      <c r="B204" s="125"/>
      <c r="D204" s="126" t="s">
        <v>75</v>
      </c>
      <c r="E204" s="135" t="s">
        <v>99</v>
      </c>
      <c r="F204" s="135" t="s">
        <v>543</v>
      </c>
      <c r="I204" s="128"/>
      <c r="J204" s="136">
        <f>BK204</f>
        <v>0</v>
      </c>
      <c r="L204" s="125"/>
      <c r="M204" s="130"/>
      <c r="P204" s="131">
        <f>SUM(P205:P210)</f>
        <v>0</v>
      </c>
      <c r="R204" s="131">
        <f>SUM(R205:R210)</f>
        <v>169.378825</v>
      </c>
      <c r="T204" s="132">
        <f>SUM(T205:T210)</f>
        <v>0</v>
      </c>
      <c r="AR204" s="126" t="s">
        <v>83</v>
      </c>
      <c r="AT204" s="133" t="s">
        <v>75</v>
      </c>
      <c r="AU204" s="133" t="s">
        <v>83</v>
      </c>
      <c r="AY204" s="126" t="s">
        <v>207</v>
      </c>
      <c r="BK204" s="134">
        <f>SUM(BK205:BK210)</f>
        <v>0</v>
      </c>
    </row>
    <row r="205" spans="2:65" s="1" customFormat="1" ht="21.75" customHeight="1">
      <c r="B205" s="137"/>
      <c r="C205" s="138" t="s">
        <v>349</v>
      </c>
      <c r="D205" s="138" t="s">
        <v>209</v>
      </c>
      <c r="E205" s="139" t="s">
        <v>1297</v>
      </c>
      <c r="F205" s="140" t="s">
        <v>1298</v>
      </c>
      <c r="G205" s="141" t="s">
        <v>272</v>
      </c>
      <c r="H205" s="142">
        <v>55</v>
      </c>
      <c r="I205" s="143"/>
      <c r="J205" s="144">
        <f>ROUND(I205*H205,2)</f>
        <v>0</v>
      </c>
      <c r="K205" s="140" t="s">
        <v>213</v>
      </c>
      <c r="L205" s="32"/>
      <c r="M205" s="145" t="s">
        <v>1</v>
      </c>
      <c r="N205" s="146" t="s">
        <v>41</v>
      </c>
      <c r="P205" s="147">
        <f>O205*H205</f>
        <v>0</v>
      </c>
      <c r="Q205" s="147">
        <v>0.55374</v>
      </c>
      <c r="R205" s="147">
        <f>Q205*H205</f>
        <v>30.4557</v>
      </c>
      <c r="S205" s="147">
        <v>0</v>
      </c>
      <c r="T205" s="148">
        <f>S205*H205</f>
        <v>0</v>
      </c>
      <c r="AR205" s="149" t="s">
        <v>214</v>
      </c>
      <c r="AT205" s="149" t="s">
        <v>209</v>
      </c>
      <c r="AU205" s="149" t="s">
        <v>85</v>
      </c>
      <c r="AY205" s="17" t="s">
        <v>207</v>
      </c>
      <c r="BE205" s="150">
        <f>IF(N205="základní",J205,0)</f>
        <v>0</v>
      </c>
      <c r="BF205" s="150">
        <f>IF(N205="snížená",J205,0)</f>
        <v>0</v>
      </c>
      <c r="BG205" s="150">
        <f>IF(N205="zákl. přenesená",J205,0)</f>
        <v>0</v>
      </c>
      <c r="BH205" s="150">
        <f>IF(N205="sníž. přenesená",J205,0)</f>
        <v>0</v>
      </c>
      <c r="BI205" s="150">
        <f>IF(N205="nulová",J205,0)</f>
        <v>0</v>
      </c>
      <c r="BJ205" s="17" t="s">
        <v>83</v>
      </c>
      <c r="BK205" s="150">
        <f>ROUND(I205*H205,2)</f>
        <v>0</v>
      </c>
      <c r="BL205" s="17" t="s">
        <v>214</v>
      </c>
      <c r="BM205" s="149" t="s">
        <v>1147</v>
      </c>
    </row>
    <row r="206" spans="2:51" s="12" customFormat="1" ht="12">
      <c r="B206" s="151"/>
      <c r="D206" s="152" t="s">
        <v>223</v>
      </c>
      <c r="E206" s="153" t="s">
        <v>1</v>
      </c>
      <c r="F206" s="154" t="s">
        <v>1299</v>
      </c>
      <c r="H206" s="155">
        <v>55</v>
      </c>
      <c r="I206" s="156"/>
      <c r="L206" s="151"/>
      <c r="M206" s="157"/>
      <c r="T206" s="158"/>
      <c r="AT206" s="153" t="s">
        <v>223</v>
      </c>
      <c r="AU206" s="153" t="s">
        <v>85</v>
      </c>
      <c r="AV206" s="12" t="s">
        <v>85</v>
      </c>
      <c r="AW206" s="12" t="s">
        <v>32</v>
      </c>
      <c r="AX206" s="12" t="s">
        <v>83</v>
      </c>
      <c r="AY206" s="153" t="s">
        <v>207</v>
      </c>
    </row>
    <row r="207" spans="2:65" s="1" customFormat="1" ht="24.2" customHeight="1">
      <c r="B207" s="137"/>
      <c r="C207" s="138" t="s">
        <v>354</v>
      </c>
      <c r="D207" s="138" t="s">
        <v>209</v>
      </c>
      <c r="E207" s="139" t="s">
        <v>921</v>
      </c>
      <c r="F207" s="140" t="s">
        <v>922</v>
      </c>
      <c r="G207" s="141" t="s">
        <v>286</v>
      </c>
      <c r="H207" s="142">
        <v>66.55</v>
      </c>
      <c r="I207" s="143"/>
      <c r="J207" s="144">
        <f>ROUND(I207*H207,2)</f>
        <v>0</v>
      </c>
      <c r="K207" s="140" t="s">
        <v>213</v>
      </c>
      <c r="L207" s="32"/>
      <c r="M207" s="145" t="s">
        <v>1</v>
      </c>
      <c r="N207" s="146" t="s">
        <v>41</v>
      </c>
      <c r="P207" s="147">
        <f>O207*H207</f>
        <v>0</v>
      </c>
      <c r="Q207" s="147">
        <v>2.0875</v>
      </c>
      <c r="R207" s="147">
        <f>Q207*H207</f>
        <v>138.923125</v>
      </c>
      <c r="S207" s="147">
        <v>0</v>
      </c>
      <c r="T207" s="148">
        <f>S207*H207</f>
        <v>0</v>
      </c>
      <c r="AR207" s="149" t="s">
        <v>214</v>
      </c>
      <c r="AT207" s="149" t="s">
        <v>209</v>
      </c>
      <c r="AU207" s="149" t="s">
        <v>85</v>
      </c>
      <c r="AY207" s="17" t="s">
        <v>207</v>
      </c>
      <c r="BE207" s="150">
        <f>IF(N207="základní",J207,0)</f>
        <v>0</v>
      </c>
      <c r="BF207" s="150">
        <f>IF(N207="snížená",J207,0)</f>
        <v>0</v>
      </c>
      <c r="BG207" s="150">
        <f>IF(N207="zákl. přenesená",J207,0)</f>
        <v>0</v>
      </c>
      <c r="BH207" s="150">
        <f>IF(N207="sníž. přenesená",J207,0)</f>
        <v>0</v>
      </c>
      <c r="BI207" s="150">
        <f>IF(N207="nulová",J207,0)</f>
        <v>0</v>
      </c>
      <c r="BJ207" s="17" t="s">
        <v>83</v>
      </c>
      <c r="BK207" s="150">
        <f>ROUND(I207*H207,2)</f>
        <v>0</v>
      </c>
      <c r="BL207" s="17" t="s">
        <v>214</v>
      </c>
      <c r="BM207" s="149" t="s">
        <v>1151</v>
      </c>
    </row>
    <row r="208" spans="2:51" s="12" customFormat="1" ht="12">
      <c r="B208" s="151"/>
      <c r="D208" s="152" t="s">
        <v>223</v>
      </c>
      <c r="E208" s="153" t="s">
        <v>1</v>
      </c>
      <c r="F208" s="154" t="s">
        <v>1300</v>
      </c>
      <c r="H208" s="155">
        <v>52.8</v>
      </c>
      <c r="I208" s="156"/>
      <c r="L208" s="151"/>
      <c r="M208" s="157"/>
      <c r="T208" s="158"/>
      <c r="AT208" s="153" t="s">
        <v>223</v>
      </c>
      <c r="AU208" s="153" t="s">
        <v>85</v>
      </c>
      <c r="AV208" s="12" t="s">
        <v>85</v>
      </c>
      <c r="AW208" s="12" t="s">
        <v>32</v>
      </c>
      <c r="AX208" s="12" t="s">
        <v>76</v>
      </c>
      <c r="AY208" s="153" t="s">
        <v>207</v>
      </c>
    </row>
    <row r="209" spans="2:51" s="12" customFormat="1" ht="12">
      <c r="B209" s="151"/>
      <c r="D209" s="152" t="s">
        <v>223</v>
      </c>
      <c r="E209" s="153" t="s">
        <v>1</v>
      </c>
      <c r="F209" s="154" t="s">
        <v>1301</v>
      </c>
      <c r="H209" s="155">
        <v>13.75</v>
      </c>
      <c r="I209" s="156"/>
      <c r="L209" s="151"/>
      <c r="M209" s="157"/>
      <c r="T209" s="158"/>
      <c r="AT209" s="153" t="s">
        <v>223</v>
      </c>
      <c r="AU209" s="153" t="s">
        <v>85</v>
      </c>
      <c r="AV209" s="12" t="s">
        <v>85</v>
      </c>
      <c r="AW209" s="12" t="s">
        <v>32</v>
      </c>
      <c r="AX209" s="12" t="s">
        <v>76</v>
      </c>
      <c r="AY209" s="153" t="s">
        <v>207</v>
      </c>
    </row>
    <row r="210" spans="2:51" s="14" customFormat="1" ht="12">
      <c r="B210" s="165"/>
      <c r="D210" s="152" t="s">
        <v>223</v>
      </c>
      <c r="E210" s="166" t="s">
        <v>1</v>
      </c>
      <c r="F210" s="167" t="s">
        <v>309</v>
      </c>
      <c r="H210" s="168">
        <v>66.55</v>
      </c>
      <c r="I210" s="169"/>
      <c r="L210" s="165"/>
      <c r="M210" s="170"/>
      <c r="T210" s="171"/>
      <c r="AT210" s="166" t="s">
        <v>223</v>
      </c>
      <c r="AU210" s="166" t="s">
        <v>85</v>
      </c>
      <c r="AV210" s="14" t="s">
        <v>214</v>
      </c>
      <c r="AW210" s="14" t="s">
        <v>32</v>
      </c>
      <c r="AX210" s="14" t="s">
        <v>83</v>
      </c>
      <c r="AY210" s="166" t="s">
        <v>207</v>
      </c>
    </row>
    <row r="211" spans="2:63" s="11" customFormat="1" ht="22.9" customHeight="1">
      <c r="B211" s="125"/>
      <c r="D211" s="126" t="s">
        <v>75</v>
      </c>
      <c r="E211" s="135" t="s">
        <v>146</v>
      </c>
      <c r="F211" s="135" t="s">
        <v>701</v>
      </c>
      <c r="I211" s="128"/>
      <c r="J211" s="136">
        <f>BK211</f>
        <v>0</v>
      </c>
      <c r="L211" s="125"/>
      <c r="M211" s="130"/>
      <c r="P211" s="131">
        <f>SUM(P212:P213)</f>
        <v>0</v>
      </c>
      <c r="R211" s="131">
        <f>SUM(R212:R213)</f>
        <v>1.00551</v>
      </c>
      <c r="T211" s="132">
        <f>SUM(T212:T213)</f>
        <v>0</v>
      </c>
      <c r="AR211" s="126" t="s">
        <v>83</v>
      </c>
      <c r="AT211" s="133" t="s">
        <v>75</v>
      </c>
      <c r="AU211" s="133" t="s">
        <v>83</v>
      </c>
      <c r="AY211" s="126" t="s">
        <v>207</v>
      </c>
      <c r="BK211" s="134">
        <f>SUM(BK212:BK213)</f>
        <v>0</v>
      </c>
    </row>
    <row r="212" spans="2:65" s="1" customFormat="1" ht="24.2" customHeight="1">
      <c r="B212" s="137"/>
      <c r="C212" s="138" t="s">
        <v>233</v>
      </c>
      <c r="D212" s="138" t="s">
        <v>209</v>
      </c>
      <c r="E212" s="139" t="s">
        <v>1220</v>
      </c>
      <c r="F212" s="140" t="s">
        <v>1221</v>
      </c>
      <c r="G212" s="141" t="s">
        <v>272</v>
      </c>
      <c r="H212" s="142">
        <v>53.7</v>
      </c>
      <c r="I212" s="143"/>
      <c r="J212" s="144">
        <f>ROUND(I212*H212,2)</f>
        <v>0</v>
      </c>
      <c r="K212" s="140" t="s">
        <v>213</v>
      </c>
      <c r="L212" s="32"/>
      <c r="M212" s="145" t="s">
        <v>1</v>
      </c>
      <c r="N212" s="146" t="s">
        <v>41</v>
      </c>
      <c r="P212" s="147">
        <f>O212*H212</f>
        <v>0</v>
      </c>
      <c r="Q212" s="147">
        <v>0.0003</v>
      </c>
      <c r="R212" s="147">
        <f>Q212*H212</f>
        <v>0.01611</v>
      </c>
      <c r="S212" s="147">
        <v>0</v>
      </c>
      <c r="T212" s="148">
        <f>S212*H212</f>
        <v>0</v>
      </c>
      <c r="AR212" s="149" t="s">
        <v>214</v>
      </c>
      <c r="AT212" s="149" t="s">
        <v>209</v>
      </c>
      <c r="AU212" s="149" t="s">
        <v>85</v>
      </c>
      <c r="AY212" s="17" t="s">
        <v>207</v>
      </c>
      <c r="BE212" s="150">
        <f>IF(N212="základní",J212,0)</f>
        <v>0</v>
      </c>
      <c r="BF212" s="150">
        <f>IF(N212="snížená",J212,0)</f>
        <v>0</v>
      </c>
      <c r="BG212" s="150">
        <f>IF(N212="zákl. přenesená",J212,0)</f>
        <v>0</v>
      </c>
      <c r="BH212" s="150">
        <f>IF(N212="sníž. přenesená",J212,0)</f>
        <v>0</v>
      </c>
      <c r="BI212" s="150">
        <f>IF(N212="nulová",J212,0)</f>
        <v>0</v>
      </c>
      <c r="BJ212" s="17" t="s">
        <v>83</v>
      </c>
      <c r="BK212" s="150">
        <f>ROUND(I212*H212,2)</f>
        <v>0</v>
      </c>
      <c r="BL212" s="17" t="s">
        <v>214</v>
      </c>
      <c r="BM212" s="149" t="s">
        <v>1222</v>
      </c>
    </row>
    <row r="213" spans="2:65" s="1" customFormat="1" ht="16.5" customHeight="1">
      <c r="B213" s="137"/>
      <c r="C213" s="172" t="s">
        <v>361</v>
      </c>
      <c r="D213" s="172" t="s">
        <v>426</v>
      </c>
      <c r="E213" s="173" t="s">
        <v>1224</v>
      </c>
      <c r="F213" s="174" t="s">
        <v>1225</v>
      </c>
      <c r="G213" s="175" t="s">
        <v>490</v>
      </c>
      <c r="H213" s="176">
        <v>989.4</v>
      </c>
      <c r="I213" s="177"/>
      <c r="J213" s="178">
        <f>ROUND(I213*H213,2)</f>
        <v>0</v>
      </c>
      <c r="K213" s="174" t="s">
        <v>1</v>
      </c>
      <c r="L213" s="179"/>
      <c r="M213" s="180" t="s">
        <v>1</v>
      </c>
      <c r="N213" s="181" t="s">
        <v>41</v>
      </c>
      <c r="P213" s="147">
        <f>O213*H213</f>
        <v>0</v>
      </c>
      <c r="Q213" s="147">
        <v>0.001</v>
      </c>
      <c r="R213" s="147">
        <f>Q213*H213</f>
        <v>0.9894</v>
      </c>
      <c r="S213" s="147">
        <v>0</v>
      </c>
      <c r="T213" s="148">
        <f>S213*H213</f>
        <v>0</v>
      </c>
      <c r="AR213" s="149" t="s">
        <v>242</v>
      </c>
      <c r="AT213" s="149" t="s">
        <v>426</v>
      </c>
      <c r="AU213" s="149" t="s">
        <v>85</v>
      </c>
      <c r="AY213" s="17" t="s">
        <v>207</v>
      </c>
      <c r="BE213" s="150">
        <f>IF(N213="základní",J213,0)</f>
        <v>0</v>
      </c>
      <c r="BF213" s="150">
        <f>IF(N213="snížená",J213,0)</f>
        <v>0</v>
      </c>
      <c r="BG213" s="150">
        <f>IF(N213="zákl. přenesená",J213,0)</f>
        <v>0</v>
      </c>
      <c r="BH213" s="150">
        <f>IF(N213="sníž. přenesená",J213,0)</f>
        <v>0</v>
      </c>
      <c r="BI213" s="150">
        <f>IF(N213="nulová",J213,0)</f>
        <v>0</v>
      </c>
      <c r="BJ213" s="17" t="s">
        <v>83</v>
      </c>
      <c r="BK213" s="150">
        <f>ROUND(I213*H213,2)</f>
        <v>0</v>
      </c>
      <c r="BL213" s="17" t="s">
        <v>214</v>
      </c>
      <c r="BM213" s="149" t="s">
        <v>1226</v>
      </c>
    </row>
    <row r="214" spans="2:63" s="11" customFormat="1" ht="22.9" customHeight="1">
      <c r="B214" s="125"/>
      <c r="D214" s="126" t="s">
        <v>75</v>
      </c>
      <c r="E214" s="135" t="s">
        <v>823</v>
      </c>
      <c r="F214" s="135" t="s">
        <v>824</v>
      </c>
      <c r="I214" s="128"/>
      <c r="J214" s="136">
        <f>BK214</f>
        <v>0</v>
      </c>
      <c r="L214" s="125"/>
      <c r="M214" s="130"/>
      <c r="P214" s="131">
        <f>P215</f>
        <v>0</v>
      </c>
      <c r="R214" s="131">
        <f>R215</f>
        <v>0</v>
      </c>
      <c r="T214" s="132">
        <f>T215</f>
        <v>0</v>
      </c>
      <c r="AR214" s="126" t="s">
        <v>83</v>
      </c>
      <c r="AT214" s="133" t="s">
        <v>75</v>
      </c>
      <c r="AU214" s="133" t="s">
        <v>83</v>
      </c>
      <c r="AY214" s="126" t="s">
        <v>207</v>
      </c>
      <c r="BK214" s="134">
        <f>BK215</f>
        <v>0</v>
      </c>
    </row>
    <row r="215" spans="2:65" s="1" customFormat="1" ht="21.75" customHeight="1">
      <c r="B215" s="137"/>
      <c r="C215" s="138" t="s">
        <v>365</v>
      </c>
      <c r="D215" s="138" t="s">
        <v>209</v>
      </c>
      <c r="E215" s="139" t="s">
        <v>1153</v>
      </c>
      <c r="F215" s="140" t="s">
        <v>1154</v>
      </c>
      <c r="G215" s="141" t="s">
        <v>429</v>
      </c>
      <c r="H215" s="142">
        <v>207.705</v>
      </c>
      <c r="I215" s="143"/>
      <c r="J215" s="144">
        <f>ROUND(I215*H215,2)</f>
        <v>0</v>
      </c>
      <c r="K215" s="140" t="s">
        <v>213</v>
      </c>
      <c r="L215" s="32"/>
      <c r="M215" s="145" t="s">
        <v>1</v>
      </c>
      <c r="N215" s="146" t="s">
        <v>41</v>
      </c>
      <c r="P215" s="147">
        <f>O215*H215</f>
        <v>0</v>
      </c>
      <c r="Q215" s="147">
        <v>0</v>
      </c>
      <c r="R215" s="147">
        <f>Q215*H215</f>
        <v>0</v>
      </c>
      <c r="S215" s="147">
        <v>0</v>
      </c>
      <c r="T215" s="148">
        <f>S215*H215</f>
        <v>0</v>
      </c>
      <c r="AR215" s="149" t="s">
        <v>214</v>
      </c>
      <c r="AT215" s="149" t="s">
        <v>209</v>
      </c>
      <c r="AU215" s="149" t="s">
        <v>85</v>
      </c>
      <c r="AY215" s="17" t="s">
        <v>207</v>
      </c>
      <c r="BE215" s="150">
        <f>IF(N215="základní",J215,0)</f>
        <v>0</v>
      </c>
      <c r="BF215" s="150">
        <f>IF(N215="snížená",J215,0)</f>
        <v>0</v>
      </c>
      <c r="BG215" s="150">
        <f>IF(N215="zákl. přenesená",J215,0)</f>
        <v>0</v>
      </c>
      <c r="BH215" s="150">
        <f>IF(N215="sníž. přenesená",J215,0)</f>
        <v>0</v>
      </c>
      <c r="BI215" s="150">
        <f>IF(N215="nulová",J215,0)</f>
        <v>0</v>
      </c>
      <c r="BJ215" s="17" t="s">
        <v>83</v>
      </c>
      <c r="BK215" s="150">
        <f>ROUND(I215*H215,2)</f>
        <v>0</v>
      </c>
      <c r="BL215" s="17" t="s">
        <v>214</v>
      </c>
      <c r="BM215" s="149" t="s">
        <v>1155</v>
      </c>
    </row>
    <row r="216" spans="2:63" s="11" customFormat="1" ht="25.9" customHeight="1">
      <c r="B216" s="125"/>
      <c r="D216" s="126" t="s">
        <v>75</v>
      </c>
      <c r="E216" s="127" t="s">
        <v>1053</v>
      </c>
      <c r="F216" s="127" t="s">
        <v>1054</v>
      </c>
      <c r="I216" s="128"/>
      <c r="J216" s="129">
        <f>BK216</f>
        <v>0</v>
      </c>
      <c r="L216" s="125"/>
      <c r="M216" s="130"/>
      <c r="P216" s="131">
        <f>P217</f>
        <v>0</v>
      </c>
      <c r="R216" s="131">
        <f>R217</f>
        <v>2.13658875</v>
      </c>
      <c r="T216" s="132">
        <f>T217</f>
        <v>1.946625</v>
      </c>
      <c r="AR216" s="126" t="s">
        <v>85</v>
      </c>
      <c r="AT216" s="133" t="s">
        <v>75</v>
      </c>
      <c r="AU216" s="133" t="s">
        <v>76</v>
      </c>
      <c r="AY216" s="126" t="s">
        <v>207</v>
      </c>
      <c r="BK216" s="134">
        <f>BK217</f>
        <v>0</v>
      </c>
    </row>
    <row r="217" spans="2:63" s="11" customFormat="1" ht="22.9" customHeight="1">
      <c r="B217" s="125"/>
      <c r="D217" s="126" t="s">
        <v>75</v>
      </c>
      <c r="E217" s="135" t="s">
        <v>1247</v>
      </c>
      <c r="F217" s="135" t="s">
        <v>1248</v>
      </c>
      <c r="I217" s="128"/>
      <c r="J217" s="136">
        <f>BK217</f>
        <v>0</v>
      </c>
      <c r="L217" s="125"/>
      <c r="M217" s="130"/>
      <c r="P217" s="131">
        <f>SUM(P218:P221)</f>
        <v>0</v>
      </c>
      <c r="R217" s="131">
        <f>SUM(R218:R221)</f>
        <v>2.13658875</v>
      </c>
      <c r="T217" s="132">
        <f>SUM(T218:T221)</f>
        <v>1.946625</v>
      </c>
      <c r="AR217" s="126" t="s">
        <v>85</v>
      </c>
      <c r="AT217" s="133" t="s">
        <v>75</v>
      </c>
      <c r="AU217" s="133" t="s">
        <v>83</v>
      </c>
      <c r="AY217" s="126" t="s">
        <v>207</v>
      </c>
      <c r="BK217" s="134">
        <f>SUM(BK218:BK221)</f>
        <v>0</v>
      </c>
    </row>
    <row r="218" spans="2:65" s="1" customFormat="1" ht="33" customHeight="1">
      <c r="B218" s="137"/>
      <c r="C218" s="138" t="s">
        <v>369</v>
      </c>
      <c r="D218" s="138" t="s">
        <v>209</v>
      </c>
      <c r="E218" s="139" t="s">
        <v>1249</v>
      </c>
      <c r="F218" s="140" t="s">
        <v>1250</v>
      </c>
      <c r="G218" s="141" t="s">
        <v>218</v>
      </c>
      <c r="H218" s="142">
        <v>67.125</v>
      </c>
      <c r="I218" s="143"/>
      <c r="J218" s="144">
        <f>ROUND(I218*H218,2)</f>
        <v>0</v>
      </c>
      <c r="K218" s="140" t="s">
        <v>213</v>
      </c>
      <c r="L218" s="32"/>
      <c r="M218" s="145" t="s">
        <v>1</v>
      </c>
      <c r="N218" s="146" t="s">
        <v>41</v>
      </c>
      <c r="P218" s="147">
        <f>O218*H218</f>
        <v>0</v>
      </c>
      <c r="Q218" s="147">
        <v>0.029</v>
      </c>
      <c r="R218" s="147">
        <f>Q218*H218</f>
        <v>1.946625</v>
      </c>
      <c r="S218" s="147">
        <v>0.029</v>
      </c>
      <c r="T218" s="148">
        <f>S218*H218</f>
        <v>1.946625</v>
      </c>
      <c r="AR218" s="149" t="s">
        <v>274</v>
      </c>
      <c r="AT218" s="149" t="s">
        <v>209</v>
      </c>
      <c r="AU218" s="149" t="s">
        <v>85</v>
      </c>
      <c r="AY218" s="17" t="s">
        <v>207</v>
      </c>
      <c r="BE218" s="150">
        <f>IF(N218="základní",J218,0)</f>
        <v>0</v>
      </c>
      <c r="BF218" s="150">
        <f>IF(N218="snížená",J218,0)</f>
        <v>0</v>
      </c>
      <c r="BG218" s="150">
        <f>IF(N218="zákl. přenesená",J218,0)</f>
        <v>0</v>
      </c>
      <c r="BH218" s="150">
        <f>IF(N218="sníž. přenesená",J218,0)</f>
        <v>0</v>
      </c>
      <c r="BI218" s="150">
        <f>IF(N218="nulová",J218,0)</f>
        <v>0</v>
      </c>
      <c r="BJ218" s="17" t="s">
        <v>83</v>
      </c>
      <c r="BK218" s="150">
        <f>ROUND(I218*H218,2)</f>
        <v>0</v>
      </c>
      <c r="BL218" s="17" t="s">
        <v>274</v>
      </c>
      <c r="BM218" s="149" t="s">
        <v>1251</v>
      </c>
    </row>
    <row r="219" spans="2:65" s="1" customFormat="1" ht="21.75" customHeight="1">
      <c r="B219" s="137"/>
      <c r="C219" s="138" t="s">
        <v>374</v>
      </c>
      <c r="D219" s="138" t="s">
        <v>209</v>
      </c>
      <c r="E219" s="139" t="s">
        <v>1252</v>
      </c>
      <c r="F219" s="140" t="s">
        <v>1253</v>
      </c>
      <c r="G219" s="141" t="s">
        <v>218</v>
      </c>
      <c r="H219" s="142">
        <v>67.125</v>
      </c>
      <c r="I219" s="143"/>
      <c r="J219" s="144">
        <f>ROUND(I219*H219,2)</f>
        <v>0</v>
      </c>
      <c r="K219" s="140" t="s">
        <v>213</v>
      </c>
      <c r="L219" s="32"/>
      <c r="M219" s="145" t="s">
        <v>1</v>
      </c>
      <c r="N219" s="146" t="s">
        <v>41</v>
      </c>
      <c r="P219" s="147">
        <f>O219*H219</f>
        <v>0</v>
      </c>
      <c r="Q219" s="147">
        <v>0.00283</v>
      </c>
      <c r="R219" s="147">
        <f>Q219*H219</f>
        <v>0.18996375000000001</v>
      </c>
      <c r="S219" s="147">
        <v>0</v>
      </c>
      <c r="T219" s="148">
        <f>S219*H219</f>
        <v>0</v>
      </c>
      <c r="AR219" s="149" t="s">
        <v>274</v>
      </c>
      <c r="AT219" s="149" t="s">
        <v>209</v>
      </c>
      <c r="AU219" s="149" t="s">
        <v>85</v>
      </c>
      <c r="AY219" s="17" t="s">
        <v>207</v>
      </c>
      <c r="BE219" s="150">
        <f>IF(N219="základní",J219,0)</f>
        <v>0</v>
      </c>
      <c r="BF219" s="150">
        <f>IF(N219="snížená",J219,0)</f>
        <v>0</v>
      </c>
      <c r="BG219" s="150">
        <f>IF(N219="zákl. přenesená",J219,0)</f>
        <v>0</v>
      </c>
      <c r="BH219" s="150">
        <f>IF(N219="sníž. přenesená",J219,0)</f>
        <v>0</v>
      </c>
      <c r="BI219" s="150">
        <f>IF(N219="nulová",J219,0)</f>
        <v>0</v>
      </c>
      <c r="BJ219" s="17" t="s">
        <v>83</v>
      </c>
      <c r="BK219" s="150">
        <f>ROUND(I219*H219,2)</f>
        <v>0</v>
      </c>
      <c r="BL219" s="17" t="s">
        <v>274</v>
      </c>
      <c r="BM219" s="149" t="s">
        <v>1254</v>
      </c>
    </row>
    <row r="220" spans="2:51" s="13" customFormat="1" ht="12">
      <c r="B220" s="159"/>
      <c r="D220" s="152" t="s">
        <v>223</v>
      </c>
      <c r="E220" s="160" t="s">
        <v>1</v>
      </c>
      <c r="F220" s="161" t="s">
        <v>1255</v>
      </c>
      <c r="H220" s="160" t="s">
        <v>1</v>
      </c>
      <c r="I220" s="162"/>
      <c r="L220" s="159"/>
      <c r="M220" s="163"/>
      <c r="T220" s="164"/>
      <c r="AT220" s="160" t="s">
        <v>223</v>
      </c>
      <c r="AU220" s="160" t="s">
        <v>85</v>
      </c>
      <c r="AV220" s="13" t="s">
        <v>83</v>
      </c>
      <c r="AW220" s="13" t="s">
        <v>32</v>
      </c>
      <c r="AX220" s="13" t="s">
        <v>76</v>
      </c>
      <c r="AY220" s="160" t="s">
        <v>207</v>
      </c>
    </row>
    <row r="221" spans="2:51" s="12" customFormat="1" ht="12">
      <c r="B221" s="151"/>
      <c r="D221" s="152" t="s">
        <v>223</v>
      </c>
      <c r="E221" s="153" t="s">
        <v>1</v>
      </c>
      <c r="F221" s="154" t="s">
        <v>1302</v>
      </c>
      <c r="H221" s="155">
        <v>67.125</v>
      </c>
      <c r="I221" s="156"/>
      <c r="L221" s="151"/>
      <c r="M221" s="195"/>
      <c r="N221" s="196"/>
      <c r="O221" s="196"/>
      <c r="P221" s="196"/>
      <c r="Q221" s="196"/>
      <c r="R221" s="196"/>
      <c r="S221" s="196"/>
      <c r="T221" s="197"/>
      <c r="AT221" s="153" t="s">
        <v>223</v>
      </c>
      <c r="AU221" s="153" t="s">
        <v>85</v>
      </c>
      <c r="AV221" s="12" t="s">
        <v>85</v>
      </c>
      <c r="AW221" s="12" t="s">
        <v>32</v>
      </c>
      <c r="AX221" s="12" t="s">
        <v>83</v>
      </c>
      <c r="AY221" s="153" t="s">
        <v>207</v>
      </c>
    </row>
    <row r="222" spans="2:12" s="1" customFormat="1" ht="6.95" customHeight="1">
      <c r="B222" s="44"/>
      <c r="C222" s="45"/>
      <c r="D222" s="45"/>
      <c r="E222" s="45"/>
      <c r="F222" s="45"/>
      <c r="G222" s="45"/>
      <c r="H222" s="45"/>
      <c r="I222" s="45"/>
      <c r="J222" s="45"/>
      <c r="K222" s="45"/>
      <c r="L222" s="32"/>
    </row>
  </sheetData>
  <autoFilter ref="C131:K221"/>
  <mergeCells count="15">
    <mergeCell ref="E118:H118"/>
    <mergeCell ref="E122:H122"/>
    <mergeCell ref="E120:H120"/>
    <mergeCell ref="E124:H124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31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56" ht="36.95" customHeight="1">
      <c r="L2" s="243" t="s">
        <v>5</v>
      </c>
      <c r="M2" s="219"/>
      <c r="N2" s="219"/>
      <c r="O2" s="219"/>
      <c r="P2" s="219"/>
      <c r="Q2" s="219"/>
      <c r="R2" s="219"/>
      <c r="S2" s="219"/>
      <c r="T2" s="219"/>
      <c r="U2" s="219"/>
      <c r="V2" s="219"/>
      <c r="AT2" s="17" t="s">
        <v>115</v>
      </c>
      <c r="AZ2" s="93" t="s">
        <v>151</v>
      </c>
      <c r="BA2" s="93" t="s">
        <v>1</v>
      </c>
      <c r="BB2" s="93" t="s">
        <v>1</v>
      </c>
      <c r="BC2" s="93" t="s">
        <v>1303</v>
      </c>
      <c r="BD2" s="93" t="s">
        <v>85</v>
      </c>
    </row>
    <row r="3" spans="2:5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85</v>
      </c>
      <c r="AZ3" s="93" t="s">
        <v>157</v>
      </c>
      <c r="BA3" s="93" t="s">
        <v>1</v>
      </c>
      <c r="BB3" s="93" t="s">
        <v>1</v>
      </c>
      <c r="BC3" s="93" t="s">
        <v>266</v>
      </c>
      <c r="BD3" s="93" t="s">
        <v>85</v>
      </c>
    </row>
    <row r="4" spans="2:56" ht="24.95" customHeight="1">
      <c r="B4" s="20"/>
      <c r="D4" s="21" t="s">
        <v>144</v>
      </c>
      <c r="L4" s="20"/>
      <c r="M4" s="94" t="s">
        <v>10</v>
      </c>
      <c r="AT4" s="17" t="s">
        <v>3</v>
      </c>
      <c r="AZ4" s="93" t="s">
        <v>165</v>
      </c>
      <c r="BA4" s="93" t="s">
        <v>1</v>
      </c>
      <c r="BB4" s="93" t="s">
        <v>1</v>
      </c>
      <c r="BC4" s="93" t="s">
        <v>1304</v>
      </c>
      <c r="BD4" s="93" t="s">
        <v>85</v>
      </c>
    </row>
    <row r="5" spans="2:56" ht="6.95" customHeight="1">
      <c r="B5" s="20"/>
      <c r="L5" s="20"/>
      <c r="AZ5" s="93" t="s">
        <v>831</v>
      </c>
      <c r="BA5" s="93" t="s">
        <v>1</v>
      </c>
      <c r="BB5" s="93" t="s">
        <v>1</v>
      </c>
      <c r="BC5" s="93" t="s">
        <v>1305</v>
      </c>
      <c r="BD5" s="93" t="s">
        <v>85</v>
      </c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251" t="str">
        <f>'Rekapitulace stavby'!K6</f>
        <v>Chodník Hrachovec - horní část - 1.etapa  km 0,000 – km 0,763</v>
      </c>
      <c r="F7" s="252"/>
      <c r="G7" s="252"/>
      <c r="H7" s="252"/>
      <c r="L7" s="20"/>
    </row>
    <row r="8" spans="2:12" ht="12.75">
      <c r="B8" s="20"/>
      <c r="D8" s="27" t="s">
        <v>153</v>
      </c>
      <c r="L8" s="20"/>
    </row>
    <row r="9" spans="2:12" ht="16.5" customHeight="1">
      <c r="B9" s="20"/>
      <c r="E9" s="251" t="s">
        <v>156</v>
      </c>
      <c r="F9" s="219"/>
      <c r="G9" s="219"/>
      <c r="H9" s="219"/>
      <c r="L9" s="20"/>
    </row>
    <row r="10" spans="2:12" ht="12" customHeight="1">
      <c r="B10" s="20"/>
      <c r="D10" s="27" t="s">
        <v>159</v>
      </c>
      <c r="L10" s="20"/>
    </row>
    <row r="11" spans="2:12" s="1" customFormat="1" ht="16.5" customHeight="1">
      <c r="B11" s="32"/>
      <c r="E11" s="247" t="s">
        <v>1074</v>
      </c>
      <c r="F11" s="250"/>
      <c r="G11" s="250"/>
      <c r="H11" s="250"/>
      <c r="L11" s="32"/>
    </row>
    <row r="12" spans="2:12" s="1" customFormat="1" ht="12" customHeight="1">
      <c r="B12" s="32"/>
      <c r="D12" s="27" t="s">
        <v>1075</v>
      </c>
      <c r="L12" s="32"/>
    </row>
    <row r="13" spans="2:12" s="1" customFormat="1" ht="16.5" customHeight="1">
      <c r="B13" s="32"/>
      <c r="E13" s="208" t="s">
        <v>1306</v>
      </c>
      <c r="F13" s="250"/>
      <c r="G13" s="250"/>
      <c r="H13" s="250"/>
      <c r="L13" s="32"/>
    </row>
    <row r="14" spans="2:12" s="1" customFormat="1" ht="12">
      <c r="B14" s="32"/>
      <c r="L14" s="32"/>
    </row>
    <row r="15" spans="2:12" s="1" customFormat="1" ht="12" customHeight="1">
      <c r="B15" s="32"/>
      <c r="D15" s="27" t="s">
        <v>18</v>
      </c>
      <c r="F15" s="25" t="s">
        <v>1</v>
      </c>
      <c r="I15" s="27" t="s">
        <v>19</v>
      </c>
      <c r="J15" s="25" t="s">
        <v>1</v>
      </c>
      <c r="L15" s="32"/>
    </row>
    <row r="16" spans="2:12" s="1" customFormat="1" ht="12" customHeight="1">
      <c r="B16" s="32"/>
      <c r="D16" s="27" t="s">
        <v>20</v>
      </c>
      <c r="F16" s="25" t="s">
        <v>21</v>
      </c>
      <c r="I16" s="27" t="s">
        <v>22</v>
      </c>
      <c r="J16" s="52" t="str">
        <f>'Rekapitulace stavby'!AN8</f>
        <v>2. 12. 2022</v>
      </c>
      <c r="L16" s="32"/>
    </row>
    <row r="17" spans="2:12" s="1" customFormat="1" ht="10.9" customHeight="1">
      <c r="B17" s="32"/>
      <c r="L17" s="32"/>
    </row>
    <row r="18" spans="2:12" s="1" customFormat="1" ht="12" customHeight="1">
      <c r="B18" s="32"/>
      <c r="D18" s="27" t="s">
        <v>24</v>
      </c>
      <c r="I18" s="27" t="s">
        <v>25</v>
      </c>
      <c r="J18" s="25" t="s">
        <v>1</v>
      </c>
      <c r="L18" s="32"/>
    </row>
    <row r="19" spans="2:12" s="1" customFormat="1" ht="18" customHeight="1">
      <c r="B19" s="32"/>
      <c r="E19" s="25" t="s">
        <v>26</v>
      </c>
      <c r="I19" s="27" t="s">
        <v>27</v>
      </c>
      <c r="J19" s="25" t="s">
        <v>1</v>
      </c>
      <c r="L19" s="32"/>
    </row>
    <row r="20" spans="2:12" s="1" customFormat="1" ht="6.95" customHeight="1">
      <c r="B20" s="32"/>
      <c r="L20" s="32"/>
    </row>
    <row r="21" spans="2:12" s="1" customFormat="1" ht="12" customHeight="1">
      <c r="B21" s="32"/>
      <c r="D21" s="27" t="s">
        <v>28</v>
      </c>
      <c r="I21" s="27" t="s">
        <v>25</v>
      </c>
      <c r="J21" s="28" t="str">
        <f>'Rekapitulace stavby'!AN13</f>
        <v>Vyplň údaj</v>
      </c>
      <c r="L21" s="32"/>
    </row>
    <row r="22" spans="2:12" s="1" customFormat="1" ht="18" customHeight="1">
      <c r="B22" s="32"/>
      <c r="E22" s="253" t="str">
        <f>'Rekapitulace stavby'!E14</f>
        <v>Vyplň údaj</v>
      </c>
      <c r="F22" s="218"/>
      <c r="G22" s="218"/>
      <c r="H22" s="218"/>
      <c r="I22" s="27" t="s">
        <v>27</v>
      </c>
      <c r="J22" s="28" t="str">
        <f>'Rekapitulace stavby'!AN14</f>
        <v>Vyplň údaj</v>
      </c>
      <c r="L22" s="32"/>
    </row>
    <row r="23" spans="2:12" s="1" customFormat="1" ht="6.95" customHeight="1">
      <c r="B23" s="32"/>
      <c r="L23" s="32"/>
    </row>
    <row r="24" spans="2:12" s="1" customFormat="1" ht="12" customHeight="1">
      <c r="B24" s="32"/>
      <c r="D24" s="27" t="s">
        <v>30</v>
      </c>
      <c r="I24" s="27" t="s">
        <v>25</v>
      </c>
      <c r="J24" s="25" t="s">
        <v>1</v>
      </c>
      <c r="L24" s="32"/>
    </row>
    <row r="25" spans="2:12" s="1" customFormat="1" ht="18" customHeight="1">
      <c r="B25" s="32"/>
      <c r="E25" s="25" t="s">
        <v>31</v>
      </c>
      <c r="I25" s="27" t="s">
        <v>27</v>
      </c>
      <c r="J25" s="25" t="s">
        <v>1</v>
      </c>
      <c r="L25" s="32"/>
    </row>
    <row r="26" spans="2:12" s="1" customFormat="1" ht="6.95" customHeight="1">
      <c r="B26" s="32"/>
      <c r="L26" s="32"/>
    </row>
    <row r="27" spans="2:12" s="1" customFormat="1" ht="12" customHeight="1">
      <c r="B27" s="32"/>
      <c r="D27" s="27" t="s">
        <v>33</v>
      </c>
      <c r="I27" s="27" t="s">
        <v>25</v>
      </c>
      <c r="J27" s="25" t="s">
        <v>1</v>
      </c>
      <c r="L27" s="32"/>
    </row>
    <row r="28" spans="2:12" s="1" customFormat="1" ht="18" customHeight="1">
      <c r="B28" s="32"/>
      <c r="E28" s="25" t="s">
        <v>34</v>
      </c>
      <c r="I28" s="27" t="s">
        <v>27</v>
      </c>
      <c r="J28" s="25" t="s">
        <v>1</v>
      </c>
      <c r="L28" s="32"/>
    </row>
    <row r="29" spans="2:12" s="1" customFormat="1" ht="6.95" customHeight="1">
      <c r="B29" s="32"/>
      <c r="L29" s="32"/>
    </row>
    <row r="30" spans="2:12" s="1" customFormat="1" ht="12" customHeight="1">
      <c r="B30" s="32"/>
      <c r="D30" s="27" t="s">
        <v>35</v>
      </c>
      <c r="L30" s="32"/>
    </row>
    <row r="31" spans="2:12" s="7" customFormat="1" ht="16.5" customHeight="1">
      <c r="B31" s="95"/>
      <c r="E31" s="223" t="s">
        <v>1</v>
      </c>
      <c r="F31" s="223"/>
      <c r="G31" s="223"/>
      <c r="H31" s="223"/>
      <c r="L31" s="95"/>
    </row>
    <row r="32" spans="2:12" s="1" customFormat="1" ht="6.95" customHeight="1">
      <c r="B32" s="32"/>
      <c r="L32" s="32"/>
    </row>
    <row r="33" spans="2:12" s="1" customFormat="1" ht="6.95" customHeight="1">
      <c r="B33" s="32"/>
      <c r="D33" s="53"/>
      <c r="E33" s="53"/>
      <c r="F33" s="53"/>
      <c r="G33" s="53"/>
      <c r="H33" s="53"/>
      <c r="I33" s="53"/>
      <c r="J33" s="53"/>
      <c r="K33" s="53"/>
      <c r="L33" s="32"/>
    </row>
    <row r="34" spans="2:12" s="1" customFormat="1" ht="25.35" customHeight="1">
      <c r="B34" s="32"/>
      <c r="D34" s="96" t="s">
        <v>36</v>
      </c>
      <c r="J34" s="66">
        <f>ROUND(J137,2)</f>
        <v>0</v>
      </c>
      <c r="L34" s="32"/>
    </row>
    <row r="35" spans="2:12" s="1" customFormat="1" ht="6.95" customHeight="1">
      <c r="B35" s="32"/>
      <c r="D35" s="53"/>
      <c r="E35" s="53"/>
      <c r="F35" s="53"/>
      <c r="G35" s="53"/>
      <c r="H35" s="53"/>
      <c r="I35" s="53"/>
      <c r="J35" s="53"/>
      <c r="K35" s="53"/>
      <c r="L35" s="32"/>
    </row>
    <row r="36" spans="2:12" s="1" customFormat="1" ht="14.45" customHeight="1">
      <c r="B36" s="32"/>
      <c r="F36" s="35" t="s">
        <v>38</v>
      </c>
      <c r="I36" s="35" t="s">
        <v>37</v>
      </c>
      <c r="J36" s="35" t="s">
        <v>39</v>
      </c>
      <c r="L36" s="32"/>
    </row>
    <row r="37" spans="2:12" s="1" customFormat="1" ht="14.45" customHeight="1">
      <c r="B37" s="32"/>
      <c r="D37" s="55" t="s">
        <v>40</v>
      </c>
      <c r="E37" s="27" t="s">
        <v>41</v>
      </c>
      <c r="F37" s="86">
        <f>ROUND((SUM(BE137:BE312)),2)</f>
        <v>0</v>
      </c>
      <c r="I37" s="97">
        <v>0.21</v>
      </c>
      <c r="J37" s="86">
        <f>ROUND(((SUM(BE137:BE312))*I37),2)</f>
        <v>0</v>
      </c>
      <c r="L37" s="32"/>
    </row>
    <row r="38" spans="2:12" s="1" customFormat="1" ht="14.45" customHeight="1">
      <c r="B38" s="32"/>
      <c r="E38" s="27" t="s">
        <v>42</v>
      </c>
      <c r="F38" s="86">
        <f>ROUND((SUM(BF137:BF312)),2)</f>
        <v>0</v>
      </c>
      <c r="I38" s="97">
        <v>0.15</v>
      </c>
      <c r="J38" s="86">
        <f>ROUND(((SUM(BF137:BF312))*I38),2)</f>
        <v>0</v>
      </c>
      <c r="L38" s="32"/>
    </row>
    <row r="39" spans="2:12" s="1" customFormat="1" ht="14.45" customHeight="1" hidden="1">
      <c r="B39" s="32"/>
      <c r="E39" s="27" t="s">
        <v>43</v>
      </c>
      <c r="F39" s="86">
        <f>ROUND((SUM(BG137:BG312)),2)</f>
        <v>0</v>
      </c>
      <c r="I39" s="97">
        <v>0.21</v>
      </c>
      <c r="J39" s="86">
        <f>0</f>
        <v>0</v>
      </c>
      <c r="L39" s="32"/>
    </row>
    <row r="40" spans="2:12" s="1" customFormat="1" ht="14.45" customHeight="1" hidden="1">
      <c r="B40" s="32"/>
      <c r="E40" s="27" t="s">
        <v>44</v>
      </c>
      <c r="F40" s="86">
        <f>ROUND((SUM(BH137:BH312)),2)</f>
        <v>0</v>
      </c>
      <c r="I40" s="97">
        <v>0.15</v>
      </c>
      <c r="J40" s="86">
        <f>0</f>
        <v>0</v>
      </c>
      <c r="L40" s="32"/>
    </row>
    <row r="41" spans="2:12" s="1" customFormat="1" ht="14.45" customHeight="1" hidden="1">
      <c r="B41" s="32"/>
      <c r="E41" s="27" t="s">
        <v>45</v>
      </c>
      <c r="F41" s="86">
        <f>ROUND((SUM(BI137:BI312)),2)</f>
        <v>0</v>
      </c>
      <c r="I41" s="97">
        <v>0</v>
      </c>
      <c r="J41" s="86">
        <f>0</f>
        <v>0</v>
      </c>
      <c r="L41" s="32"/>
    </row>
    <row r="42" spans="2:12" s="1" customFormat="1" ht="6.95" customHeight="1">
      <c r="B42" s="32"/>
      <c r="L42" s="32"/>
    </row>
    <row r="43" spans="2:12" s="1" customFormat="1" ht="25.35" customHeight="1">
      <c r="B43" s="32"/>
      <c r="C43" s="98"/>
      <c r="D43" s="99" t="s">
        <v>46</v>
      </c>
      <c r="E43" s="57"/>
      <c r="F43" s="57"/>
      <c r="G43" s="100" t="s">
        <v>47</v>
      </c>
      <c r="H43" s="101" t="s">
        <v>48</v>
      </c>
      <c r="I43" s="57"/>
      <c r="J43" s="102">
        <f>SUM(J34:J41)</f>
        <v>0</v>
      </c>
      <c r="K43" s="103"/>
      <c r="L43" s="32"/>
    </row>
    <row r="44" spans="2:12" s="1" customFormat="1" ht="14.45" customHeight="1">
      <c r="B44" s="32"/>
      <c r="L44" s="32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49</v>
      </c>
      <c r="E50" s="42"/>
      <c r="F50" s="42"/>
      <c r="G50" s="41" t="s">
        <v>50</v>
      </c>
      <c r="H50" s="42"/>
      <c r="I50" s="42"/>
      <c r="J50" s="42"/>
      <c r="K50" s="42"/>
      <c r="L50" s="3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.75">
      <c r="B61" s="32"/>
      <c r="D61" s="43" t="s">
        <v>51</v>
      </c>
      <c r="E61" s="34"/>
      <c r="F61" s="104" t="s">
        <v>52</v>
      </c>
      <c r="G61" s="43" t="s">
        <v>51</v>
      </c>
      <c r="H61" s="34"/>
      <c r="I61" s="34"/>
      <c r="J61" s="105" t="s">
        <v>52</v>
      </c>
      <c r="K61" s="34"/>
      <c r="L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.75">
      <c r="B65" s="32"/>
      <c r="D65" s="41" t="s">
        <v>53</v>
      </c>
      <c r="E65" s="42"/>
      <c r="F65" s="42"/>
      <c r="G65" s="41" t="s">
        <v>54</v>
      </c>
      <c r="H65" s="42"/>
      <c r="I65" s="42"/>
      <c r="J65" s="42"/>
      <c r="K65" s="42"/>
      <c r="L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.75">
      <c r="B76" s="32"/>
      <c r="D76" s="43" t="s">
        <v>51</v>
      </c>
      <c r="E76" s="34"/>
      <c r="F76" s="104" t="s">
        <v>52</v>
      </c>
      <c r="G76" s="43" t="s">
        <v>51</v>
      </c>
      <c r="H76" s="34"/>
      <c r="I76" s="34"/>
      <c r="J76" s="105" t="s">
        <v>52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4.95" customHeight="1">
      <c r="B82" s="32"/>
      <c r="C82" s="21" t="s">
        <v>177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16.5" customHeight="1">
      <c r="B85" s="32"/>
      <c r="E85" s="251" t="str">
        <f>E7</f>
        <v>Chodník Hrachovec - horní část - 1.etapa  km 0,000 – km 0,763</v>
      </c>
      <c r="F85" s="252"/>
      <c r="G85" s="252"/>
      <c r="H85" s="252"/>
      <c r="L85" s="32"/>
    </row>
    <row r="86" spans="2:12" ht="12" customHeight="1">
      <c r="B86" s="20"/>
      <c r="C86" s="27" t="s">
        <v>153</v>
      </c>
      <c r="L86" s="20"/>
    </row>
    <row r="87" spans="2:12" ht="16.5" customHeight="1">
      <c r="B87" s="20"/>
      <c r="E87" s="251" t="s">
        <v>156</v>
      </c>
      <c r="F87" s="219"/>
      <c r="G87" s="219"/>
      <c r="H87" s="219"/>
      <c r="L87" s="20"/>
    </row>
    <row r="88" spans="2:12" ht="12" customHeight="1">
      <c r="B88" s="20"/>
      <c r="C88" s="27" t="s">
        <v>159</v>
      </c>
      <c r="L88" s="20"/>
    </row>
    <row r="89" spans="2:12" s="1" customFormat="1" ht="16.5" customHeight="1">
      <c r="B89" s="32"/>
      <c r="E89" s="247" t="s">
        <v>1074</v>
      </c>
      <c r="F89" s="250"/>
      <c r="G89" s="250"/>
      <c r="H89" s="250"/>
      <c r="L89" s="32"/>
    </row>
    <row r="90" spans="2:12" s="1" customFormat="1" ht="12" customHeight="1">
      <c r="B90" s="32"/>
      <c r="C90" s="27" t="s">
        <v>1075</v>
      </c>
      <c r="L90" s="32"/>
    </row>
    <row r="91" spans="2:12" s="1" customFormat="1" ht="16.5" customHeight="1">
      <c r="B91" s="32"/>
      <c r="E91" s="208" t="str">
        <f>E13</f>
        <v>2026 - Opěrná zeď A6</v>
      </c>
      <c r="F91" s="250"/>
      <c r="G91" s="250"/>
      <c r="H91" s="250"/>
      <c r="L91" s="32"/>
    </row>
    <row r="92" spans="2:12" s="1" customFormat="1" ht="6.95" customHeight="1">
      <c r="B92" s="32"/>
      <c r="L92" s="32"/>
    </row>
    <row r="93" spans="2:12" s="1" customFormat="1" ht="12" customHeight="1">
      <c r="B93" s="32"/>
      <c r="C93" s="27" t="s">
        <v>20</v>
      </c>
      <c r="F93" s="25" t="str">
        <f>F16</f>
        <v>Hrachovec</v>
      </c>
      <c r="I93" s="27" t="s">
        <v>22</v>
      </c>
      <c r="J93" s="52" t="str">
        <f>IF(J16="","",J16)</f>
        <v>2. 12. 2022</v>
      </c>
      <c r="L93" s="32"/>
    </row>
    <row r="94" spans="2:12" s="1" customFormat="1" ht="6.95" customHeight="1">
      <c r="B94" s="32"/>
      <c r="L94" s="32"/>
    </row>
    <row r="95" spans="2:12" s="1" customFormat="1" ht="15.2" customHeight="1">
      <c r="B95" s="32"/>
      <c r="C95" s="27" t="s">
        <v>24</v>
      </c>
      <c r="F95" s="25" t="str">
        <f>E19</f>
        <v>Město Valašské Meziříčí</v>
      </c>
      <c r="I95" s="27" t="s">
        <v>30</v>
      </c>
      <c r="J95" s="30" t="str">
        <f>E25</f>
        <v>Ing.Leoš Zádrapa</v>
      </c>
      <c r="L95" s="32"/>
    </row>
    <row r="96" spans="2:12" s="1" customFormat="1" ht="15.2" customHeight="1">
      <c r="B96" s="32"/>
      <c r="C96" s="27" t="s">
        <v>28</v>
      </c>
      <c r="F96" s="25" t="str">
        <f>IF(E22="","",E22)</f>
        <v>Vyplň údaj</v>
      </c>
      <c r="I96" s="27" t="s">
        <v>33</v>
      </c>
      <c r="J96" s="30" t="str">
        <f>E28</f>
        <v>Fajfrová Irena</v>
      </c>
      <c r="L96" s="32"/>
    </row>
    <row r="97" spans="2:12" s="1" customFormat="1" ht="10.35" customHeight="1">
      <c r="B97" s="32"/>
      <c r="L97" s="32"/>
    </row>
    <row r="98" spans="2:12" s="1" customFormat="1" ht="29.25" customHeight="1">
      <c r="B98" s="32"/>
      <c r="C98" s="106" t="s">
        <v>178</v>
      </c>
      <c r="D98" s="98"/>
      <c r="E98" s="98"/>
      <c r="F98" s="98"/>
      <c r="G98" s="98"/>
      <c r="H98" s="98"/>
      <c r="I98" s="98"/>
      <c r="J98" s="107" t="s">
        <v>179</v>
      </c>
      <c r="K98" s="98"/>
      <c r="L98" s="32"/>
    </row>
    <row r="99" spans="2:12" s="1" customFormat="1" ht="10.35" customHeight="1">
      <c r="B99" s="32"/>
      <c r="L99" s="32"/>
    </row>
    <row r="100" spans="2:47" s="1" customFormat="1" ht="22.9" customHeight="1">
      <c r="B100" s="32"/>
      <c r="C100" s="108" t="s">
        <v>180</v>
      </c>
      <c r="J100" s="66">
        <f>J137</f>
        <v>0</v>
      </c>
      <c r="L100" s="32"/>
      <c r="AU100" s="17" t="s">
        <v>181</v>
      </c>
    </row>
    <row r="101" spans="2:12" s="8" customFormat="1" ht="24.95" customHeight="1">
      <c r="B101" s="109"/>
      <c r="D101" s="110" t="s">
        <v>182</v>
      </c>
      <c r="E101" s="111"/>
      <c r="F101" s="111"/>
      <c r="G101" s="111"/>
      <c r="H101" s="111"/>
      <c r="I101" s="111"/>
      <c r="J101" s="112">
        <f>J138</f>
        <v>0</v>
      </c>
      <c r="L101" s="109"/>
    </row>
    <row r="102" spans="2:12" s="9" customFormat="1" ht="19.9" customHeight="1">
      <c r="B102" s="113"/>
      <c r="D102" s="114" t="s">
        <v>183</v>
      </c>
      <c r="E102" s="115"/>
      <c r="F102" s="115"/>
      <c r="G102" s="115"/>
      <c r="H102" s="115"/>
      <c r="I102" s="115"/>
      <c r="J102" s="116">
        <f>J139</f>
        <v>0</v>
      </c>
      <c r="L102" s="113"/>
    </row>
    <row r="103" spans="2:12" s="9" customFormat="1" ht="19.9" customHeight="1">
      <c r="B103" s="113"/>
      <c r="D103" s="114" t="s">
        <v>184</v>
      </c>
      <c r="E103" s="115"/>
      <c r="F103" s="115"/>
      <c r="G103" s="115"/>
      <c r="H103" s="115"/>
      <c r="I103" s="115"/>
      <c r="J103" s="116">
        <f>J200</f>
        <v>0</v>
      </c>
      <c r="L103" s="113"/>
    </row>
    <row r="104" spans="2:12" s="9" customFormat="1" ht="19.9" customHeight="1">
      <c r="B104" s="113"/>
      <c r="D104" s="114" t="s">
        <v>185</v>
      </c>
      <c r="E104" s="115"/>
      <c r="F104" s="115"/>
      <c r="G104" s="115"/>
      <c r="H104" s="115"/>
      <c r="I104" s="115"/>
      <c r="J104" s="116">
        <f>J212</f>
        <v>0</v>
      </c>
      <c r="L104" s="113"/>
    </row>
    <row r="105" spans="2:12" s="9" customFormat="1" ht="19.9" customHeight="1">
      <c r="B105" s="113"/>
      <c r="D105" s="114" t="s">
        <v>186</v>
      </c>
      <c r="E105" s="115"/>
      <c r="F105" s="115"/>
      <c r="G105" s="115"/>
      <c r="H105" s="115"/>
      <c r="I105" s="115"/>
      <c r="J105" s="116">
        <f>J251</f>
        <v>0</v>
      </c>
      <c r="L105" s="113"/>
    </row>
    <row r="106" spans="2:12" s="9" customFormat="1" ht="19.9" customHeight="1">
      <c r="B106" s="113"/>
      <c r="D106" s="114" t="s">
        <v>834</v>
      </c>
      <c r="E106" s="115"/>
      <c r="F106" s="115"/>
      <c r="G106" s="115"/>
      <c r="H106" s="115"/>
      <c r="I106" s="115"/>
      <c r="J106" s="116">
        <f>J260</f>
        <v>0</v>
      </c>
      <c r="L106" s="113"/>
    </row>
    <row r="107" spans="2:12" s="9" customFormat="1" ht="19.9" customHeight="1">
      <c r="B107" s="113"/>
      <c r="D107" s="114" t="s">
        <v>189</v>
      </c>
      <c r="E107" s="115"/>
      <c r="F107" s="115"/>
      <c r="G107" s="115"/>
      <c r="H107" s="115"/>
      <c r="I107" s="115"/>
      <c r="J107" s="116">
        <f>J267</f>
        <v>0</v>
      </c>
      <c r="L107" s="113"/>
    </row>
    <row r="108" spans="2:12" s="9" customFormat="1" ht="19.9" customHeight="1">
      <c r="B108" s="113"/>
      <c r="D108" s="114" t="s">
        <v>190</v>
      </c>
      <c r="E108" s="115"/>
      <c r="F108" s="115"/>
      <c r="G108" s="115"/>
      <c r="H108" s="115"/>
      <c r="I108" s="115"/>
      <c r="J108" s="116">
        <f>J275</f>
        <v>0</v>
      </c>
      <c r="L108" s="113"/>
    </row>
    <row r="109" spans="2:12" s="9" customFormat="1" ht="19.9" customHeight="1">
      <c r="B109" s="113"/>
      <c r="D109" s="114" t="s">
        <v>191</v>
      </c>
      <c r="E109" s="115"/>
      <c r="F109" s="115"/>
      <c r="G109" s="115"/>
      <c r="H109" s="115"/>
      <c r="I109" s="115"/>
      <c r="J109" s="116">
        <f>J280</f>
        <v>0</v>
      </c>
      <c r="L109" s="113"/>
    </row>
    <row r="110" spans="2:12" s="8" customFormat="1" ht="24.95" customHeight="1">
      <c r="B110" s="109"/>
      <c r="D110" s="110" t="s">
        <v>835</v>
      </c>
      <c r="E110" s="111"/>
      <c r="F110" s="111"/>
      <c r="G110" s="111"/>
      <c r="H110" s="111"/>
      <c r="I110" s="111"/>
      <c r="J110" s="112">
        <f>J282</f>
        <v>0</v>
      </c>
      <c r="L110" s="109"/>
    </row>
    <row r="111" spans="2:12" s="9" customFormat="1" ht="19.9" customHeight="1">
      <c r="B111" s="113"/>
      <c r="D111" s="114" t="s">
        <v>836</v>
      </c>
      <c r="E111" s="115"/>
      <c r="F111" s="115"/>
      <c r="G111" s="115"/>
      <c r="H111" s="115"/>
      <c r="I111" s="115"/>
      <c r="J111" s="116">
        <f>J283</f>
        <v>0</v>
      </c>
      <c r="L111" s="113"/>
    </row>
    <row r="112" spans="2:12" s="9" customFormat="1" ht="19.9" customHeight="1">
      <c r="B112" s="113"/>
      <c r="D112" s="114" t="s">
        <v>1307</v>
      </c>
      <c r="E112" s="115"/>
      <c r="F112" s="115"/>
      <c r="G112" s="115"/>
      <c r="H112" s="115"/>
      <c r="I112" s="115"/>
      <c r="J112" s="116">
        <f>J306</f>
        <v>0</v>
      </c>
      <c r="L112" s="113"/>
    </row>
    <row r="113" spans="2:12" s="9" customFormat="1" ht="19.9" customHeight="1">
      <c r="B113" s="113"/>
      <c r="D113" s="114" t="s">
        <v>1184</v>
      </c>
      <c r="E113" s="115"/>
      <c r="F113" s="115"/>
      <c r="G113" s="115"/>
      <c r="H113" s="115"/>
      <c r="I113" s="115"/>
      <c r="J113" s="116">
        <f>J308</f>
        <v>0</v>
      </c>
      <c r="L113" s="113"/>
    </row>
    <row r="114" spans="2:12" s="1" customFormat="1" ht="21.75" customHeight="1">
      <c r="B114" s="32"/>
      <c r="L114" s="32"/>
    </row>
    <row r="115" spans="2:12" s="1" customFormat="1" ht="6.95" customHeight="1">
      <c r="B115" s="44"/>
      <c r="C115" s="45"/>
      <c r="D115" s="45"/>
      <c r="E115" s="45"/>
      <c r="F115" s="45"/>
      <c r="G115" s="45"/>
      <c r="H115" s="45"/>
      <c r="I115" s="45"/>
      <c r="J115" s="45"/>
      <c r="K115" s="45"/>
      <c r="L115" s="32"/>
    </row>
    <row r="119" spans="2:12" s="1" customFormat="1" ht="6.95" customHeight="1">
      <c r="B119" s="46"/>
      <c r="C119" s="47"/>
      <c r="D119" s="47"/>
      <c r="E119" s="47"/>
      <c r="F119" s="47"/>
      <c r="G119" s="47"/>
      <c r="H119" s="47"/>
      <c r="I119" s="47"/>
      <c r="J119" s="47"/>
      <c r="K119" s="47"/>
      <c r="L119" s="32"/>
    </row>
    <row r="120" spans="2:12" s="1" customFormat="1" ht="24.95" customHeight="1">
      <c r="B120" s="32"/>
      <c r="C120" s="21" t="s">
        <v>192</v>
      </c>
      <c r="L120" s="32"/>
    </row>
    <row r="121" spans="2:12" s="1" customFormat="1" ht="6.95" customHeight="1">
      <c r="B121" s="32"/>
      <c r="L121" s="32"/>
    </row>
    <row r="122" spans="2:12" s="1" customFormat="1" ht="12" customHeight="1">
      <c r="B122" s="32"/>
      <c r="C122" s="27" t="s">
        <v>16</v>
      </c>
      <c r="L122" s="32"/>
    </row>
    <row r="123" spans="2:12" s="1" customFormat="1" ht="16.5" customHeight="1">
      <c r="B123" s="32"/>
      <c r="E123" s="251" t="str">
        <f>E7</f>
        <v>Chodník Hrachovec - horní část - 1.etapa  km 0,000 – km 0,763</v>
      </c>
      <c r="F123" s="252"/>
      <c r="G123" s="252"/>
      <c r="H123" s="252"/>
      <c r="L123" s="32"/>
    </row>
    <row r="124" spans="2:12" ht="12" customHeight="1">
      <c r="B124" s="20"/>
      <c r="C124" s="27" t="s">
        <v>153</v>
      </c>
      <c r="L124" s="20"/>
    </row>
    <row r="125" spans="2:12" ht="16.5" customHeight="1">
      <c r="B125" s="20"/>
      <c r="E125" s="251" t="s">
        <v>156</v>
      </c>
      <c r="F125" s="219"/>
      <c r="G125" s="219"/>
      <c r="H125" s="219"/>
      <c r="L125" s="20"/>
    </row>
    <row r="126" spans="2:12" ht="12" customHeight="1">
      <c r="B126" s="20"/>
      <c r="C126" s="27" t="s">
        <v>159</v>
      </c>
      <c r="L126" s="20"/>
    </row>
    <row r="127" spans="2:12" s="1" customFormat="1" ht="16.5" customHeight="1">
      <c r="B127" s="32"/>
      <c r="E127" s="247" t="s">
        <v>1074</v>
      </c>
      <c r="F127" s="250"/>
      <c r="G127" s="250"/>
      <c r="H127" s="250"/>
      <c r="L127" s="32"/>
    </row>
    <row r="128" spans="2:12" s="1" customFormat="1" ht="12" customHeight="1">
      <c r="B128" s="32"/>
      <c r="C128" s="27" t="s">
        <v>1075</v>
      </c>
      <c r="L128" s="32"/>
    </row>
    <row r="129" spans="2:12" s="1" customFormat="1" ht="16.5" customHeight="1">
      <c r="B129" s="32"/>
      <c r="E129" s="208" t="str">
        <f>E13</f>
        <v>2026 - Opěrná zeď A6</v>
      </c>
      <c r="F129" s="250"/>
      <c r="G129" s="250"/>
      <c r="H129" s="250"/>
      <c r="L129" s="32"/>
    </row>
    <row r="130" spans="2:12" s="1" customFormat="1" ht="6.95" customHeight="1">
      <c r="B130" s="32"/>
      <c r="L130" s="32"/>
    </row>
    <row r="131" spans="2:12" s="1" customFormat="1" ht="12" customHeight="1">
      <c r="B131" s="32"/>
      <c r="C131" s="27" t="s">
        <v>20</v>
      </c>
      <c r="F131" s="25" t="str">
        <f>F16</f>
        <v>Hrachovec</v>
      </c>
      <c r="I131" s="27" t="s">
        <v>22</v>
      </c>
      <c r="J131" s="52" t="str">
        <f>IF(J16="","",J16)</f>
        <v>2. 12. 2022</v>
      </c>
      <c r="L131" s="32"/>
    </row>
    <row r="132" spans="2:12" s="1" customFormat="1" ht="6.95" customHeight="1">
      <c r="B132" s="32"/>
      <c r="L132" s="32"/>
    </row>
    <row r="133" spans="2:12" s="1" customFormat="1" ht="15.2" customHeight="1">
      <c r="B133" s="32"/>
      <c r="C133" s="27" t="s">
        <v>24</v>
      </c>
      <c r="F133" s="25" t="str">
        <f>E19</f>
        <v>Město Valašské Meziříčí</v>
      </c>
      <c r="I133" s="27" t="s">
        <v>30</v>
      </c>
      <c r="J133" s="30" t="str">
        <f>E25</f>
        <v>Ing.Leoš Zádrapa</v>
      </c>
      <c r="L133" s="32"/>
    </row>
    <row r="134" spans="2:12" s="1" customFormat="1" ht="15.2" customHeight="1">
      <c r="B134" s="32"/>
      <c r="C134" s="27" t="s">
        <v>28</v>
      </c>
      <c r="F134" s="25" t="str">
        <f>IF(E22="","",E22)</f>
        <v>Vyplň údaj</v>
      </c>
      <c r="I134" s="27" t="s">
        <v>33</v>
      </c>
      <c r="J134" s="30" t="str">
        <f>E28</f>
        <v>Fajfrová Irena</v>
      </c>
      <c r="L134" s="32"/>
    </row>
    <row r="135" spans="2:12" s="1" customFormat="1" ht="10.35" customHeight="1">
      <c r="B135" s="32"/>
      <c r="L135" s="32"/>
    </row>
    <row r="136" spans="2:20" s="10" customFormat="1" ht="29.25" customHeight="1">
      <c r="B136" s="117"/>
      <c r="C136" s="118" t="s">
        <v>193</v>
      </c>
      <c r="D136" s="119" t="s">
        <v>61</v>
      </c>
      <c r="E136" s="119" t="s">
        <v>57</v>
      </c>
      <c r="F136" s="119" t="s">
        <v>58</v>
      </c>
      <c r="G136" s="119" t="s">
        <v>194</v>
      </c>
      <c r="H136" s="119" t="s">
        <v>195</v>
      </c>
      <c r="I136" s="119" t="s">
        <v>196</v>
      </c>
      <c r="J136" s="119" t="s">
        <v>179</v>
      </c>
      <c r="K136" s="120" t="s">
        <v>197</v>
      </c>
      <c r="L136" s="117"/>
      <c r="M136" s="59" t="s">
        <v>1</v>
      </c>
      <c r="N136" s="60" t="s">
        <v>40</v>
      </c>
      <c r="O136" s="60" t="s">
        <v>198</v>
      </c>
      <c r="P136" s="60" t="s">
        <v>199</v>
      </c>
      <c r="Q136" s="60" t="s">
        <v>200</v>
      </c>
      <c r="R136" s="60" t="s">
        <v>201</v>
      </c>
      <c r="S136" s="60" t="s">
        <v>202</v>
      </c>
      <c r="T136" s="61" t="s">
        <v>203</v>
      </c>
    </row>
    <row r="137" spans="2:63" s="1" customFormat="1" ht="22.9" customHeight="1">
      <c r="B137" s="32"/>
      <c r="C137" s="64" t="s">
        <v>204</v>
      </c>
      <c r="J137" s="121">
        <f>BK137</f>
        <v>0</v>
      </c>
      <c r="L137" s="32"/>
      <c r="M137" s="62"/>
      <c r="N137" s="53"/>
      <c r="O137" s="53"/>
      <c r="P137" s="122">
        <f>P138+P282</f>
        <v>0</v>
      </c>
      <c r="Q137" s="53"/>
      <c r="R137" s="122">
        <f>R138+R282</f>
        <v>33.07764827999999</v>
      </c>
      <c r="S137" s="53"/>
      <c r="T137" s="123">
        <f>T138+T282</f>
        <v>5.36795</v>
      </c>
      <c r="AT137" s="17" t="s">
        <v>75</v>
      </c>
      <c r="AU137" s="17" t="s">
        <v>181</v>
      </c>
      <c r="BK137" s="124">
        <f>BK138+BK282</f>
        <v>0</v>
      </c>
    </row>
    <row r="138" spans="2:63" s="11" customFormat="1" ht="25.9" customHeight="1">
      <c r="B138" s="125"/>
      <c r="D138" s="126" t="s">
        <v>75</v>
      </c>
      <c r="E138" s="127" t="s">
        <v>205</v>
      </c>
      <c r="F138" s="127" t="s">
        <v>206</v>
      </c>
      <c r="I138" s="128"/>
      <c r="J138" s="129">
        <f>BK138</f>
        <v>0</v>
      </c>
      <c r="L138" s="125"/>
      <c r="M138" s="130"/>
      <c r="P138" s="131">
        <f>P139+P200+P212+P251+P260+P267+P275+P280</f>
        <v>0</v>
      </c>
      <c r="R138" s="131">
        <f>R139+R200+R212+R251+R260+R267+R275+R280</f>
        <v>32.934780579999995</v>
      </c>
      <c r="T138" s="132">
        <f>T139+T200+T212+T251+T260+T267+T275+T280</f>
        <v>5.29</v>
      </c>
      <c r="AR138" s="126" t="s">
        <v>83</v>
      </c>
      <c r="AT138" s="133" t="s">
        <v>75</v>
      </c>
      <c r="AU138" s="133" t="s">
        <v>76</v>
      </c>
      <c r="AY138" s="126" t="s">
        <v>207</v>
      </c>
      <c r="BK138" s="134">
        <f>BK139+BK200+BK212+BK251+BK260+BK267+BK275+BK280</f>
        <v>0</v>
      </c>
    </row>
    <row r="139" spans="2:63" s="11" customFormat="1" ht="22.9" customHeight="1">
      <c r="B139" s="125"/>
      <c r="D139" s="126" t="s">
        <v>75</v>
      </c>
      <c r="E139" s="135" t="s">
        <v>83</v>
      </c>
      <c r="F139" s="135" t="s">
        <v>208</v>
      </c>
      <c r="I139" s="128"/>
      <c r="J139" s="136">
        <f>BK139</f>
        <v>0</v>
      </c>
      <c r="L139" s="125"/>
      <c r="M139" s="130"/>
      <c r="P139" s="131">
        <f>SUM(P140:P199)</f>
        <v>0</v>
      </c>
      <c r="R139" s="131">
        <f>SUM(R140:R199)</f>
        <v>0.002946</v>
      </c>
      <c r="T139" s="132">
        <f>SUM(T140:T199)</f>
        <v>0</v>
      </c>
      <c r="AR139" s="126" t="s">
        <v>83</v>
      </c>
      <c r="AT139" s="133" t="s">
        <v>75</v>
      </c>
      <c r="AU139" s="133" t="s">
        <v>83</v>
      </c>
      <c r="AY139" s="126" t="s">
        <v>207</v>
      </c>
      <c r="BK139" s="134">
        <f>SUM(BK140:BK199)</f>
        <v>0</v>
      </c>
    </row>
    <row r="140" spans="2:65" s="1" customFormat="1" ht="24.2" customHeight="1">
      <c r="B140" s="137"/>
      <c r="C140" s="138" t="s">
        <v>83</v>
      </c>
      <c r="D140" s="138" t="s">
        <v>209</v>
      </c>
      <c r="E140" s="139" t="s">
        <v>270</v>
      </c>
      <c r="F140" s="140" t="s">
        <v>271</v>
      </c>
      <c r="G140" s="141" t="s">
        <v>272</v>
      </c>
      <c r="H140" s="142">
        <v>18</v>
      </c>
      <c r="I140" s="143"/>
      <c r="J140" s="144">
        <f>ROUND(I140*H140,2)</f>
        <v>0</v>
      </c>
      <c r="K140" s="140" t="s">
        <v>213</v>
      </c>
      <c r="L140" s="32"/>
      <c r="M140" s="145" t="s">
        <v>1</v>
      </c>
      <c r="N140" s="146" t="s">
        <v>41</v>
      </c>
      <c r="P140" s="147">
        <f>O140*H140</f>
        <v>0</v>
      </c>
      <c r="Q140" s="147">
        <v>0.00014</v>
      </c>
      <c r="R140" s="147">
        <f>Q140*H140</f>
        <v>0.0025199999999999997</v>
      </c>
      <c r="S140" s="147">
        <v>0</v>
      </c>
      <c r="T140" s="148">
        <f>S140*H140</f>
        <v>0</v>
      </c>
      <c r="AR140" s="149" t="s">
        <v>214</v>
      </c>
      <c r="AT140" s="149" t="s">
        <v>209</v>
      </c>
      <c r="AU140" s="149" t="s">
        <v>85</v>
      </c>
      <c r="AY140" s="17" t="s">
        <v>207</v>
      </c>
      <c r="BE140" s="150">
        <f>IF(N140="základní",J140,0)</f>
        <v>0</v>
      </c>
      <c r="BF140" s="150">
        <f>IF(N140="snížená",J140,0)</f>
        <v>0</v>
      </c>
      <c r="BG140" s="150">
        <f>IF(N140="zákl. přenesená",J140,0)</f>
        <v>0</v>
      </c>
      <c r="BH140" s="150">
        <f>IF(N140="sníž. přenesená",J140,0)</f>
        <v>0</v>
      </c>
      <c r="BI140" s="150">
        <f>IF(N140="nulová",J140,0)</f>
        <v>0</v>
      </c>
      <c r="BJ140" s="17" t="s">
        <v>83</v>
      </c>
      <c r="BK140" s="150">
        <f>ROUND(I140*H140,2)</f>
        <v>0</v>
      </c>
      <c r="BL140" s="17" t="s">
        <v>214</v>
      </c>
      <c r="BM140" s="149" t="s">
        <v>1077</v>
      </c>
    </row>
    <row r="141" spans="2:65" s="1" customFormat="1" ht="24.2" customHeight="1">
      <c r="B141" s="137"/>
      <c r="C141" s="138" t="s">
        <v>85</v>
      </c>
      <c r="D141" s="138" t="s">
        <v>209</v>
      </c>
      <c r="E141" s="139" t="s">
        <v>275</v>
      </c>
      <c r="F141" s="140" t="s">
        <v>276</v>
      </c>
      <c r="G141" s="141" t="s">
        <v>283</v>
      </c>
      <c r="H141" s="142">
        <v>15</v>
      </c>
      <c r="I141" s="143"/>
      <c r="J141" s="144">
        <f>ROUND(I141*H141,2)</f>
        <v>0</v>
      </c>
      <c r="K141" s="140" t="s">
        <v>213</v>
      </c>
      <c r="L141" s="32"/>
      <c r="M141" s="145" t="s">
        <v>1</v>
      </c>
      <c r="N141" s="146" t="s">
        <v>41</v>
      </c>
      <c r="P141" s="147">
        <f>O141*H141</f>
        <v>0</v>
      </c>
      <c r="Q141" s="147">
        <v>0</v>
      </c>
      <c r="R141" s="147">
        <f>Q141*H141</f>
        <v>0</v>
      </c>
      <c r="S141" s="147">
        <v>0</v>
      </c>
      <c r="T141" s="148">
        <f>S141*H141</f>
        <v>0</v>
      </c>
      <c r="AR141" s="149" t="s">
        <v>214</v>
      </c>
      <c r="AT141" s="149" t="s">
        <v>209</v>
      </c>
      <c r="AU141" s="149" t="s">
        <v>85</v>
      </c>
      <c r="AY141" s="17" t="s">
        <v>207</v>
      </c>
      <c r="BE141" s="150">
        <f>IF(N141="základní",J141,0)</f>
        <v>0</v>
      </c>
      <c r="BF141" s="150">
        <f>IF(N141="snížená",J141,0)</f>
        <v>0</v>
      </c>
      <c r="BG141" s="150">
        <f>IF(N141="zákl. přenesená",J141,0)</f>
        <v>0</v>
      </c>
      <c r="BH141" s="150">
        <f>IF(N141="sníž. přenesená",J141,0)</f>
        <v>0</v>
      </c>
      <c r="BI141" s="150">
        <f>IF(N141="nulová",J141,0)</f>
        <v>0</v>
      </c>
      <c r="BJ141" s="17" t="s">
        <v>83</v>
      </c>
      <c r="BK141" s="150">
        <f>ROUND(I141*H141,2)</f>
        <v>0</v>
      </c>
      <c r="BL141" s="17" t="s">
        <v>214</v>
      </c>
      <c r="BM141" s="149" t="s">
        <v>1078</v>
      </c>
    </row>
    <row r="142" spans="2:65" s="1" customFormat="1" ht="24.2" customHeight="1">
      <c r="B142" s="137"/>
      <c r="C142" s="138" t="s">
        <v>99</v>
      </c>
      <c r="D142" s="138" t="s">
        <v>209</v>
      </c>
      <c r="E142" s="139" t="s">
        <v>1079</v>
      </c>
      <c r="F142" s="140" t="s">
        <v>1080</v>
      </c>
      <c r="G142" s="141" t="s">
        <v>218</v>
      </c>
      <c r="H142" s="142">
        <v>14</v>
      </c>
      <c r="I142" s="143"/>
      <c r="J142" s="144">
        <f>ROUND(I142*H142,2)</f>
        <v>0</v>
      </c>
      <c r="K142" s="140" t="s">
        <v>213</v>
      </c>
      <c r="L142" s="32"/>
      <c r="M142" s="145" t="s">
        <v>1</v>
      </c>
      <c r="N142" s="146" t="s">
        <v>41</v>
      </c>
      <c r="P142" s="147">
        <f>O142*H142</f>
        <v>0</v>
      </c>
      <c r="Q142" s="147">
        <v>0</v>
      </c>
      <c r="R142" s="147">
        <f>Q142*H142</f>
        <v>0</v>
      </c>
      <c r="S142" s="147">
        <v>0</v>
      </c>
      <c r="T142" s="148">
        <f>S142*H142</f>
        <v>0</v>
      </c>
      <c r="AR142" s="149" t="s">
        <v>214</v>
      </c>
      <c r="AT142" s="149" t="s">
        <v>209</v>
      </c>
      <c r="AU142" s="149" t="s">
        <v>85</v>
      </c>
      <c r="AY142" s="17" t="s">
        <v>207</v>
      </c>
      <c r="BE142" s="150">
        <f>IF(N142="základní",J142,0)</f>
        <v>0</v>
      </c>
      <c r="BF142" s="150">
        <f>IF(N142="snížená",J142,0)</f>
        <v>0</v>
      </c>
      <c r="BG142" s="150">
        <f>IF(N142="zákl. přenesená",J142,0)</f>
        <v>0</v>
      </c>
      <c r="BH142" s="150">
        <f>IF(N142="sníž. přenesená",J142,0)</f>
        <v>0</v>
      </c>
      <c r="BI142" s="150">
        <f>IF(N142="nulová",J142,0)</f>
        <v>0</v>
      </c>
      <c r="BJ142" s="17" t="s">
        <v>83</v>
      </c>
      <c r="BK142" s="150">
        <f>ROUND(I142*H142,2)</f>
        <v>0</v>
      </c>
      <c r="BL142" s="17" t="s">
        <v>214</v>
      </c>
      <c r="BM142" s="149" t="s">
        <v>1081</v>
      </c>
    </row>
    <row r="143" spans="2:51" s="12" customFormat="1" ht="12">
      <c r="B143" s="151"/>
      <c r="D143" s="152" t="s">
        <v>223</v>
      </c>
      <c r="E143" s="153" t="s">
        <v>154</v>
      </c>
      <c r="F143" s="154" t="s">
        <v>1308</v>
      </c>
      <c r="H143" s="155">
        <v>14</v>
      </c>
      <c r="I143" s="156"/>
      <c r="L143" s="151"/>
      <c r="M143" s="157"/>
      <c r="T143" s="158"/>
      <c r="AT143" s="153" t="s">
        <v>223</v>
      </c>
      <c r="AU143" s="153" t="s">
        <v>85</v>
      </c>
      <c r="AV143" s="12" t="s">
        <v>85</v>
      </c>
      <c r="AW143" s="12" t="s">
        <v>32</v>
      </c>
      <c r="AX143" s="12" t="s">
        <v>83</v>
      </c>
      <c r="AY143" s="153" t="s">
        <v>207</v>
      </c>
    </row>
    <row r="144" spans="2:65" s="1" customFormat="1" ht="37.9" customHeight="1">
      <c r="B144" s="137"/>
      <c r="C144" s="138" t="s">
        <v>214</v>
      </c>
      <c r="D144" s="138" t="s">
        <v>209</v>
      </c>
      <c r="E144" s="139" t="s">
        <v>1083</v>
      </c>
      <c r="F144" s="140" t="s">
        <v>1084</v>
      </c>
      <c r="G144" s="141" t="s">
        <v>286</v>
      </c>
      <c r="H144" s="142">
        <v>11.352</v>
      </c>
      <c r="I144" s="143"/>
      <c r="J144" s="144">
        <f>ROUND(I144*H144,2)</f>
        <v>0</v>
      </c>
      <c r="K144" s="140" t="s">
        <v>213</v>
      </c>
      <c r="L144" s="32"/>
      <c r="M144" s="145" t="s">
        <v>1</v>
      </c>
      <c r="N144" s="146" t="s">
        <v>41</v>
      </c>
      <c r="P144" s="147">
        <f>O144*H144</f>
        <v>0</v>
      </c>
      <c r="Q144" s="147">
        <v>0</v>
      </c>
      <c r="R144" s="147">
        <f>Q144*H144</f>
        <v>0</v>
      </c>
      <c r="S144" s="147">
        <v>0</v>
      </c>
      <c r="T144" s="148">
        <f>S144*H144</f>
        <v>0</v>
      </c>
      <c r="AR144" s="149" t="s">
        <v>214</v>
      </c>
      <c r="AT144" s="149" t="s">
        <v>209</v>
      </c>
      <c r="AU144" s="149" t="s">
        <v>85</v>
      </c>
      <c r="AY144" s="17" t="s">
        <v>207</v>
      </c>
      <c r="BE144" s="150">
        <f>IF(N144="základní",J144,0)</f>
        <v>0</v>
      </c>
      <c r="BF144" s="150">
        <f>IF(N144="snížená",J144,0)</f>
        <v>0</v>
      </c>
      <c r="BG144" s="150">
        <f>IF(N144="zákl. přenesená",J144,0)</f>
        <v>0</v>
      </c>
      <c r="BH144" s="150">
        <f>IF(N144="sníž. přenesená",J144,0)</f>
        <v>0</v>
      </c>
      <c r="BI144" s="150">
        <f>IF(N144="nulová",J144,0)</f>
        <v>0</v>
      </c>
      <c r="BJ144" s="17" t="s">
        <v>83</v>
      </c>
      <c r="BK144" s="150">
        <f>ROUND(I144*H144,2)</f>
        <v>0</v>
      </c>
      <c r="BL144" s="17" t="s">
        <v>214</v>
      </c>
      <c r="BM144" s="149" t="s">
        <v>1085</v>
      </c>
    </row>
    <row r="145" spans="2:51" s="12" customFormat="1" ht="12">
      <c r="B145" s="151"/>
      <c r="D145" s="152" t="s">
        <v>223</v>
      </c>
      <c r="E145" s="153" t="s">
        <v>1</v>
      </c>
      <c r="F145" s="154" t="s">
        <v>1309</v>
      </c>
      <c r="H145" s="155">
        <v>18</v>
      </c>
      <c r="I145" s="156"/>
      <c r="L145" s="151"/>
      <c r="M145" s="157"/>
      <c r="T145" s="158"/>
      <c r="AT145" s="153" t="s">
        <v>223</v>
      </c>
      <c r="AU145" s="153" t="s">
        <v>85</v>
      </c>
      <c r="AV145" s="12" t="s">
        <v>85</v>
      </c>
      <c r="AW145" s="12" t="s">
        <v>32</v>
      </c>
      <c r="AX145" s="12" t="s">
        <v>76</v>
      </c>
      <c r="AY145" s="153" t="s">
        <v>207</v>
      </c>
    </row>
    <row r="146" spans="2:51" s="12" customFormat="1" ht="12">
      <c r="B146" s="151"/>
      <c r="D146" s="152" t="s">
        <v>223</v>
      </c>
      <c r="E146" s="153" t="s">
        <v>1</v>
      </c>
      <c r="F146" s="154" t="s">
        <v>1310</v>
      </c>
      <c r="H146" s="155">
        <v>3.024</v>
      </c>
      <c r="I146" s="156"/>
      <c r="L146" s="151"/>
      <c r="M146" s="157"/>
      <c r="T146" s="158"/>
      <c r="AT146" s="153" t="s">
        <v>223</v>
      </c>
      <c r="AU146" s="153" t="s">
        <v>85</v>
      </c>
      <c r="AV146" s="12" t="s">
        <v>85</v>
      </c>
      <c r="AW146" s="12" t="s">
        <v>32</v>
      </c>
      <c r="AX146" s="12" t="s">
        <v>76</v>
      </c>
      <c r="AY146" s="153" t="s">
        <v>207</v>
      </c>
    </row>
    <row r="147" spans="2:51" s="12" customFormat="1" ht="12">
      <c r="B147" s="151"/>
      <c r="D147" s="152" t="s">
        <v>223</v>
      </c>
      <c r="E147" s="153" t="s">
        <v>1</v>
      </c>
      <c r="F147" s="154" t="s">
        <v>1311</v>
      </c>
      <c r="H147" s="155">
        <v>1.68</v>
      </c>
      <c r="I147" s="156"/>
      <c r="L147" s="151"/>
      <c r="M147" s="157"/>
      <c r="T147" s="158"/>
      <c r="AT147" s="153" t="s">
        <v>223</v>
      </c>
      <c r="AU147" s="153" t="s">
        <v>85</v>
      </c>
      <c r="AV147" s="12" t="s">
        <v>85</v>
      </c>
      <c r="AW147" s="12" t="s">
        <v>32</v>
      </c>
      <c r="AX147" s="12" t="s">
        <v>76</v>
      </c>
      <c r="AY147" s="153" t="s">
        <v>207</v>
      </c>
    </row>
    <row r="148" spans="2:51" s="15" customFormat="1" ht="12">
      <c r="B148" s="187"/>
      <c r="D148" s="152" t="s">
        <v>223</v>
      </c>
      <c r="E148" s="188" t="s">
        <v>165</v>
      </c>
      <c r="F148" s="189" t="s">
        <v>872</v>
      </c>
      <c r="H148" s="190">
        <v>22.704</v>
      </c>
      <c r="I148" s="191"/>
      <c r="L148" s="187"/>
      <c r="M148" s="192"/>
      <c r="T148" s="193"/>
      <c r="AT148" s="188" t="s">
        <v>223</v>
      </c>
      <c r="AU148" s="188" t="s">
        <v>85</v>
      </c>
      <c r="AV148" s="15" t="s">
        <v>99</v>
      </c>
      <c r="AW148" s="15" t="s">
        <v>32</v>
      </c>
      <c r="AX148" s="15" t="s">
        <v>76</v>
      </c>
      <c r="AY148" s="188" t="s">
        <v>207</v>
      </c>
    </row>
    <row r="149" spans="2:51" s="12" customFormat="1" ht="12">
      <c r="B149" s="151"/>
      <c r="D149" s="152" t="s">
        <v>223</v>
      </c>
      <c r="E149" s="153" t="s">
        <v>1</v>
      </c>
      <c r="F149" s="154" t="s">
        <v>310</v>
      </c>
      <c r="H149" s="155">
        <v>11.352</v>
      </c>
      <c r="I149" s="156"/>
      <c r="L149" s="151"/>
      <c r="M149" s="157"/>
      <c r="T149" s="158"/>
      <c r="AT149" s="153" t="s">
        <v>223</v>
      </c>
      <c r="AU149" s="153" t="s">
        <v>85</v>
      </c>
      <c r="AV149" s="12" t="s">
        <v>85</v>
      </c>
      <c r="AW149" s="12" t="s">
        <v>32</v>
      </c>
      <c r="AX149" s="12" t="s">
        <v>83</v>
      </c>
      <c r="AY149" s="153" t="s">
        <v>207</v>
      </c>
    </row>
    <row r="150" spans="2:65" s="1" customFormat="1" ht="37.9" customHeight="1">
      <c r="B150" s="137"/>
      <c r="C150" s="138" t="s">
        <v>228</v>
      </c>
      <c r="D150" s="138" t="s">
        <v>209</v>
      </c>
      <c r="E150" s="139" t="s">
        <v>1087</v>
      </c>
      <c r="F150" s="140" t="s">
        <v>1088</v>
      </c>
      <c r="G150" s="141" t="s">
        <v>286</v>
      </c>
      <c r="H150" s="142">
        <v>11.352</v>
      </c>
      <c r="I150" s="143"/>
      <c r="J150" s="144">
        <f>ROUND(I150*H150,2)</f>
        <v>0</v>
      </c>
      <c r="K150" s="140" t="s">
        <v>213</v>
      </c>
      <c r="L150" s="32"/>
      <c r="M150" s="145" t="s">
        <v>1</v>
      </c>
      <c r="N150" s="146" t="s">
        <v>41</v>
      </c>
      <c r="P150" s="147">
        <f>O150*H150</f>
        <v>0</v>
      </c>
      <c r="Q150" s="147">
        <v>0</v>
      </c>
      <c r="R150" s="147">
        <f>Q150*H150</f>
        <v>0</v>
      </c>
      <c r="S150" s="147">
        <v>0</v>
      </c>
      <c r="T150" s="148">
        <f>S150*H150</f>
        <v>0</v>
      </c>
      <c r="AR150" s="149" t="s">
        <v>214</v>
      </c>
      <c r="AT150" s="149" t="s">
        <v>209</v>
      </c>
      <c r="AU150" s="149" t="s">
        <v>85</v>
      </c>
      <c r="AY150" s="17" t="s">
        <v>207</v>
      </c>
      <c r="BE150" s="150">
        <f>IF(N150="základní",J150,0)</f>
        <v>0</v>
      </c>
      <c r="BF150" s="150">
        <f>IF(N150="snížená",J150,0)</f>
        <v>0</v>
      </c>
      <c r="BG150" s="150">
        <f>IF(N150="zákl. přenesená",J150,0)</f>
        <v>0</v>
      </c>
      <c r="BH150" s="150">
        <f>IF(N150="sníž. přenesená",J150,0)</f>
        <v>0</v>
      </c>
      <c r="BI150" s="150">
        <f>IF(N150="nulová",J150,0)</f>
        <v>0</v>
      </c>
      <c r="BJ150" s="17" t="s">
        <v>83</v>
      </c>
      <c r="BK150" s="150">
        <f>ROUND(I150*H150,2)</f>
        <v>0</v>
      </c>
      <c r="BL150" s="17" t="s">
        <v>214</v>
      </c>
      <c r="BM150" s="149" t="s">
        <v>1089</v>
      </c>
    </row>
    <row r="151" spans="2:51" s="12" customFormat="1" ht="12">
      <c r="B151" s="151"/>
      <c r="D151" s="152" t="s">
        <v>223</v>
      </c>
      <c r="E151" s="153" t="s">
        <v>1</v>
      </c>
      <c r="F151" s="154" t="s">
        <v>310</v>
      </c>
      <c r="H151" s="155">
        <v>11.352</v>
      </c>
      <c r="I151" s="156"/>
      <c r="L151" s="151"/>
      <c r="M151" s="157"/>
      <c r="T151" s="158"/>
      <c r="AT151" s="153" t="s">
        <v>223</v>
      </c>
      <c r="AU151" s="153" t="s">
        <v>85</v>
      </c>
      <c r="AV151" s="12" t="s">
        <v>85</v>
      </c>
      <c r="AW151" s="12" t="s">
        <v>32</v>
      </c>
      <c r="AX151" s="12" t="s">
        <v>83</v>
      </c>
      <c r="AY151" s="153" t="s">
        <v>207</v>
      </c>
    </row>
    <row r="152" spans="2:65" s="1" customFormat="1" ht="37.9" customHeight="1">
      <c r="B152" s="137"/>
      <c r="C152" s="138" t="s">
        <v>234</v>
      </c>
      <c r="D152" s="138" t="s">
        <v>209</v>
      </c>
      <c r="E152" s="139" t="s">
        <v>380</v>
      </c>
      <c r="F152" s="140" t="s">
        <v>381</v>
      </c>
      <c r="G152" s="141" t="s">
        <v>286</v>
      </c>
      <c r="H152" s="142">
        <v>10.599</v>
      </c>
      <c r="I152" s="143"/>
      <c r="J152" s="144">
        <f>ROUND(I152*H152,2)</f>
        <v>0</v>
      </c>
      <c r="K152" s="140" t="s">
        <v>213</v>
      </c>
      <c r="L152" s="32"/>
      <c r="M152" s="145" t="s">
        <v>1</v>
      </c>
      <c r="N152" s="146" t="s">
        <v>41</v>
      </c>
      <c r="P152" s="147">
        <f>O152*H152</f>
        <v>0</v>
      </c>
      <c r="Q152" s="147">
        <v>0</v>
      </c>
      <c r="R152" s="147">
        <f>Q152*H152</f>
        <v>0</v>
      </c>
      <c r="S152" s="147">
        <v>0</v>
      </c>
      <c r="T152" s="148">
        <f>S152*H152</f>
        <v>0</v>
      </c>
      <c r="AR152" s="149" t="s">
        <v>214</v>
      </c>
      <c r="AT152" s="149" t="s">
        <v>209</v>
      </c>
      <c r="AU152" s="149" t="s">
        <v>85</v>
      </c>
      <c r="AY152" s="17" t="s">
        <v>207</v>
      </c>
      <c r="BE152" s="150">
        <f>IF(N152="základní",J152,0)</f>
        <v>0</v>
      </c>
      <c r="BF152" s="150">
        <f>IF(N152="snížená",J152,0)</f>
        <v>0</v>
      </c>
      <c r="BG152" s="150">
        <f>IF(N152="zákl. přenesená",J152,0)</f>
        <v>0</v>
      </c>
      <c r="BH152" s="150">
        <f>IF(N152="sníž. přenesená",J152,0)</f>
        <v>0</v>
      </c>
      <c r="BI152" s="150">
        <f>IF(N152="nulová",J152,0)</f>
        <v>0</v>
      </c>
      <c r="BJ152" s="17" t="s">
        <v>83</v>
      </c>
      <c r="BK152" s="150">
        <f>ROUND(I152*H152,2)</f>
        <v>0</v>
      </c>
      <c r="BL152" s="17" t="s">
        <v>214</v>
      </c>
      <c r="BM152" s="149" t="s">
        <v>1090</v>
      </c>
    </row>
    <row r="153" spans="2:51" s="13" customFormat="1" ht="12">
      <c r="B153" s="159"/>
      <c r="D153" s="152" t="s">
        <v>223</v>
      </c>
      <c r="E153" s="160" t="s">
        <v>1</v>
      </c>
      <c r="F153" s="161" t="s">
        <v>1091</v>
      </c>
      <c r="H153" s="160" t="s">
        <v>1</v>
      </c>
      <c r="I153" s="162"/>
      <c r="L153" s="159"/>
      <c r="M153" s="163"/>
      <c r="T153" s="164"/>
      <c r="AT153" s="160" t="s">
        <v>223</v>
      </c>
      <c r="AU153" s="160" t="s">
        <v>85</v>
      </c>
      <c r="AV153" s="13" t="s">
        <v>83</v>
      </c>
      <c r="AW153" s="13" t="s">
        <v>32</v>
      </c>
      <c r="AX153" s="13" t="s">
        <v>76</v>
      </c>
      <c r="AY153" s="160" t="s">
        <v>207</v>
      </c>
    </row>
    <row r="154" spans="2:51" s="12" customFormat="1" ht="12">
      <c r="B154" s="151"/>
      <c r="D154" s="152" t="s">
        <v>223</v>
      </c>
      <c r="E154" s="153" t="s">
        <v>1</v>
      </c>
      <c r="F154" s="154" t="s">
        <v>849</v>
      </c>
      <c r="H154" s="155">
        <v>7.799</v>
      </c>
      <c r="I154" s="156"/>
      <c r="L154" s="151"/>
      <c r="M154" s="157"/>
      <c r="T154" s="158"/>
      <c r="AT154" s="153" t="s">
        <v>223</v>
      </c>
      <c r="AU154" s="153" t="s">
        <v>85</v>
      </c>
      <c r="AV154" s="12" t="s">
        <v>85</v>
      </c>
      <c r="AW154" s="12" t="s">
        <v>32</v>
      </c>
      <c r="AX154" s="12" t="s">
        <v>76</v>
      </c>
      <c r="AY154" s="153" t="s">
        <v>207</v>
      </c>
    </row>
    <row r="155" spans="2:51" s="13" customFormat="1" ht="12">
      <c r="B155" s="159"/>
      <c r="D155" s="152" t="s">
        <v>223</v>
      </c>
      <c r="E155" s="160" t="s">
        <v>1</v>
      </c>
      <c r="F155" s="161" t="s">
        <v>1092</v>
      </c>
      <c r="H155" s="160" t="s">
        <v>1</v>
      </c>
      <c r="I155" s="162"/>
      <c r="L155" s="159"/>
      <c r="M155" s="163"/>
      <c r="T155" s="164"/>
      <c r="AT155" s="160" t="s">
        <v>223</v>
      </c>
      <c r="AU155" s="160" t="s">
        <v>85</v>
      </c>
      <c r="AV155" s="13" t="s">
        <v>83</v>
      </c>
      <c r="AW155" s="13" t="s">
        <v>32</v>
      </c>
      <c r="AX155" s="13" t="s">
        <v>76</v>
      </c>
      <c r="AY155" s="160" t="s">
        <v>207</v>
      </c>
    </row>
    <row r="156" spans="2:51" s="12" customFormat="1" ht="12">
      <c r="B156" s="151"/>
      <c r="D156" s="152" t="s">
        <v>223</v>
      </c>
      <c r="E156" s="153" t="s">
        <v>1</v>
      </c>
      <c r="F156" s="154" t="s">
        <v>1093</v>
      </c>
      <c r="H156" s="155">
        <v>2.8</v>
      </c>
      <c r="I156" s="156"/>
      <c r="L156" s="151"/>
      <c r="M156" s="157"/>
      <c r="T156" s="158"/>
      <c r="AT156" s="153" t="s">
        <v>223</v>
      </c>
      <c r="AU156" s="153" t="s">
        <v>85</v>
      </c>
      <c r="AV156" s="12" t="s">
        <v>85</v>
      </c>
      <c r="AW156" s="12" t="s">
        <v>32</v>
      </c>
      <c r="AX156" s="12" t="s">
        <v>76</v>
      </c>
      <c r="AY156" s="153" t="s">
        <v>207</v>
      </c>
    </row>
    <row r="157" spans="2:51" s="14" customFormat="1" ht="12">
      <c r="B157" s="165"/>
      <c r="D157" s="152" t="s">
        <v>223</v>
      </c>
      <c r="E157" s="166" t="s">
        <v>1</v>
      </c>
      <c r="F157" s="167" t="s">
        <v>309</v>
      </c>
      <c r="H157" s="168">
        <v>10.599</v>
      </c>
      <c r="I157" s="169"/>
      <c r="L157" s="165"/>
      <c r="M157" s="170"/>
      <c r="T157" s="171"/>
      <c r="AT157" s="166" t="s">
        <v>223</v>
      </c>
      <c r="AU157" s="166" t="s">
        <v>85</v>
      </c>
      <c r="AV157" s="14" t="s">
        <v>214</v>
      </c>
      <c r="AW157" s="14" t="s">
        <v>32</v>
      </c>
      <c r="AX157" s="14" t="s">
        <v>83</v>
      </c>
      <c r="AY157" s="166" t="s">
        <v>207</v>
      </c>
    </row>
    <row r="158" spans="2:65" s="1" customFormat="1" ht="37.9" customHeight="1">
      <c r="B158" s="137"/>
      <c r="C158" s="138" t="s">
        <v>238</v>
      </c>
      <c r="D158" s="138" t="s">
        <v>209</v>
      </c>
      <c r="E158" s="139" t="s">
        <v>1094</v>
      </c>
      <c r="F158" s="140" t="s">
        <v>1095</v>
      </c>
      <c r="G158" s="141" t="s">
        <v>286</v>
      </c>
      <c r="H158" s="142">
        <v>7.799</v>
      </c>
      <c r="I158" s="143"/>
      <c r="J158" s="144">
        <f>ROUND(I158*H158,2)</f>
        <v>0</v>
      </c>
      <c r="K158" s="140" t="s">
        <v>213</v>
      </c>
      <c r="L158" s="32"/>
      <c r="M158" s="145" t="s">
        <v>1</v>
      </c>
      <c r="N158" s="146" t="s">
        <v>41</v>
      </c>
      <c r="P158" s="147">
        <f>O158*H158</f>
        <v>0</v>
      </c>
      <c r="Q158" s="147">
        <v>0</v>
      </c>
      <c r="R158" s="147">
        <f>Q158*H158</f>
        <v>0</v>
      </c>
      <c r="S158" s="147">
        <v>0</v>
      </c>
      <c r="T158" s="148">
        <f>S158*H158</f>
        <v>0</v>
      </c>
      <c r="AR158" s="149" t="s">
        <v>214</v>
      </c>
      <c r="AT158" s="149" t="s">
        <v>209</v>
      </c>
      <c r="AU158" s="149" t="s">
        <v>85</v>
      </c>
      <c r="AY158" s="17" t="s">
        <v>207</v>
      </c>
      <c r="BE158" s="150">
        <f>IF(N158="základní",J158,0)</f>
        <v>0</v>
      </c>
      <c r="BF158" s="150">
        <f>IF(N158="snížená",J158,0)</f>
        <v>0</v>
      </c>
      <c r="BG158" s="150">
        <f>IF(N158="zákl. přenesená",J158,0)</f>
        <v>0</v>
      </c>
      <c r="BH158" s="150">
        <f>IF(N158="sníž. přenesená",J158,0)</f>
        <v>0</v>
      </c>
      <c r="BI158" s="150">
        <f>IF(N158="nulová",J158,0)</f>
        <v>0</v>
      </c>
      <c r="BJ158" s="17" t="s">
        <v>83</v>
      </c>
      <c r="BK158" s="150">
        <f>ROUND(I158*H158,2)</f>
        <v>0</v>
      </c>
      <c r="BL158" s="17" t="s">
        <v>214</v>
      </c>
      <c r="BM158" s="149" t="s">
        <v>1096</v>
      </c>
    </row>
    <row r="159" spans="2:51" s="13" customFormat="1" ht="12">
      <c r="B159" s="159"/>
      <c r="D159" s="152" t="s">
        <v>223</v>
      </c>
      <c r="E159" s="160" t="s">
        <v>1</v>
      </c>
      <c r="F159" s="161" t="s">
        <v>1091</v>
      </c>
      <c r="H159" s="160" t="s">
        <v>1</v>
      </c>
      <c r="I159" s="162"/>
      <c r="L159" s="159"/>
      <c r="M159" s="163"/>
      <c r="T159" s="164"/>
      <c r="AT159" s="160" t="s">
        <v>223</v>
      </c>
      <c r="AU159" s="160" t="s">
        <v>85</v>
      </c>
      <c r="AV159" s="13" t="s">
        <v>83</v>
      </c>
      <c r="AW159" s="13" t="s">
        <v>32</v>
      </c>
      <c r="AX159" s="13" t="s">
        <v>76</v>
      </c>
      <c r="AY159" s="160" t="s">
        <v>207</v>
      </c>
    </row>
    <row r="160" spans="2:51" s="12" customFormat="1" ht="12">
      <c r="B160" s="151"/>
      <c r="D160" s="152" t="s">
        <v>223</v>
      </c>
      <c r="E160" s="153" t="s">
        <v>1</v>
      </c>
      <c r="F160" s="154" t="s">
        <v>849</v>
      </c>
      <c r="H160" s="155">
        <v>7.799</v>
      </c>
      <c r="I160" s="156"/>
      <c r="L160" s="151"/>
      <c r="M160" s="157"/>
      <c r="T160" s="158"/>
      <c r="AT160" s="153" t="s">
        <v>223</v>
      </c>
      <c r="AU160" s="153" t="s">
        <v>85</v>
      </c>
      <c r="AV160" s="12" t="s">
        <v>85</v>
      </c>
      <c r="AW160" s="12" t="s">
        <v>32</v>
      </c>
      <c r="AX160" s="12" t="s">
        <v>83</v>
      </c>
      <c r="AY160" s="153" t="s">
        <v>207</v>
      </c>
    </row>
    <row r="161" spans="2:65" s="1" customFormat="1" ht="37.9" customHeight="1">
      <c r="B161" s="137"/>
      <c r="C161" s="138" t="s">
        <v>242</v>
      </c>
      <c r="D161" s="138" t="s">
        <v>209</v>
      </c>
      <c r="E161" s="139" t="s">
        <v>386</v>
      </c>
      <c r="F161" s="140" t="s">
        <v>387</v>
      </c>
      <c r="G161" s="141" t="s">
        <v>286</v>
      </c>
      <c r="H161" s="142">
        <v>7.453</v>
      </c>
      <c r="I161" s="143"/>
      <c r="J161" s="144">
        <f>ROUND(I161*H161,2)</f>
        <v>0</v>
      </c>
      <c r="K161" s="140" t="s">
        <v>213</v>
      </c>
      <c r="L161" s="32"/>
      <c r="M161" s="145" t="s">
        <v>1</v>
      </c>
      <c r="N161" s="146" t="s">
        <v>41</v>
      </c>
      <c r="P161" s="147">
        <f>O161*H161</f>
        <v>0</v>
      </c>
      <c r="Q161" s="147">
        <v>0</v>
      </c>
      <c r="R161" s="147">
        <f>Q161*H161</f>
        <v>0</v>
      </c>
      <c r="S161" s="147">
        <v>0</v>
      </c>
      <c r="T161" s="148">
        <f>S161*H161</f>
        <v>0</v>
      </c>
      <c r="AR161" s="149" t="s">
        <v>214</v>
      </c>
      <c r="AT161" s="149" t="s">
        <v>209</v>
      </c>
      <c r="AU161" s="149" t="s">
        <v>85</v>
      </c>
      <c r="AY161" s="17" t="s">
        <v>207</v>
      </c>
      <c r="BE161" s="150">
        <f>IF(N161="základní",J161,0)</f>
        <v>0</v>
      </c>
      <c r="BF161" s="150">
        <f>IF(N161="snížená",J161,0)</f>
        <v>0</v>
      </c>
      <c r="BG161" s="150">
        <f>IF(N161="zákl. přenesená",J161,0)</f>
        <v>0</v>
      </c>
      <c r="BH161" s="150">
        <f>IF(N161="sníž. přenesená",J161,0)</f>
        <v>0</v>
      </c>
      <c r="BI161" s="150">
        <f>IF(N161="nulová",J161,0)</f>
        <v>0</v>
      </c>
      <c r="BJ161" s="17" t="s">
        <v>83</v>
      </c>
      <c r="BK161" s="150">
        <f>ROUND(I161*H161,2)</f>
        <v>0</v>
      </c>
      <c r="BL161" s="17" t="s">
        <v>214</v>
      </c>
      <c r="BM161" s="149" t="s">
        <v>1097</v>
      </c>
    </row>
    <row r="162" spans="2:51" s="13" customFormat="1" ht="12">
      <c r="B162" s="159"/>
      <c r="D162" s="152" t="s">
        <v>223</v>
      </c>
      <c r="E162" s="160" t="s">
        <v>1</v>
      </c>
      <c r="F162" s="161" t="s">
        <v>394</v>
      </c>
      <c r="H162" s="160" t="s">
        <v>1</v>
      </c>
      <c r="I162" s="162"/>
      <c r="L162" s="159"/>
      <c r="M162" s="163"/>
      <c r="T162" s="164"/>
      <c r="AT162" s="160" t="s">
        <v>223</v>
      </c>
      <c r="AU162" s="160" t="s">
        <v>85</v>
      </c>
      <c r="AV162" s="13" t="s">
        <v>83</v>
      </c>
      <c r="AW162" s="13" t="s">
        <v>32</v>
      </c>
      <c r="AX162" s="13" t="s">
        <v>76</v>
      </c>
      <c r="AY162" s="160" t="s">
        <v>207</v>
      </c>
    </row>
    <row r="163" spans="2:51" s="12" customFormat="1" ht="12">
      <c r="B163" s="151"/>
      <c r="D163" s="152" t="s">
        <v>223</v>
      </c>
      <c r="E163" s="153" t="s">
        <v>151</v>
      </c>
      <c r="F163" s="154" t="s">
        <v>1098</v>
      </c>
      <c r="H163" s="155">
        <v>14.905</v>
      </c>
      <c r="I163" s="156"/>
      <c r="L163" s="151"/>
      <c r="M163" s="157"/>
      <c r="T163" s="158"/>
      <c r="AT163" s="153" t="s">
        <v>223</v>
      </c>
      <c r="AU163" s="153" t="s">
        <v>85</v>
      </c>
      <c r="AV163" s="12" t="s">
        <v>85</v>
      </c>
      <c r="AW163" s="12" t="s">
        <v>32</v>
      </c>
      <c r="AX163" s="12" t="s">
        <v>76</v>
      </c>
      <c r="AY163" s="153" t="s">
        <v>207</v>
      </c>
    </row>
    <row r="164" spans="2:51" s="12" customFormat="1" ht="12">
      <c r="B164" s="151"/>
      <c r="D164" s="152" t="s">
        <v>223</v>
      </c>
      <c r="E164" s="153" t="s">
        <v>1</v>
      </c>
      <c r="F164" s="154" t="s">
        <v>396</v>
      </c>
      <c r="H164" s="155">
        <v>7.453</v>
      </c>
      <c r="I164" s="156"/>
      <c r="L164" s="151"/>
      <c r="M164" s="157"/>
      <c r="T164" s="158"/>
      <c r="AT164" s="153" t="s">
        <v>223</v>
      </c>
      <c r="AU164" s="153" t="s">
        <v>85</v>
      </c>
      <c r="AV164" s="12" t="s">
        <v>85</v>
      </c>
      <c r="AW164" s="12" t="s">
        <v>32</v>
      </c>
      <c r="AX164" s="12" t="s">
        <v>83</v>
      </c>
      <c r="AY164" s="153" t="s">
        <v>207</v>
      </c>
    </row>
    <row r="165" spans="2:65" s="1" customFormat="1" ht="37.9" customHeight="1">
      <c r="B165" s="137"/>
      <c r="C165" s="138" t="s">
        <v>146</v>
      </c>
      <c r="D165" s="138" t="s">
        <v>209</v>
      </c>
      <c r="E165" s="139" t="s">
        <v>398</v>
      </c>
      <c r="F165" s="140" t="s">
        <v>399</v>
      </c>
      <c r="G165" s="141" t="s">
        <v>286</v>
      </c>
      <c r="H165" s="142">
        <v>74.525</v>
      </c>
      <c r="I165" s="143"/>
      <c r="J165" s="144">
        <f>ROUND(I165*H165,2)</f>
        <v>0</v>
      </c>
      <c r="K165" s="140" t="s">
        <v>213</v>
      </c>
      <c r="L165" s="32"/>
      <c r="M165" s="145" t="s">
        <v>1</v>
      </c>
      <c r="N165" s="146" t="s">
        <v>41</v>
      </c>
      <c r="P165" s="147">
        <f>O165*H165</f>
        <v>0</v>
      </c>
      <c r="Q165" s="147">
        <v>0</v>
      </c>
      <c r="R165" s="147">
        <f>Q165*H165</f>
        <v>0</v>
      </c>
      <c r="S165" s="147">
        <v>0</v>
      </c>
      <c r="T165" s="148">
        <f>S165*H165</f>
        <v>0</v>
      </c>
      <c r="AR165" s="149" t="s">
        <v>214</v>
      </c>
      <c r="AT165" s="149" t="s">
        <v>209</v>
      </c>
      <c r="AU165" s="149" t="s">
        <v>85</v>
      </c>
      <c r="AY165" s="17" t="s">
        <v>207</v>
      </c>
      <c r="BE165" s="150">
        <f>IF(N165="základní",J165,0)</f>
        <v>0</v>
      </c>
      <c r="BF165" s="150">
        <f>IF(N165="snížená",J165,0)</f>
        <v>0</v>
      </c>
      <c r="BG165" s="150">
        <f>IF(N165="zákl. přenesená",J165,0)</f>
        <v>0</v>
      </c>
      <c r="BH165" s="150">
        <f>IF(N165="sníž. přenesená",J165,0)</f>
        <v>0</v>
      </c>
      <c r="BI165" s="150">
        <f>IF(N165="nulová",J165,0)</f>
        <v>0</v>
      </c>
      <c r="BJ165" s="17" t="s">
        <v>83</v>
      </c>
      <c r="BK165" s="150">
        <f>ROUND(I165*H165,2)</f>
        <v>0</v>
      </c>
      <c r="BL165" s="17" t="s">
        <v>214</v>
      </c>
      <c r="BM165" s="149" t="s">
        <v>1099</v>
      </c>
    </row>
    <row r="166" spans="2:51" s="12" customFormat="1" ht="12">
      <c r="B166" s="151"/>
      <c r="D166" s="152" t="s">
        <v>223</v>
      </c>
      <c r="E166" s="153" t="s">
        <v>1</v>
      </c>
      <c r="F166" s="154" t="s">
        <v>404</v>
      </c>
      <c r="H166" s="155">
        <v>74.525</v>
      </c>
      <c r="I166" s="156"/>
      <c r="L166" s="151"/>
      <c r="M166" s="157"/>
      <c r="T166" s="158"/>
      <c r="AT166" s="153" t="s">
        <v>223</v>
      </c>
      <c r="AU166" s="153" t="s">
        <v>85</v>
      </c>
      <c r="AV166" s="12" t="s">
        <v>85</v>
      </c>
      <c r="AW166" s="12" t="s">
        <v>32</v>
      </c>
      <c r="AX166" s="12" t="s">
        <v>83</v>
      </c>
      <c r="AY166" s="153" t="s">
        <v>207</v>
      </c>
    </row>
    <row r="167" spans="2:65" s="1" customFormat="1" ht="37.9" customHeight="1">
      <c r="B167" s="137"/>
      <c r="C167" s="138" t="s">
        <v>249</v>
      </c>
      <c r="D167" s="138" t="s">
        <v>209</v>
      </c>
      <c r="E167" s="139" t="s">
        <v>406</v>
      </c>
      <c r="F167" s="140" t="s">
        <v>407</v>
      </c>
      <c r="G167" s="141" t="s">
        <v>286</v>
      </c>
      <c r="H167" s="142">
        <v>7.453</v>
      </c>
      <c r="I167" s="143"/>
      <c r="J167" s="144">
        <f>ROUND(I167*H167,2)</f>
        <v>0</v>
      </c>
      <c r="K167" s="140" t="s">
        <v>213</v>
      </c>
      <c r="L167" s="32"/>
      <c r="M167" s="145" t="s">
        <v>1</v>
      </c>
      <c r="N167" s="146" t="s">
        <v>41</v>
      </c>
      <c r="P167" s="147">
        <f>O167*H167</f>
        <v>0</v>
      </c>
      <c r="Q167" s="147">
        <v>0</v>
      </c>
      <c r="R167" s="147">
        <f>Q167*H167</f>
        <v>0</v>
      </c>
      <c r="S167" s="147">
        <v>0</v>
      </c>
      <c r="T167" s="148">
        <f>S167*H167</f>
        <v>0</v>
      </c>
      <c r="AR167" s="149" t="s">
        <v>214</v>
      </c>
      <c r="AT167" s="149" t="s">
        <v>209</v>
      </c>
      <c r="AU167" s="149" t="s">
        <v>85</v>
      </c>
      <c r="AY167" s="17" t="s">
        <v>207</v>
      </c>
      <c r="BE167" s="150">
        <f>IF(N167="základní",J167,0)</f>
        <v>0</v>
      </c>
      <c r="BF167" s="150">
        <f>IF(N167="snížená",J167,0)</f>
        <v>0</v>
      </c>
      <c r="BG167" s="150">
        <f>IF(N167="zákl. přenesená",J167,0)</f>
        <v>0</v>
      </c>
      <c r="BH167" s="150">
        <f>IF(N167="sníž. přenesená",J167,0)</f>
        <v>0</v>
      </c>
      <c r="BI167" s="150">
        <f>IF(N167="nulová",J167,0)</f>
        <v>0</v>
      </c>
      <c r="BJ167" s="17" t="s">
        <v>83</v>
      </c>
      <c r="BK167" s="150">
        <f>ROUND(I167*H167,2)</f>
        <v>0</v>
      </c>
      <c r="BL167" s="17" t="s">
        <v>214</v>
      </c>
      <c r="BM167" s="149" t="s">
        <v>1100</v>
      </c>
    </row>
    <row r="168" spans="2:51" s="12" customFormat="1" ht="12">
      <c r="B168" s="151"/>
      <c r="D168" s="152" t="s">
        <v>223</v>
      </c>
      <c r="E168" s="153" t="s">
        <v>1</v>
      </c>
      <c r="F168" s="154" t="s">
        <v>396</v>
      </c>
      <c r="H168" s="155">
        <v>7.453</v>
      </c>
      <c r="I168" s="156"/>
      <c r="L168" s="151"/>
      <c r="M168" s="157"/>
      <c r="T168" s="158"/>
      <c r="AT168" s="153" t="s">
        <v>223</v>
      </c>
      <c r="AU168" s="153" t="s">
        <v>85</v>
      </c>
      <c r="AV168" s="12" t="s">
        <v>85</v>
      </c>
      <c r="AW168" s="12" t="s">
        <v>32</v>
      </c>
      <c r="AX168" s="12" t="s">
        <v>83</v>
      </c>
      <c r="AY168" s="153" t="s">
        <v>207</v>
      </c>
    </row>
    <row r="169" spans="2:65" s="1" customFormat="1" ht="37.9" customHeight="1">
      <c r="B169" s="137"/>
      <c r="C169" s="138" t="s">
        <v>253</v>
      </c>
      <c r="D169" s="138" t="s">
        <v>209</v>
      </c>
      <c r="E169" s="139" t="s">
        <v>410</v>
      </c>
      <c r="F169" s="140" t="s">
        <v>411</v>
      </c>
      <c r="G169" s="141" t="s">
        <v>286</v>
      </c>
      <c r="H169" s="142">
        <v>74.525</v>
      </c>
      <c r="I169" s="143"/>
      <c r="J169" s="144">
        <f>ROUND(I169*H169,2)</f>
        <v>0</v>
      </c>
      <c r="K169" s="140" t="s">
        <v>213</v>
      </c>
      <c r="L169" s="32"/>
      <c r="M169" s="145" t="s">
        <v>1</v>
      </c>
      <c r="N169" s="146" t="s">
        <v>41</v>
      </c>
      <c r="P169" s="147">
        <f>O169*H169</f>
        <v>0</v>
      </c>
      <c r="Q169" s="147">
        <v>0</v>
      </c>
      <c r="R169" s="147">
        <f>Q169*H169</f>
        <v>0</v>
      </c>
      <c r="S169" s="147">
        <v>0</v>
      </c>
      <c r="T169" s="148">
        <f>S169*H169</f>
        <v>0</v>
      </c>
      <c r="AR169" s="149" t="s">
        <v>214</v>
      </c>
      <c r="AT169" s="149" t="s">
        <v>209</v>
      </c>
      <c r="AU169" s="149" t="s">
        <v>85</v>
      </c>
      <c r="AY169" s="17" t="s">
        <v>207</v>
      </c>
      <c r="BE169" s="150">
        <f>IF(N169="základní",J169,0)</f>
        <v>0</v>
      </c>
      <c r="BF169" s="150">
        <f>IF(N169="snížená",J169,0)</f>
        <v>0</v>
      </c>
      <c r="BG169" s="150">
        <f>IF(N169="zákl. přenesená",J169,0)</f>
        <v>0</v>
      </c>
      <c r="BH169" s="150">
        <f>IF(N169="sníž. přenesená",J169,0)</f>
        <v>0</v>
      </c>
      <c r="BI169" s="150">
        <f>IF(N169="nulová",J169,0)</f>
        <v>0</v>
      </c>
      <c r="BJ169" s="17" t="s">
        <v>83</v>
      </c>
      <c r="BK169" s="150">
        <f>ROUND(I169*H169,2)</f>
        <v>0</v>
      </c>
      <c r="BL169" s="17" t="s">
        <v>214</v>
      </c>
      <c r="BM169" s="149" t="s">
        <v>1101</v>
      </c>
    </row>
    <row r="170" spans="2:51" s="12" customFormat="1" ht="12">
      <c r="B170" s="151"/>
      <c r="D170" s="152" t="s">
        <v>223</v>
      </c>
      <c r="E170" s="153" t="s">
        <v>1</v>
      </c>
      <c r="F170" s="154" t="s">
        <v>404</v>
      </c>
      <c r="H170" s="155">
        <v>74.525</v>
      </c>
      <c r="I170" s="156"/>
      <c r="L170" s="151"/>
      <c r="M170" s="157"/>
      <c r="T170" s="158"/>
      <c r="AT170" s="153" t="s">
        <v>223</v>
      </c>
      <c r="AU170" s="153" t="s">
        <v>85</v>
      </c>
      <c r="AV170" s="12" t="s">
        <v>85</v>
      </c>
      <c r="AW170" s="12" t="s">
        <v>32</v>
      </c>
      <c r="AX170" s="12" t="s">
        <v>83</v>
      </c>
      <c r="AY170" s="153" t="s">
        <v>207</v>
      </c>
    </row>
    <row r="171" spans="2:65" s="1" customFormat="1" ht="24.2" customHeight="1">
      <c r="B171" s="137"/>
      <c r="C171" s="138" t="s">
        <v>255</v>
      </c>
      <c r="D171" s="138" t="s">
        <v>209</v>
      </c>
      <c r="E171" s="139" t="s">
        <v>414</v>
      </c>
      <c r="F171" s="140" t="s">
        <v>415</v>
      </c>
      <c r="G171" s="141" t="s">
        <v>286</v>
      </c>
      <c r="H171" s="142">
        <v>5.3</v>
      </c>
      <c r="I171" s="143"/>
      <c r="J171" s="144">
        <f>ROUND(I171*H171,2)</f>
        <v>0</v>
      </c>
      <c r="K171" s="140" t="s">
        <v>213</v>
      </c>
      <c r="L171" s="32"/>
      <c r="M171" s="145" t="s">
        <v>1</v>
      </c>
      <c r="N171" s="146" t="s">
        <v>41</v>
      </c>
      <c r="P171" s="147">
        <f>O171*H171</f>
        <v>0</v>
      </c>
      <c r="Q171" s="147">
        <v>0</v>
      </c>
      <c r="R171" s="147">
        <f>Q171*H171</f>
        <v>0</v>
      </c>
      <c r="S171" s="147">
        <v>0</v>
      </c>
      <c r="T171" s="148">
        <f>S171*H171</f>
        <v>0</v>
      </c>
      <c r="AR171" s="149" t="s">
        <v>214</v>
      </c>
      <c r="AT171" s="149" t="s">
        <v>209</v>
      </c>
      <c r="AU171" s="149" t="s">
        <v>85</v>
      </c>
      <c r="AY171" s="17" t="s">
        <v>207</v>
      </c>
      <c r="BE171" s="150">
        <f>IF(N171="základní",J171,0)</f>
        <v>0</v>
      </c>
      <c r="BF171" s="150">
        <f>IF(N171="snížená",J171,0)</f>
        <v>0</v>
      </c>
      <c r="BG171" s="150">
        <f>IF(N171="zákl. přenesená",J171,0)</f>
        <v>0</v>
      </c>
      <c r="BH171" s="150">
        <f>IF(N171="sníž. přenesená",J171,0)</f>
        <v>0</v>
      </c>
      <c r="BI171" s="150">
        <f>IF(N171="nulová",J171,0)</f>
        <v>0</v>
      </c>
      <c r="BJ171" s="17" t="s">
        <v>83</v>
      </c>
      <c r="BK171" s="150">
        <f>ROUND(I171*H171,2)</f>
        <v>0</v>
      </c>
      <c r="BL171" s="17" t="s">
        <v>214</v>
      </c>
      <c r="BM171" s="149" t="s">
        <v>1102</v>
      </c>
    </row>
    <row r="172" spans="2:51" s="12" customFormat="1" ht="12">
      <c r="B172" s="151"/>
      <c r="D172" s="152" t="s">
        <v>223</v>
      </c>
      <c r="E172" s="153" t="s">
        <v>1</v>
      </c>
      <c r="F172" s="154" t="s">
        <v>859</v>
      </c>
      <c r="H172" s="155">
        <v>3.9</v>
      </c>
      <c r="I172" s="156"/>
      <c r="L172" s="151"/>
      <c r="M172" s="157"/>
      <c r="T172" s="158"/>
      <c r="AT172" s="153" t="s">
        <v>223</v>
      </c>
      <c r="AU172" s="153" t="s">
        <v>85</v>
      </c>
      <c r="AV172" s="12" t="s">
        <v>85</v>
      </c>
      <c r="AW172" s="12" t="s">
        <v>32</v>
      </c>
      <c r="AX172" s="12" t="s">
        <v>76</v>
      </c>
      <c r="AY172" s="153" t="s">
        <v>207</v>
      </c>
    </row>
    <row r="173" spans="2:51" s="13" customFormat="1" ht="12">
      <c r="B173" s="159"/>
      <c r="D173" s="152" t="s">
        <v>223</v>
      </c>
      <c r="E173" s="160" t="s">
        <v>1</v>
      </c>
      <c r="F173" s="161" t="s">
        <v>1103</v>
      </c>
      <c r="H173" s="160" t="s">
        <v>1</v>
      </c>
      <c r="I173" s="162"/>
      <c r="L173" s="159"/>
      <c r="M173" s="163"/>
      <c r="T173" s="164"/>
      <c r="AT173" s="160" t="s">
        <v>223</v>
      </c>
      <c r="AU173" s="160" t="s">
        <v>85</v>
      </c>
      <c r="AV173" s="13" t="s">
        <v>83</v>
      </c>
      <c r="AW173" s="13" t="s">
        <v>32</v>
      </c>
      <c r="AX173" s="13" t="s">
        <v>76</v>
      </c>
      <c r="AY173" s="160" t="s">
        <v>207</v>
      </c>
    </row>
    <row r="174" spans="2:51" s="12" customFormat="1" ht="12">
      <c r="B174" s="151"/>
      <c r="D174" s="152" t="s">
        <v>223</v>
      </c>
      <c r="E174" s="153" t="s">
        <v>1</v>
      </c>
      <c r="F174" s="154" t="s">
        <v>1104</v>
      </c>
      <c r="H174" s="155">
        <v>1.4</v>
      </c>
      <c r="I174" s="156"/>
      <c r="L174" s="151"/>
      <c r="M174" s="157"/>
      <c r="T174" s="158"/>
      <c r="AT174" s="153" t="s">
        <v>223</v>
      </c>
      <c r="AU174" s="153" t="s">
        <v>85</v>
      </c>
      <c r="AV174" s="12" t="s">
        <v>85</v>
      </c>
      <c r="AW174" s="12" t="s">
        <v>32</v>
      </c>
      <c r="AX174" s="12" t="s">
        <v>76</v>
      </c>
      <c r="AY174" s="153" t="s">
        <v>207</v>
      </c>
    </row>
    <row r="175" spans="2:51" s="14" customFormat="1" ht="12">
      <c r="B175" s="165"/>
      <c r="D175" s="152" t="s">
        <v>223</v>
      </c>
      <c r="E175" s="166" t="s">
        <v>1</v>
      </c>
      <c r="F175" s="167" t="s">
        <v>309</v>
      </c>
      <c r="H175" s="168">
        <v>5.3</v>
      </c>
      <c r="I175" s="169"/>
      <c r="L175" s="165"/>
      <c r="M175" s="170"/>
      <c r="T175" s="171"/>
      <c r="AT175" s="166" t="s">
        <v>223</v>
      </c>
      <c r="AU175" s="166" t="s">
        <v>85</v>
      </c>
      <c r="AV175" s="14" t="s">
        <v>214</v>
      </c>
      <c r="AW175" s="14" t="s">
        <v>32</v>
      </c>
      <c r="AX175" s="14" t="s">
        <v>83</v>
      </c>
      <c r="AY175" s="166" t="s">
        <v>207</v>
      </c>
    </row>
    <row r="176" spans="2:65" s="1" customFormat="1" ht="24.2" customHeight="1">
      <c r="B176" s="137"/>
      <c r="C176" s="138" t="s">
        <v>261</v>
      </c>
      <c r="D176" s="138" t="s">
        <v>209</v>
      </c>
      <c r="E176" s="139" t="s">
        <v>860</v>
      </c>
      <c r="F176" s="140" t="s">
        <v>861</v>
      </c>
      <c r="G176" s="141" t="s">
        <v>286</v>
      </c>
      <c r="H176" s="142">
        <v>3.9</v>
      </c>
      <c r="I176" s="143"/>
      <c r="J176" s="144">
        <f>ROUND(I176*H176,2)</f>
        <v>0</v>
      </c>
      <c r="K176" s="140" t="s">
        <v>213</v>
      </c>
      <c r="L176" s="32"/>
      <c r="M176" s="145" t="s">
        <v>1</v>
      </c>
      <c r="N176" s="146" t="s">
        <v>41</v>
      </c>
      <c r="P176" s="147">
        <f>O176*H176</f>
        <v>0</v>
      </c>
      <c r="Q176" s="147">
        <v>0</v>
      </c>
      <c r="R176" s="147">
        <f>Q176*H176</f>
        <v>0</v>
      </c>
      <c r="S176" s="147">
        <v>0</v>
      </c>
      <c r="T176" s="148">
        <f>S176*H176</f>
        <v>0</v>
      </c>
      <c r="AR176" s="149" t="s">
        <v>214</v>
      </c>
      <c r="AT176" s="149" t="s">
        <v>209</v>
      </c>
      <c r="AU176" s="149" t="s">
        <v>85</v>
      </c>
      <c r="AY176" s="17" t="s">
        <v>207</v>
      </c>
      <c r="BE176" s="150">
        <f>IF(N176="základní",J176,0)</f>
        <v>0</v>
      </c>
      <c r="BF176" s="150">
        <f>IF(N176="snížená",J176,0)</f>
        <v>0</v>
      </c>
      <c r="BG176" s="150">
        <f>IF(N176="zákl. přenesená",J176,0)</f>
        <v>0</v>
      </c>
      <c r="BH176" s="150">
        <f>IF(N176="sníž. přenesená",J176,0)</f>
        <v>0</v>
      </c>
      <c r="BI176" s="150">
        <f>IF(N176="nulová",J176,0)</f>
        <v>0</v>
      </c>
      <c r="BJ176" s="17" t="s">
        <v>83</v>
      </c>
      <c r="BK176" s="150">
        <f>ROUND(I176*H176,2)</f>
        <v>0</v>
      </c>
      <c r="BL176" s="17" t="s">
        <v>214</v>
      </c>
      <c r="BM176" s="149" t="s">
        <v>1105</v>
      </c>
    </row>
    <row r="177" spans="2:51" s="12" customFormat="1" ht="12">
      <c r="B177" s="151"/>
      <c r="D177" s="152" t="s">
        <v>223</v>
      </c>
      <c r="E177" s="153" t="s">
        <v>1</v>
      </c>
      <c r="F177" s="154" t="s">
        <v>859</v>
      </c>
      <c r="H177" s="155">
        <v>3.9</v>
      </c>
      <c r="I177" s="156"/>
      <c r="L177" s="151"/>
      <c r="M177" s="157"/>
      <c r="T177" s="158"/>
      <c r="AT177" s="153" t="s">
        <v>223</v>
      </c>
      <c r="AU177" s="153" t="s">
        <v>85</v>
      </c>
      <c r="AV177" s="12" t="s">
        <v>85</v>
      </c>
      <c r="AW177" s="12" t="s">
        <v>32</v>
      </c>
      <c r="AX177" s="12" t="s">
        <v>83</v>
      </c>
      <c r="AY177" s="153" t="s">
        <v>207</v>
      </c>
    </row>
    <row r="178" spans="2:65" s="1" customFormat="1" ht="33" customHeight="1">
      <c r="B178" s="137"/>
      <c r="C178" s="138" t="s">
        <v>266</v>
      </c>
      <c r="D178" s="138" t="s">
        <v>209</v>
      </c>
      <c r="E178" s="139" t="s">
        <v>433</v>
      </c>
      <c r="F178" s="140" t="s">
        <v>434</v>
      </c>
      <c r="G178" s="141" t="s">
        <v>429</v>
      </c>
      <c r="H178" s="142">
        <v>29.81</v>
      </c>
      <c r="I178" s="143"/>
      <c r="J178" s="144">
        <f>ROUND(I178*H178,2)</f>
        <v>0</v>
      </c>
      <c r="K178" s="140" t="s">
        <v>213</v>
      </c>
      <c r="L178" s="32"/>
      <c r="M178" s="145" t="s">
        <v>1</v>
      </c>
      <c r="N178" s="146" t="s">
        <v>41</v>
      </c>
      <c r="P178" s="147">
        <f>O178*H178</f>
        <v>0</v>
      </c>
      <c r="Q178" s="147">
        <v>0</v>
      </c>
      <c r="R178" s="147">
        <f>Q178*H178</f>
        <v>0</v>
      </c>
      <c r="S178" s="147">
        <v>0</v>
      </c>
      <c r="T178" s="148">
        <f>S178*H178</f>
        <v>0</v>
      </c>
      <c r="AR178" s="149" t="s">
        <v>214</v>
      </c>
      <c r="AT178" s="149" t="s">
        <v>209</v>
      </c>
      <c r="AU178" s="149" t="s">
        <v>85</v>
      </c>
      <c r="AY178" s="17" t="s">
        <v>207</v>
      </c>
      <c r="BE178" s="150">
        <f>IF(N178="základní",J178,0)</f>
        <v>0</v>
      </c>
      <c r="BF178" s="150">
        <f>IF(N178="snížená",J178,0)</f>
        <v>0</v>
      </c>
      <c r="BG178" s="150">
        <f>IF(N178="zákl. přenesená",J178,0)</f>
        <v>0</v>
      </c>
      <c r="BH178" s="150">
        <f>IF(N178="sníž. přenesená",J178,0)</f>
        <v>0</v>
      </c>
      <c r="BI178" s="150">
        <f>IF(N178="nulová",J178,0)</f>
        <v>0</v>
      </c>
      <c r="BJ178" s="17" t="s">
        <v>83</v>
      </c>
      <c r="BK178" s="150">
        <f>ROUND(I178*H178,2)</f>
        <v>0</v>
      </c>
      <c r="BL178" s="17" t="s">
        <v>214</v>
      </c>
      <c r="BM178" s="149" t="s">
        <v>1106</v>
      </c>
    </row>
    <row r="179" spans="2:51" s="12" customFormat="1" ht="12">
      <c r="B179" s="151"/>
      <c r="D179" s="152" t="s">
        <v>223</v>
      </c>
      <c r="E179" s="153" t="s">
        <v>1</v>
      </c>
      <c r="F179" s="154" t="s">
        <v>436</v>
      </c>
      <c r="H179" s="155">
        <v>29.81</v>
      </c>
      <c r="I179" s="156"/>
      <c r="L179" s="151"/>
      <c r="M179" s="157"/>
      <c r="T179" s="158"/>
      <c r="AT179" s="153" t="s">
        <v>223</v>
      </c>
      <c r="AU179" s="153" t="s">
        <v>85</v>
      </c>
      <c r="AV179" s="12" t="s">
        <v>85</v>
      </c>
      <c r="AW179" s="12" t="s">
        <v>32</v>
      </c>
      <c r="AX179" s="12" t="s">
        <v>83</v>
      </c>
      <c r="AY179" s="153" t="s">
        <v>207</v>
      </c>
    </row>
    <row r="180" spans="2:65" s="1" customFormat="1" ht="16.5" customHeight="1">
      <c r="B180" s="137"/>
      <c r="C180" s="138" t="s">
        <v>8</v>
      </c>
      <c r="D180" s="138" t="s">
        <v>209</v>
      </c>
      <c r="E180" s="139" t="s">
        <v>438</v>
      </c>
      <c r="F180" s="140" t="s">
        <v>439</v>
      </c>
      <c r="G180" s="141" t="s">
        <v>286</v>
      </c>
      <c r="H180" s="142">
        <v>14.905</v>
      </c>
      <c r="I180" s="143"/>
      <c r="J180" s="144">
        <f>ROUND(I180*H180,2)</f>
        <v>0</v>
      </c>
      <c r="K180" s="140" t="s">
        <v>213</v>
      </c>
      <c r="L180" s="32"/>
      <c r="M180" s="145" t="s">
        <v>1</v>
      </c>
      <c r="N180" s="146" t="s">
        <v>41</v>
      </c>
      <c r="P180" s="147">
        <f>O180*H180</f>
        <v>0</v>
      </c>
      <c r="Q180" s="147">
        <v>0</v>
      </c>
      <c r="R180" s="147">
        <f>Q180*H180</f>
        <v>0</v>
      </c>
      <c r="S180" s="147">
        <v>0</v>
      </c>
      <c r="T180" s="148">
        <f>S180*H180</f>
        <v>0</v>
      </c>
      <c r="AR180" s="149" t="s">
        <v>214</v>
      </c>
      <c r="AT180" s="149" t="s">
        <v>209</v>
      </c>
      <c r="AU180" s="149" t="s">
        <v>85</v>
      </c>
      <c r="AY180" s="17" t="s">
        <v>207</v>
      </c>
      <c r="BE180" s="150">
        <f>IF(N180="základní",J180,0)</f>
        <v>0</v>
      </c>
      <c r="BF180" s="150">
        <f>IF(N180="snížená",J180,0)</f>
        <v>0</v>
      </c>
      <c r="BG180" s="150">
        <f>IF(N180="zákl. přenesená",J180,0)</f>
        <v>0</v>
      </c>
      <c r="BH180" s="150">
        <f>IF(N180="sníž. přenesená",J180,0)</f>
        <v>0</v>
      </c>
      <c r="BI180" s="150">
        <f>IF(N180="nulová",J180,0)</f>
        <v>0</v>
      </c>
      <c r="BJ180" s="17" t="s">
        <v>83</v>
      </c>
      <c r="BK180" s="150">
        <f>ROUND(I180*H180,2)</f>
        <v>0</v>
      </c>
      <c r="BL180" s="17" t="s">
        <v>214</v>
      </c>
      <c r="BM180" s="149" t="s">
        <v>1107</v>
      </c>
    </row>
    <row r="181" spans="2:51" s="12" customFormat="1" ht="12">
      <c r="B181" s="151"/>
      <c r="D181" s="152" t="s">
        <v>223</v>
      </c>
      <c r="E181" s="153" t="s">
        <v>1</v>
      </c>
      <c r="F181" s="154" t="s">
        <v>151</v>
      </c>
      <c r="H181" s="155">
        <v>14.905</v>
      </c>
      <c r="I181" s="156"/>
      <c r="L181" s="151"/>
      <c r="M181" s="157"/>
      <c r="T181" s="158"/>
      <c r="AT181" s="153" t="s">
        <v>223</v>
      </c>
      <c r="AU181" s="153" t="s">
        <v>85</v>
      </c>
      <c r="AV181" s="12" t="s">
        <v>85</v>
      </c>
      <c r="AW181" s="12" t="s">
        <v>32</v>
      </c>
      <c r="AX181" s="12" t="s">
        <v>83</v>
      </c>
      <c r="AY181" s="153" t="s">
        <v>207</v>
      </c>
    </row>
    <row r="182" spans="2:65" s="1" customFormat="1" ht="24.2" customHeight="1">
      <c r="B182" s="137"/>
      <c r="C182" s="138" t="s">
        <v>274</v>
      </c>
      <c r="D182" s="138" t="s">
        <v>209</v>
      </c>
      <c r="E182" s="139" t="s">
        <v>453</v>
      </c>
      <c r="F182" s="140" t="s">
        <v>454</v>
      </c>
      <c r="G182" s="141" t="s">
        <v>286</v>
      </c>
      <c r="H182" s="142">
        <v>7.799</v>
      </c>
      <c r="I182" s="143"/>
      <c r="J182" s="144">
        <f>ROUND(I182*H182,2)</f>
        <v>0</v>
      </c>
      <c r="K182" s="140" t="s">
        <v>213</v>
      </c>
      <c r="L182" s="32"/>
      <c r="M182" s="145" t="s">
        <v>1</v>
      </c>
      <c r="N182" s="146" t="s">
        <v>41</v>
      </c>
      <c r="P182" s="147">
        <f>O182*H182</f>
        <v>0</v>
      </c>
      <c r="Q182" s="147">
        <v>0</v>
      </c>
      <c r="R182" s="147">
        <f>Q182*H182</f>
        <v>0</v>
      </c>
      <c r="S182" s="147">
        <v>0</v>
      </c>
      <c r="T182" s="148">
        <f>S182*H182</f>
        <v>0</v>
      </c>
      <c r="AR182" s="149" t="s">
        <v>214</v>
      </c>
      <c r="AT182" s="149" t="s">
        <v>209</v>
      </c>
      <c r="AU182" s="149" t="s">
        <v>85</v>
      </c>
      <c r="AY182" s="17" t="s">
        <v>207</v>
      </c>
      <c r="BE182" s="150">
        <f>IF(N182="základní",J182,0)</f>
        <v>0</v>
      </c>
      <c r="BF182" s="150">
        <f>IF(N182="snížená",J182,0)</f>
        <v>0</v>
      </c>
      <c r="BG182" s="150">
        <f>IF(N182="zákl. přenesená",J182,0)</f>
        <v>0</v>
      </c>
      <c r="BH182" s="150">
        <f>IF(N182="sníž. přenesená",J182,0)</f>
        <v>0</v>
      </c>
      <c r="BI182" s="150">
        <f>IF(N182="nulová",J182,0)</f>
        <v>0</v>
      </c>
      <c r="BJ182" s="17" t="s">
        <v>83</v>
      </c>
      <c r="BK182" s="150">
        <f>ROUND(I182*H182,2)</f>
        <v>0</v>
      </c>
      <c r="BL182" s="17" t="s">
        <v>214</v>
      </c>
      <c r="BM182" s="149" t="s">
        <v>1108</v>
      </c>
    </row>
    <row r="183" spans="2:51" s="12" customFormat="1" ht="12">
      <c r="B183" s="151"/>
      <c r="D183" s="152" t="s">
        <v>223</v>
      </c>
      <c r="E183" s="153" t="s">
        <v>1</v>
      </c>
      <c r="F183" s="154" t="s">
        <v>165</v>
      </c>
      <c r="H183" s="155">
        <v>22.704</v>
      </c>
      <c r="I183" s="156"/>
      <c r="L183" s="151"/>
      <c r="M183" s="157"/>
      <c r="T183" s="158"/>
      <c r="AT183" s="153" t="s">
        <v>223</v>
      </c>
      <c r="AU183" s="153" t="s">
        <v>85</v>
      </c>
      <c r="AV183" s="12" t="s">
        <v>85</v>
      </c>
      <c r="AW183" s="12" t="s">
        <v>32</v>
      </c>
      <c r="AX183" s="12" t="s">
        <v>76</v>
      </c>
      <c r="AY183" s="153" t="s">
        <v>207</v>
      </c>
    </row>
    <row r="184" spans="2:51" s="12" customFormat="1" ht="12">
      <c r="B184" s="151"/>
      <c r="D184" s="152" t="s">
        <v>223</v>
      </c>
      <c r="E184" s="153" t="s">
        <v>1</v>
      </c>
      <c r="F184" s="154" t="s">
        <v>1187</v>
      </c>
      <c r="H184" s="155">
        <v>-1.12</v>
      </c>
      <c r="I184" s="156"/>
      <c r="L184" s="151"/>
      <c r="M184" s="157"/>
      <c r="T184" s="158"/>
      <c r="AT184" s="153" t="s">
        <v>223</v>
      </c>
      <c r="AU184" s="153" t="s">
        <v>85</v>
      </c>
      <c r="AV184" s="12" t="s">
        <v>85</v>
      </c>
      <c r="AW184" s="12" t="s">
        <v>32</v>
      </c>
      <c r="AX184" s="12" t="s">
        <v>76</v>
      </c>
      <c r="AY184" s="153" t="s">
        <v>207</v>
      </c>
    </row>
    <row r="185" spans="2:51" s="12" customFormat="1" ht="12">
      <c r="B185" s="151"/>
      <c r="D185" s="152" t="s">
        <v>223</v>
      </c>
      <c r="E185" s="153" t="s">
        <v>1</v>
      </c>
      <c r="F185" s="154" t="s">
        <v>1188</v>
      </c>
      <c r="H185" s="155">
        <v>-1.68</v>
      </c>
      <c r="I185" s="156"/>
      <c r="L185" s="151"/>
      <c r="M185" s="157"/>
      <c r="T185" s="158"/>
      <c r="AT185" s="153" t="s">
        <v>223</v>
      </c>
      <c r="AU185" s="153" t="s">
        <v>85</v>
      </c>
      <c r="AV185" s="12" t="s">
        <v>85</v>
      </c>
      <c r="AW185" s="12" t="s">
        <v>32</v>
      </c>
      <c r="AX185" s="12" t="s">
        <v>76</v>
      </c>
      <c r="AY185" s="153" t="s">
        <v>207</v>
      </c>
    </row>
    <row r="186" spans="2:51" s="12" customFormat="1" ht="12">
      <c r="B186" s="151"/>
      <c r="D186" s="152" t="s">
        <v>223</v>
      </c>
      <c r="E186" s="153" t="s">
        <v>1</v>
      </c>
      <c r="F186" s="154" t="s">
        <v>1189</v>
      </c>
      <c r="H186" s="155">
        <v>-2.08</v>
      </c>
      <c r="I186" s="156"/>
      <c r="L186" s="151"/>
      <c r="M186" s="157"/>
      <c r="T186" s="158"/>
      <c r="AT186" s="153" t="s">
        <v>223</v>
      </c>
      <c r="AU186" s="153" t="s">
        <v>85</v>
      </c>
      <c r="AV186" s="12" t="s">
        <v>85</v>
      </c>
      <c r="AW186" s="12" t="s">
        <v>32</v>
      </c>
      <c r="AX186" s="12" t="s">
        <v>76</v>
      </c>
      <c r="AY186" s="153" t="s">
        <v>207</v>
      </c>
    </row>
    <row r="187" spans="2:51" s="12" customFormat="1" ht="12">
      <c r="B187" s="151"/>
      <c r="D187" s="152" t="s">
        <v>223</v>
      </c>
      <c r="E187" s="153" t="s">
        <v>1</v>
      </c>
      <c r="F187" s="154" t="s">
        <v>1190</v>
      </c>
      <c r="H187" s="155">
        <v>-7.2</v>
      </c>
      <c r="I187" s="156"/>
      <c r="L187" s="151"/>
      <c r="M187" s="157"/>
      <c r="T187" s="158"/>
      <c r="AT187" s="153" t="s">
        <v>223</v>
      </c>
      <c r="AU187" s="153" t="s">
        <v>85</v>
      </c>
      <c r="AV187" s="12" t="s">
        <v>85</v>
      </c>
      <c r="AW187" s="12" t="s">
        <v>32</v>
      </c>
      <c r="AX187" s="12" t="s">
        <v>76</v>
      </c>
      <c r="AY187" s="153" t="s">
        <v>207</v>
      </c>
    </row>
    <row r="188" spans="2:51" s="12" customFormat="1" ht="12">
      <c r="B188" s="151"/>
      <c r="D188" s="152" t="s">
        <v>223</v>
      </c>
      <c r="E188" s="153" t="s">
        <v>1</v>
      </c>
      <c r="F188" s="154" t="s">
        <v>1312</v>
      </c>
      <c r="H188" s="155">
        <v>-2.825</v>
      </c>
      <c r="I188" s="156"/>
      <c r="L188" s="151"/>
      <c r="M188" s="157"/>
      <c r="T188" s="158"/>
      <c r="AT188" s="153" t="s">
        <v>223</v>
      </c>
      <c r="AU188" s="153" t="s">
        <v>85</v>
      </c>
      <c r="AV188" s="12" t="s">
        <v>85</v>
      </c>
      <c r="AW188" s="12" t="s">
        <v>32</v>
      </c>
      <c r="AX188" s="12" t="s">
        <v>76</v>
      </c>
      <c r="AY188" s="153" t="s">
        <v>207</v>
      </c>
    </row>
    <row r="189" spans="2:51" s="14" customFormat="1" ht="12">
      <c r="B189" s="165"/>
      <c r="D189" s="152" t="s">
        <v>223</v>
      </c>
      <c r="E189" s="166" t="s">
        <v>831</v>
      </c>
      <c r="F189" s="167" t="s">
        <v>309</v>
      </c>
      <c r="H189" s="168">
        <v>7.799</v>
      </c>
      <c r="I189" s="169"/>
      <c r="L189" s="165"/>
      <c r="M189" s="170"/>
      <c r="T189" s="171"/>
      <c r="AT189" s="166" t="s">
        <v>223</v>
      </c>
      <c r="AU189" s="166" t="s">
        <v>85</v>
      </c>
      <c r="AV189" s="14" t="s">
        <v>214</v>
      </c>
      <c r="AW189" s="14" t="s">
        <v>32</v>
      </c>
      <c r="AX189" s="14" t="s">
        <v>83</v>
      </c>
      <c r="AY189" s="166" t="s">
        <v>207</v>
      </c>
    </row>
    <row r="190" spans="2:65" s="1" customFormat="1" ht="24.2" customHeight="1">
      <c r="B190" s="137"/>
      <c r="C190" s="138" t="s">
        <v>278</v>
      </c>
      <c r="D190" s="138" t="s">
        <v>209</v>
      </c>
      <c r="E190" s="139" t="s">
        <v>479</v>
      </c>
      <c r="F190" s="140" t="s">
        <v>480</v>
      </c>
      <c r="G190" s="141" t="s">
        <v>218</v>
      </c>
      <c r="H190" s="142">
        <v>14</v>
      </c>
      <c r="I190" s="143"/>
      <c r="J190" s="144">
        <f>ROUND(I190*H190,2)</f>
        <v>0</v>
      </c>
      <c r="K190" s="140" t="s">
        <v>213</v>
      </c>
      <c r="L190" s="32"/>
      <c r="M190" s="145" t="s">
        <v>1</v>
      </c>
      <c r="N190" s="146" t="s">
        <v>41</v>
      </c>
      <c r="P190" s="147">
        <f>O190*H190</f>
        <v>0</v>
      </c>
      <c r="Q190" s="147">
        <v>0</v>
      </c>
      <c r="R190" s="147">
        <f>Q190*H190</f>
        <v>0</v>
      </c>
      <c r="S190" s="147">
        <v>0</v>
      </c>
      <c r="T190" s="148">
        <f>S190*H190</f>
        <v>0</v>
      </c>
      <c r="AR190" s="149" t="s">
        <v>214</v>
      </c>
      <c r="AT190" s="149" t="s">
        <v>209</v>
      </c>
      <c r="AU190" s="149" t="s">
        <v>85</v>
      </c>
      <c r="AY190" s="17" t="s">
        <v>207</v>
      </c>
      <c r="BE190" s="150">
        <f>IF(N190="základní",J190,0)</f>
        <v>0</v>
      </c>
      <c r="BF190" s="150">
        <f>IF(N190="snížená",J190,0)</f>
        <v>0</v>
      </c>
      <c r="BG190" s="150">
        <f>IF(N190="zákl. přenesená",J190,0)</f>
        <v>0</v>
      </c>
      <c r="BH190" s="150">
        <f>IF(N190="sníž. přenesená",J190,0)</f>
        <v>0</v>
      </c>
      <c r="BI190" s="150">
        <f>IF(N190="nulová",J190,0)</f>
        <v>0</v>
      </c>
      <c r="BJ190" s="17" t="s">
        <v>83</v>
      </c>
      <c r="BK190" s="150">
        <f>ROUND(I190*H190,2)</f>
        <v>0</v>
      </c>
      <c r="BL190" s="17" t="s">
        <v>214</v>
      </c>
      <c r="BM190" s="149" t="s">
        <v>1113</v>
      </c>
    </row>
    <row r="191" spans="2:51" s="12" customFormat="1" ht="12">
      <c r="B191" s="151"/>
      <c r="D191" s="152" t="s">
        <v>223</v>
      </c>
      <c r="E191" s="153" t="s">
        <v>157</v>
      </c>
      <c r="F191" s="154" t="s">
        <v>1308</v>
      </c>
      <c r="H191" s="155">
        <v>14</v>
      </c>
      <c r="I191" s="156"/>
      <c r="L191" s="151"/>
      <c r="M191" s="157"/>
      <c r="T191" s="158"/>
      <c r="AT191" s="153" t="s">
        <v>223</v>
      </c>
      <c r="AU191" s="153" t="s">
        <v>85</v>
      </c>
      <c r="AV191" s="12" t="s">
        <v>85</v>
      </c>
      <c r="AW191" s="12" t="s">
        <v>32</v>
      </c>
      <c r="AX191" s="12" t="s">
        <v>83</v>
      </c>
      <c r="AY191" s="153" t="s">
        <v>207</v>
      </c>
    </row>
    <row r="192" spans="2:65" s="1" customFormat="1" ht="24.2" customHeight="1">
      <c r="B192" s="137"/>
      <c r="C192" s="138" t="s">
        <v>283</v>
      </c>
      <c r="D192" s="138" t="s">
        <v>209</v>
      </c>
      <c r="E192" s="139" t="s">
        <v>484</v>
      </c>
      <c r="F192" s="140" t="s">
        <v>1115</v>
      </c>
      <c r="G192" s="141" t="s">
        <v>218</v>
      </c>
      <c r="H192" s="142">
        <v>14</v>
      </c>
      <c r="I192" s="143"/>
      <c r="J192" s="144">
        <f>ROUND(I192*H192,2)</f>
        <v>0</v>
      </c>
      <c r="K192" s="140" t="s">
        <v>213</v>
      </c>
      <c r="L192" s="32"/>
      <c r="M192" s="145" t="s">
        <v>1</v>
      </c>
      <c r="N192" s="146" t="s">
        <v>41</v>
      </c>
      <c r="P192" s="147">
        <f>O192*H192</f>
        <v>0</v>
      </c>
      <c r="Q192" s="147">
        <v>0</v>
      </c>
      <c r="R192" s="147">
        <f>Q192*H192</f>
        <v>0</v>
      </c>
      <c r="S192" s="147">
        <v>0</v>
      </c>
      <c r="T192" s="148">
        <f>S192*H192</f>
        <v>0</v>
      </c>
      <c r="AR192" s="149" t="s">
        <v>214</v>
      </c>
      <c r="AT192" s="149" t="s">
        <v>209</v>
      </c>
      <c r="AU192" s="149" t="s">
        <v>85</v>
      </c>
      <c r="AY192" s="17" t="s">
        <v>207</v>
      </c>
      <c r="BE192" s="150">
        <f>IF(N192="základní",J192,0)</f>
        <v>0</v>
      </c>
      <c r="BF192" s="150">
        <f>IF(N192="snížená",J192,0)</f>
        <v>0</v>
      </c>
      <c r="BG192" s="150">
        <f>IF(N192="zákl. přenesená",J192,0)</f>
        <v>0</v>
      </c>
      <c r="BH192" s="150">
        <f>IF(N192="sníž. přenesená",J192,0)</f>
        <v>0</v>
      </c>
      <c r="BI192" s="150">
        <f>IF(N192="nulová",J192,0)</f>
        <v>0</v>
      </c>
      <c r="BJ192" s="17" t="s">
        <v>83</v>
      </c>
      <c r="BK192" s="150">
        <f>ROUND(I192*H192,2)</f>
        <v>0</v>
      </c>
      <c r="BL192" s="17" t="s">
        <v>214</v>
      </c>
      <c r="BM192" s="149" t="s">
        <v>1116</v>
      </c>
    </row>
    <row r="193" spans="2:51" s="12" customFormat="1" ht="12">
      <c r="B193" s="151"/>
      <c r="D193" s="152" t="s">
        <v>223</v>
      </c>
      <c r="E193" s="153" t="s">
        <v>1</v>
      </c>
      <c r="F193" s="154" t="s">
        <v>157</v>
      </c>
      <c r="H193" s="155">
        <v>14</v>
      </c>
      <c r="I193" s="156"/>
      <c r="L193" s="151"/>
      <c r="M193" s="157"/>
      <c r="T193" s="158"/>
      <c r="AT193" s="153" t="s">
        <v>223</v>
      </c>
      <c r="AU193" s="153" t="s">
        <v>85</v>
      </c>
      <c r="AV193" s="12" t="s">
        <v>85</v>
      </c>
      <c r="AW193" s="12" t="s">
        <v>32</v>
      </c>
      <c r="AX193" s="12" t="s">
        <v>83</v>
      </c>
      <c r="AY193" s="153" t="s">
        <v>207</v>
      </c>
    </row>
    <row r="194" spans="2:65" s="1" customFormat="1" ht="16.5" customHeight="1">
      <c r="B194" s="137"/>
      <c r="C194" s="172" t="s">
        <v>290</v>
      </c>
      <c r="D194" s="172" t="s">
        <v>426</v>
      </c>
      <c r="E194" s="173" t="s">
        <v>488</v>
      </c>
      <c r="F194" s="174" t="s">
        <v>489</v>
      </c>
      <c r="G194" s="175" t="s">
        <v>490</v>
      </c>
      <c r="H194" s="176">
        <v>0.426</v>
      </c>
      <c r="I194" s="177"/>
      <c r="J194" s="178">
        <f>ROUND(I194*H194,2)</f>
        <v>0</v>
      </c>
      <c r="K194" s="174" t="s">
        <v>213</v>
      </c>
      <c r="L194" s="179"/>
      <c r="M194" s="180" t="s">
        <v>1</v>
      </c>
      <c r="N194" s="181" t="s">
        <v>41</v>
      </c>
      <c r="P194" s="147">
        <f>O194*H194</f>
        <v>0</v>
      </c>
      <c r="Q194" s="147">
        <v>0.001</v>
      </c>
      <c r="R194" s="147">
        <f>Q194*H194</f>
        <v>0.000426</v>
      </c>
      <c r="S194" s="147">
        <v>0</v>
      </c>
      <c r="T194" s="148">
        <f>S194*H194</f>
        <v>0</v>
      </c>
      <c r="AR194" s="149" t="s">
        <v>242</v>
      </c>
      <c r="AT194" s="149" t="s">
        <v>426</v>
      </c>
      <c r="AU194" s="149" t="s">
        <v>85</v>
      </c>
      <c r="AY194" s="17" t="s">
        <v>207</v>
      </c>
      <c r="BE194" s="150">
        <f>IF(N194="základní",J194,0)</f>
        <v>0</v>
      </c>
      <c r="BF194" s="150">
        <f>IF(N194="snížená",J194,0)</f>
        <v>0</v>
      </c>
      <c r="BG194" s="150">
        <f>IF(N194="zákl. přenesená",J194,0)</f>
        <v>0</v>
      </c>
      <c r="BH194" s="150">
        <f>IF(N194="sníž. přenesená",J194,0)</f>
        <v>0</v>
      </c>
      <c r="BI194" s="150">
        <f>IF(N194="nulová",J194,0)</f>
        <v>0</v>
      </c>
      <c r="BJ194" s="17" t="s">
        <v>83</v>
      </c>
      <c r="BK194" s="150">
        <f>ROUND(I194*H194,2)</f>
        <v>0</v>
      </c>
      <c r="BL194" s="17" t="s">
        <v>214</v>
      </c>
      <c r="BM194" s="149" t="s">
        <v>1117</v>
      </c>
    </row>
    <row r="195" spans="2:65" s="1" customFormat="1" ht="21.75" customHeight="1">
      <c r="B195" s="137"/>
      <c r="C195" s="138" t="s">
        <v>294</v>
      </c>
      <c r="D195" s="138" t="s">
        <v>209</v>
      </c>
      <c r="E195" s="139" t="s">
        <v>502</v>
      </c>
      <c r="F195" s="140" t="s">
        <v>503</v>
      </c>
      <c r="G195" s="141" t="s">
        <v>218</v>
      </c>
      <c r="H195" s="142">
        <v>14</v>
      </c>
      <c r="I195" s="143"/>
      <c r="J195" s="144">
        <f>ROUND(I195*H195,2)</f>
        <v>0</v>
      </c>
      <c r="K195" s="140" t="s">
        <v>213</v>
      </c>
      <c r="L195" s="32"/>
      <c r="M195" s="145" t="s">
        <v>1</v>
      </c>
      <c r="N195" s="146" t="s">
        <v>41</v>
      </c>
      <c r="P195" s="147">
        <f>O195*H195</f>
        <v>0</v>
      </c>
      <c r="Q195" s="147">
        <v>0</v>
      </c>
      <c r="R195" s="147">
        <f>Q195*H195</f>
        <v>0</v>
      </c>
      <c r="S195" s="147">
        <v>0</v>
      </c>
      <c r="T195" s="148">
        <f>S195*H195</f>
        <v>0</v>
      </c>
      <c r="AR195" s="149" t="s">
        <v>214</v>
      </c>
      <c r="AT195" s="149" t="s">
        <v>209</v>
      </c>
      <c r="AU195" s="149" t="s">
        <v>85</v>
      </c>
      <c r="AY195" s="17" t="s">
        <v>207</v>
      </c>
      <c r="BE195" s="150">
        <f>IF(N195="základní",J195,0)</f>
        <v>0</v>
      </c>
      <c r="BF195" s="150">
        <f>IF(N195="snížená",J195,0)</f>
        <v>0</v>
      </c>
      <c r="BG195" s="150">
        <f>IF(N195="zákl. přenesená",J195,0)</f>
        <v>0</v>
      </c>
      <c r="BH195" s="150">
        <f>IF(N195="sníž. přenesená",J195,0)</f>
        <v>0</v>
      </c>
      <c r="BI195" s="150">
        <f>IF(N195="nulová",J195,0)</f>
        <v>0</v>
      </c>
      <c r="BJ195" s="17" t="s">
        <v>83</v>
      </c>
      <c r="BK195" s="150">
        <f>ROUND(I195*H195,2)</f>
        <v>0</v>
      </c>
      <c r="BL195" s="17" t="s">
        <v>214</v>
      </c>
      <c r="BM195" s="149" t="s">
        <v>1118</v>
      </c>
    </row>
    <row r="196" spans="2:51" s="12" customFormat="1" ht="12">
      <c r="B196" s="151"/>
      <c r="D196" s="152" t="s">
        <v>223</v>
      </c>
      <c r="E196" s="153" t="s">
        <v>1</v>
      </c>
      <c r="F196" s="154" t="s">
        <v>157</v>
      </c>
      <c r="H196" s="155">
        <v>14</v>
      </c>
      <c r="I196" s="156"/>
      <c r="L196" s="151"/>
      <c r="M196" s="157"/>
      <c r="T196" s="158"/>
      <c r="AT196" s="153" t="s">
        <v>223</v>
      </c>
      <c r="AU196" s="153" t="s">
        <v>85</v>
      </c>
      <c r="AV196" s="12" t="s">
        <v>85</v>
      </c>
      <c r="AW196" s="12" t="s">
        <v>32</v>
      </c>
      <c r="AX196" s="12" t="s">
        <v>83</v>
      </c>
      <c r="AY196" s="153" t="s">
        <v>207</v>
      </c>
    </row>
    <row r="197" spans="2:65" s="1" customFormat="1" ht="16.5" customHeight="1">
      <c r="B197" s="137"/>
      <c r="C197" s="138" t="s">
        <v>7</v>
      </c>
      <c r="D197" s="138" t="s">
        <v>209</v>
      </c>
      <c r="E197" s="139" t="s">
        <v>506</v>
      </c>
      <c r="F197" s="140" t="s">
        <v>507</v>
      </c>
      <c r="G197" s="141" t="s">
        <v>218</v>
      </c>
      <c r="H197" s="142">
        <v>14</v>
      </c>
      <c r="I197" s="143"/>
      <c r="J197" s="144">
        <f>ROUND(I197*H197,2)</f>
        <v>0</v>
      </c>
      <c r="K197" s="140" t="s">
        <v>213</v>
      </c>
      <c r="L197" s="32"/>
      <c r="M197" s="145" t="s">
        <v>1</v>
      </c>
      <c r="N197" s="146" t="s">
        <v>41</v>
      </c>
      <c r="P197" s="147">
        <f>O197*H197</f>
        <v>0</v>
      </c>
      <c r="Q197" s="147">
        <v>0</v>
      </c>
      <c r="R197" s="147">
        <f>Q197*H197</f>
        <v>0</v>
      </c>
      <c r="S197" s="147">
        <v>0</v>
      </c>
      <c r="T197" s="148">
        <f>S197*H197</f>
        <v>0</v>
      </c>
      <c r="AR197" s="149" t="s">
        <v>214</v>
      </c>
      <c r="AT197" s="149" t="s">
        <v>209</v>
      </c>
      <c r="AU197" s="149" t="s">
        <v>85</v>
      </c>
      <c r="AY197" s="17" t="s">
        <v>207</v>
      </c>
      <c r="BE197" s="150">
        <f>IF(N197="základní",J197,0)</f>
        <v>0</v>
      </c>
      <c r="BF197" s="150">
        <f>IF(N197="snížená",J197,0)</f>
        <v>0</v>
      </c>
      <c r="BG197" s="150">
        <f>IF(N197="zákl. přenesená",J197,0)</f>
        <v>0</v>
      </c>
      <c r="BH197" s="150">
        <f>IF(N197="sníž. přenesená",J197,0)</f>
        <v>0</v>
      </c>
      <c r="BI197" s="150">
        <f>IF(N197="nulová",J197,0)</f>
        <v>0</v>
      </c>
      <c r="BJ197" s="17" t="s">
        <v>83</v>
      </c>
      <c r="BK197" s="150">
        <f>ROUND(I197*H197,2)</f>
        <v>0</v>
      </c>
      <c r="BL197" s="17" t="s">
        <v>214</v>
      </c>
      <c r="BM197" s="149" t="s">
        <v>1119</v>
      </c>
    </row>
    <row r="198" spans="2:65" s="1" customFormat="1" ht="16.5" customHeight="1">
      <c r="B198" s="137"/>
      <c r="C198" s="138" t="s">
        <v>311</v>
      </c>
      <c r="D198" s="138" t="s">
        <v>209</v>
      </c>
      <c r="E198" s="139" t="s">
        <v>526</v>
      </c>
      <c r="F198" s="140" t="s">
        <v>527</v>
      </c>
      <c r="G198" s="141" t="s">
        <v>218</v>
      </c>
      <c r="H198" s="142">
        <v>14</v>
      </c>
      <c r="I198" s="143"/>
      <c r="J198" s="144">
        <f>ROUND(I198*H198,2)</f>
        <v>0</v>
      </c>
      <c r="K198" s="140" t="s">
        <v>1</v>
      </c>
      <c r="L198" s="32"/>
      <c r="M198" s="145" t="s">
        <v>1</v>
      </c>
      <c r="N198" s="146" t="s">
        <v>41</v>
      </c>
      <c r="P198" s="147">
        <f>O198*H198</f>
        <v>0</v>
      </c>
      <c r="Q198" s="147">
        <v>0</v>
      </c>
      <c r="R198" s="147">
        <f>Q198*H198</f>
        <v>0</v>
      </c>
      <c r="S198" s="147">
        <v>0</v>
      </c>
      <c r="T198" s="148">
        <f>S198*H198</f>
        <v>0</v>
      </c>
      <c r="AR198" s="149" t="s">
        <v>214</v>
      </c>
      <c r="AT198" s="149" t="s">
        <v>209</v>
      </c>
      <c r="AU198" s="149" t="s">
        <v>85</v>
      </c>
      <c r="AY198" s="17" t="s">
        <v>207</v>
      </c>
      <c r="BE198" s="150">
        <f>IF(N198="základní",J198,0)</f>
        <v>0</v>
      </c>
      <c r="BF198" s="150">
        <f>IF(N198="snížená",J198,0)</f>
        <v>0</v>
      </c>
      <c r="BG198" s="150">
        <f>IF(N198="zákl. přenesená",J198,0)</f>
        <v>0</v>
      </c>
      <c r="BH198" s="150">
        <f>IF(N198="sníž. přenesená",J198,0)</f>
        <v>0</v>
      </c>
      <c r="BI198" s="150">
        <f>IF(N198="nulová",J198,0)</f>
        <v>0</v>
      </c>
      <c r="BJ198" s="17" t="s">
        <v>83</v>
      </c>
      <c r="BK198" s="150">
        <f>ROUND(I198*H198,2)</f>
        <v>0</v>
      </c>
      <c r="BL198" s="17" t="s">
        <v>214</v>
      </c>
      <c r="BM198" s="149" t="s">
        <v>1120</v>
      </c>
    </row>
    <row r="199" spans="2:51" s="12" customFormat="1" ht="12">
      <c r="B199" s="151"/>
      <c r="D199" s="152" t="s">
        <v>223</v>
      </c>
      <c r="E199" s="153" t="s">
        <v>1</v>
      </c>
      <c r="F199" s="154" t="s">
        <v>157</v>
      </c>
      <c r="H199" s="155">
        <v>14</v>
      </c>
      <c r="I199" s="156"/>
      <c r="L199" s="151"/>
      <c r="M199" s="157"/>
      <c r="T199" s="158"/>
      <c r="AT199" s="153" t="s">
        <v>223</v>
      </c>
      <c r="AU199" s="153" t="s">
        <v>85</v>
      </c>
      <c r="AV199" s="12" t="s">
        <v>85</v>
      </c>
      <c r="AW199" s="12" t="s">
        <v>32</v>
      </c>
      <c r="AX199" s="12" t="s">
        <v>83</v>
      </c>
      <c r="AY199" s="153" t="s">
        <v>207</v>
      </c>
    </row>
    <row r="200" spans="2:63" s="11" customFormat="1" ht="22.9" customHeight="1">
      <c r="B200" s="125"/>
      <c r="D200" s="126" t="s">
        <v>75</v>
      </c>
      <c r="E200" s="135" t="s">
        <v>85</v>
      </c>
      <c r="F200" s="135" t="s">
        <v>538</v>
      </c>
      <c r="I200" s="128"/>
      <c r="J200" s="136">
        <f>BK200</f>
        <v>0</v>
      </c>
      <c r="L200" s="125"/>
      <c r="M200" s="130"/>
      <c r="P200" s="131">
        <f>SUM(P201:P211)</f>
        <v>0</v>
      </c>
      <c r="R200" s="131">
        <f>SUM(R201:R211)</f>
        <v>3.8102840000000002</v>
      </c>
      <c r="T200" s="132">
        <f>SUM(T201:T211)</f>
        <v>0</v>
      </c>
      <c r="AR200" s="126" t="s">
        <v>83</v>
      </c>
      <c r="AT200" s="133" t="s">
        <v>75</v>
      </c>
      <c r="AU200" s="133" t="s">
        <v>83</v>
      </c>
      <c r="AY200" s="126" t="s">
        <v>207</v>
      </c>
      <c r="BK200" s="134">
        <f>SUM(BK201:BK211)</f>
        <v>0</v>
      </c>
    </row>
    <row r="201" spans="2:65" s="1" customFormat="1" ht="24.2" customHeight="1">
      <c r="B201" s="137"/>
      <c r="C201" s="138" t="s">
        <v>315</v>
      </c>
      <c r="D201" s="138" t="s">
        <v>209</v>
      </c>
      <c r="E201" s="139" t="s">
        <v>1121</v>
      </c>
      <c r="F201" s="140" t="s">
        <v>1122</v>
      </c>
      <c r="G201" s="141" t="s">
        <v>272</v>
      </c>
      <c r="H201" s="142">
        <v>15</v>
      </c>
      <c r="I201" s="143"/>
      <c r="J201" s="144">
        <f>ROUND(I201*H201,2)</f>
        <v>0</v>
      </c>
      <c r="K201" s="140" t="s">
        <v>213</v>
      </c>
      <c r="L201" s="32"/>
      <c r="M201" s="145" t="s">
        <v>1</v>
      </c>
      <c r="N201" s="146" t="s">
        <v>41</v>
      </c>
      <c r="P201" s="147">
        <f>O201*H201</f>
        <v>0</v>
      </c>
      <c r="Q201" s="147">
        <v>0.00049</v>
      </c>
      <c r="R201" s="147">
        <f>Q201*H201</f>
        <v>0.00735</v>
      </c>
      <c r="S201" s="147">
        <v>0</v>
      </c>
      <c r="T201" s="148">
        <f>S201*H201</f>
        <v>0</v>
      </c>
      <c r="AR201" s="149" t="s">
        <v>214</v>
      </c>
      <c r="AT201" s="149" t="s">
        <v>209</v>
      </c>
      <c r="AU201" s="149" t="s">
        <v>85</v>
      </c>
      <c r="AY201" s="17" t="s">
        <v>207</v>
      </c>
      <c r="BE201" s="150">
        <f>IF(N201="základní",J201,0)</f>
        <v>0</v>
      </c>
      <c r="BF201" s="150">
        <f>IF(N201="snížená",J201,0)</f>
        <v>0</v>
      </c>
      <c r="BG201" s="150">
        <f>IF(N201="zákl. přenesená",J201,0)</f>
        <v>0</v>
      </c>
      <c r="BH201" s="150">
        <f>IF(N201="sníž. přenesená",J201,0)</f>
        <v>0</v>
      </c>
      <c r="BI201" s="150">
        <f>IF(N201="nulová",J201,0)</f>
        <v>0</v>
      </c>
      <c r="BJ201" s="17" t="s">
        <v>83</v>
      </c>
      <c r="BK201" s="150">
        <f>ROUND(I201*H201,2)</f>
        <v>0</v>
      </c>
      <c r="BL201" s="17" t="s">
        <v>214</v>
      </c>
      <c r="BM201" s="149" t="s">
        <v>1123</v>
      </c>
    </row>
    <row r="202" spans="2:65" s="1" customFormat="1" ht="24.2" customHeight="1">
      <c r="B202" s="137"/>
      <c r="C202" s="138" t="s">
        <v>260</v>
      </c>
      <c r="D202" s="138" t="s">
        <v>209</v>
      </c>
      <c r="E202" s="139" t="s">
        <v>1124</v>
      </c>
      <c r="F202" s="140" t="s">
        <v>1125</v>
      </c>
      <c r="G202" s="141" t="s">
        <v>218</v>
      </c>
      <c r="H202" s="142">
        <v>15</v>
      </c>
      <c r="I202" s="143"/>
      <c r="J202" s="144">
        <f>ROUND(I202*H202,2)</f>
        <v>0</v>
      </c>
      <c r="K202" s="140" t="s">
        <v>213</v>
      </c>
      <c r="L202" s="32"/>
      <c r="M202" s="145" t="s">
        <v>1</v>
      </c>
      <c r="N202" s="146" t="s">
        <v>41</v>
      </c>
      <c r="P202" s="147">
        <f>O202*H202</f>
        <v>0</v>
      </c>
      <c r="Q202" s="147">
        <v>0.0001</v>
      </c>
      <c r="R202" s="147">
        <f>Q202*H202</f>
        <v>0.0015</v>
      </c>
      <c r="S202" s="147">
        <v>0</v>
      </c>
      <c r="T202" s="148">
        <f>S202*H202</f>
        <v>0</v>
      </c>
      <c r="AR202" s="149" t="s">
        <v>214</v>
      </c>
      <c r="AT202" s="149" t="s">
        <v>209</v>
      </c>
      <c r="AU202" s="149" t="s">
        <v>85</v>
      </c>
      <c r="AY202" s="17" t="s">
        <v>207</v>
      </c>
      <c r="BE202" s="150">
        <f>IF(N202="základní",J202,0)</f>
        <v>0</v>
      </c>
      <c r="BF202" s="150">
        <f>IF(N202="snížená",J202,0)</f>
        <v>0</v>
      </c>
      <c r="BG202" s="150">
        <f>IF(N202="zákl. přenesená",J202,0)</f>
        <v>0</v>
      </c>
      <c r="BH202" s="150">
        <f>IF(N202="sníž. přenesená",J202,0)</f>
        <v>0</v>
      </c>
      <c r="BI202" s="150">
        <f>IF(N202="nulová",J202,0)</f>
        <v>0</v>
      </c>
      <c r="BJ202" s="17" t="s">
        <v>83</v>
      </c>
      <c r="BK202" s="150">
        <f>ROUND(I202*H202,2)</f>
        <v>0</v>
      </c>
      <c r="BL202" s="17" t="s">
        <v>214</v>
      </c>
      <c r="BM202" s="149" t="s">
        <v>1126</v>
      </c>
    </row>
    <row r="203" spans="2:65" s="1" customFormat="1" ht="24.2" customHeight="1">
      <c r="B203" s="137"/>
      <c r="C203" s="172" t="s">
        <v>325</v>
      </c>
      <c r="D203" s="172" t="s">
        <v>426</v>
      </c>
      <c r="E203" s="173" t="s">
        <v>1063</v>
      </c>
      <c r="F203" s="174" t="s">
        <v>1064</v>
      </c>
      <c r="G203" s="175" t="s">
        <v>218</v>
      </c>
      <c r="H203" s="176">
        <v>17.768</v>
      </c>
      <c r="I203" s="177"/>
      <c r="J203" s="178">
        <f>ROUND(I203*H203,2)</f>
        <v>0</v>
      </c>
      <c r="K203" s="174" t="s">
        <v>213</v>
      </c>
      <c r="L203" s="179"/>
      <c r="M203" s="180" t="s">
        <v>1</v>
      </c>
      <c r="N203" s="181" t="s">
        <v>41</v>
      </c>
      <c r="P203" s="147">
        <f>O203*H203</f>
        <v>0</v>
      </c>
      <c r="Q203" s="147">
        <v>0.0003</v>
      </c>
      <c r="R203" s="147">
        <f>Q203*H203</f>
        <v>0.0053304</v>
      </c>
      <c r="S203" s="147">
        <v>0</v>
      </c>
      <c r="T203" s="148">
        <f>S203*H203</f>
        <v>0</v>
      </c>
      <c r="AR203" s="149" t="s">
        <v>242</v>
      </c>
      <c r="AT203" s="149" t="s">
        <v>426</v>
      </c>
      <c r="AU203" s="149" t="s">
        <v>85</v>
      </c>
      <c r="AY203" s="17" t="s">
        <v>207</v>
      </c>
      <c r="BE203" s="150">
        <f>IF(N203="základní",J203,0)</f>
        <v>0</v>
      </c>
      <c r="BF203" s="150">
        <f>IF(N203="snížená",J203,0)</f>
        <v>0</v>
      </c>
      <c r="BG203" s="150">
        <f>IF(N203="zákl. přenesená",J203,0)</f>
        <v>0</v>
      </c>
      <c r="BH203" s="150">
        <f>IF(N203="sníž. přenesená",J203,0)</f>
        <v>0</v>
      </c>
      <c r="BI203" s="150">
        <f>IF(N203="nulová",J203,0)</f>
        <v>0</v>
      </c>
      <c r="BJ203" s="17" t="s">
        <v>83</v>
      </c>
      <c r="BK203" s="150">
        <f>ROUND(I203*H203,2)</f>
        <v>0</v>
      </c>
      <c r="BL203" s="17" t="s">
        <v>214</v>
      </c>
      <c r="BM203" s="149" t="s">
        <v>1128</v>
      </c>
    </row>
    <row r="204" spans="2:51" s="12" customFormat="1" ht="12">
      <c r="B204" s="151"/>
      <c r="D204" s="152" t="s">
        <v>223</v>
      </c>
      <c r="F204" s="154" t="s">
        <v>1313</v>
      </c>
      <c r="H204" s="155">
        <v>17.768</v>
      </c>
      <c r="I204" s="156"/>
      <c r="L204" s="151"/>
      <c r="M204" s="157"/>
      <c r="T204" s="158"/>
      <c r="AT204" s="153" t="s">
        <v>223</v>
      </c>
      <c r="AU204" s="153" t="s">
        <v>85</v>
      </c>
      <c r="AV204" s="12" t="s">
        <v>85</v>
      </c>
      <c r="AW204" s="12" t="s">
        <v>3</v>
      </c>
      <c r="AX204" s="12" t="s">
        <v>83</v>
      </c>
      <c r="AY204" s="153" t="s">
        <v>207</v>
      </c>
    </row>
    <row r="205" spans="2:65" s="1" customFormat="1" ht="24.2" customHeight="1">
      <c r="B205" s="137"/>
      <c r="C205" s="138" t="s">
        <v>329</v>
      </c>
      <c r="D205" s="138" t="s">
        <v>209</v>
      </c>
      <c r="E205" s="139" t="s">
        <v>1130</v>
      </c>
      <c r="F205" s="140" t="s">
        <v>1131</v>
      </c>
      <c r="G205" s="141" t="s">
        <v>286</v>
      </c>
      <c r="H205" s="142">
        <v>0.56</v>
      </c>
      <c r="I205" s="143"/>
      <c r="J205" s="144">
        <f>ROUND(I205*H205,2)</f>
        <v>0</v>
      </c>
      <c r="K205" s="140" t="s">
        <v>213</v>
      </c>
      <c r="L205" s="32"/>
      <c r="M205" s="145" t="s">
        <v>1</v>
      </c>
      <c r="N205" s="146" t="s">
        <v>41</v>
      </c>
      <c r="P205" s="147">
        <f>O205*H205</f>
        <v>0</v>
      </c>
      <c r="Q205" s="147">
        <v>2.16</v>
      </c>
      <c r="R205" s="147">
        <f>Q205*H205</f>
        <v>1.2096000000000002</v>
      </c>
      <c r="S205" s="147">
        <v>0</v>
      </c>
      <c r="T205" s="148">
        <f>S205*H205</f>
        <v>0</v>
      </c>
      <c r="AR205" s="149" t="s">
        <v>214</v>
      </c>
      <c r="AT205" s="149" t="s">
        <v>209</v>
      </c>
      <c r="AU205" s="149" t="s">
        <v>85</v>
      </c>
      <c r="AY205" s="17" t="s">
        <v>207</v>
      </c>
      <c r="BE205" s="150">
        <f>IF(N205="základní",J205,0)</f>
        <v>0</v>
      </c>
      <c r="BF205" s="150">
        <f>IF(N205="snížená",J205,0)</f>
        <v>0</v>
      </c>
      <c r="BG205" s="150">
        <f>IF(N205="zákl. přenesená",J205,0)</f>
        <v>0</v>
      </c>
      <c r="BH205" s="150">
        <f>IF(N205="sníž. přenesená",J205,0)</f>
        <v>0</v>
      </c>
      <c r="BI205" s="150">
        <f>IF(N205="nulová",J205,0)</f>
        <v>0</v>
      </c>
      <c r="BJ205" s="17" t="s">
        <v>83</v>
      </c>
      <c r="BK205" s="150">
        <f>ROUND(I205*H205,2)</f>
        <v>0</v>
      </c>
      <c r="BL205" s="17" t="s">
        <v>214</v>
      </c>
      <c r="BM205" s="149" t="s">
        <v>1132</v>
      </c>
    </row>
    <row r="206" spans="2:51" s="12" customFormat="1" ht="12">
      <c r="B206" s="151"/>
      <c r="D206" s="152" t="s">
        <v>223</v>
      </c>
      <c r="E206" s="153" t="s">
        <v>1</v>
      </c>
      <c r="F206" s="154" t="s">
        <v>1193</v>
      </c>
      <c r="H206" s="155">
        <v>0.56</v>
      </c>
      <c r="I206" s="156"/>
      <c r="L206" s="151"/>
      <c r="M206" s="157"/>
      <c r="T206" s="158"/>
      <c r="AT206" s="153" t="s">
        <v>223</v>
      </c>
      <c r="AU206" s="153" t="s">
        <v>85</v>
      </c>
      <c r="AV206" s="12" t="s">
        <v>85</v>
      </c>
      <c r="AW206" s="12" t="s">
        <v>32</v>
      </c>
      <c r="AX206" s="12" t="s">
        <v>83</v>
      </c>
      <c r="AY206" s="153" t="s">
        <v>207</v>
      </c>
    </row>
    <row r="207" spans="2:65" s="1" customFormat="1" ht="16.5" customHeight="1">
      <c r="B207" s="137"/>
      <c r="C207" s="138" t="s">
        <v>336</v>
      </c>
      <c r="D207" s="138" t="s">
        <v>209</v>
      </c>
      <c r="E207" s="139" t="s">
        <v>1134</v>
      </c>
      <c r="F207" s="140" t="s">
        <v>1135</v>
      </c>
      <c r="G207" s="141" t="s">
        <v>286</v>
      </c>
      <c r="H207" s="142">
        <v>1.12</v>
      </c>
      <c r="I207" s="143"/>
      <c r="J207" s="144">
        <f>ROUND(I207*H207,2)</f>
        <v>0</v>
      </c>
      <c r="K207" s="140" t="s">
        <v>213</v>
      </c>
      <c r="L207" s="32"/>
      <c r="M207" s="145" t="s">
        <v>1</v>
      </c>
      <c r="N207" s="146" t="s">
        <v>41</v>
      </c>
      <c r="P207" s="147">
        <f>O207*H207</f>
        <v>0</v>
      </c>
      <c r="Q207" s="147">
        <v>2.30102</v>
      </c>
      <c r="R207" s="147">
        <f>Q207*H207</f>
        <v>2.5771424</v>
      </c>
      <c r="S207" s="147">
        <v>0</v>
      </c>
      <c r="T207" s="148">
        <f>S207*H207</f>
        <v>0</v>
      </c>
      <c r="AR207" s="149" t="s">
        <v>214</v>
      </c>
      <c r="AT207" s="149" t="s">
        <v>209</v>
      </c>
      <c r="AU207" s="149" t="s">
        <v>85</v>
      </c>
      <c r="AY207" s="17" t="s">
        <v>207</v>
      </c>
      <c r="BE207" s="150">
        <f>IF(N207="základní",J207,0)</f>
        <v>0</v>
      </c>
      <c r="BF207" s="150">
        <f>IF(N207="snížená",J207,0)</f>
        <v>0</v>
      </c>
      <c r="BG207" s="150">
        <f>IF(N207="zákl. přenesená",J207,0)</f>
        <v>0</v>
      </c>
      <c r="BH207" s="150">
        <f>IF(N207="sníž. přenesená",J207,0)</f>
        <v>0</v>
      </c>
      <c r="BI207" s="150">
        <f>IF(N207="nulová",J207,0)</f>
        <v>0</v>
      </c>
      <c r="BJ207" s="17" t="s">
        <v>83</v>
      </c>
      <c r="BK207" s="150">
        <f>ROUND(I207*H207,2)</f>
        <v>0</v>
      </c>
      <c r="BL207" s="17" t="s">
        <v>214</v>
      </c>
      <c r="BM207" s="149" t="s">
        <v>1136</v>
      </c>
    </row>
    <row r="208" spans="2:51" s="12" customFormat="1" ht="12">
      <c r="B208" s="151"/>
      <c r="D208" s="152" t="s">
        <v>223</v>
      </c>
      <c r="E208" s="153" t="s">
        <v>1</v>
      </c>
      <c r="F208" s="154" t="s">
        <v>1314</v>
      </c>
      <c r="H208" s="155">
        <v>1.12</v>
      </c>
      <c r="I208" s="156"/>
      <c r="L208" s="151"/>
      <c r="M208" s="157"/>
      <c r="T208" s="158"/>
      <c r="AT208" s="153" t="s">
        <v>223</v>
      </c>
      <c r="AU208" s="153" t="s">
        <v>85</v>
      </c>
      <c r="AV208" s="12" t="s">
        <v>85</v>
      </c>
      <c r="AW208" s="12" t="s">
        <v>32</v>
      </c>
      <c r="AX208" s="12" t="s">
        <v>83</v>
      </c>
      <c r="AY208" s="153" t="s">
        <v>207</v>
      </c>
    </row>
    <row r="209" spans="2:65" s="1" customFormat="1" ht="16.5" customHeight="1">
      <c r="B209" s="137"/>
      <c r="C209" s="138" t="s">
        <v>340</v>
      </c>
      <c r="D209" s="138" t="s">
        <v>209</v>
      </c>
      <c r="E209" s="139" t="s">
        <v>1138</v>
      </c>
      <c r="F209" s="140" t="s">
        <v>1139</v>
      </c>
      <c r="G209" s="141" t="s">
        <v>218</v>
      </c>
      <c r="H209" s="142">
        <v>3.48</v>
      </c>
      <c r="I209" s="143"/>
      <c r="J209" s="144">
        <f>ROUND(I209*H209,2)</f>
        <v>0</v>
      </c>
      <c r="K209" s="140" t="s">
        <v>213</v>
      </c>
      <c r="L209" s="32"/>
      <c r="M209" s="145" t="s">
        <v>1</v>
      </c>
      <c r="N209" s="146" t="s">
        <v>41</v>
      </c>
      <c r="P209" s="147">
        <f>O209*H209</f>
        <v>0</v>
      </c>
      <c r="Q209" s="147">
        <v>0.00269</v>
      </c>
      <c r="R209" s="147">
        <f>Q209*H209</f>
        <v>0.0093612</v>
      </c>
      <c r="S209" s="147">
        <v>0</v>
      </c>
      <c r="T209" s="148">
        <f>S209*H209</f>
        <v>0</v>
      </c>
      <c r="AR209" s="149" t="s">
        <v>214</v>
      </c>
      <c r="AT209" s="149" t="s">
        <v>209</v>
      </c>
      <c r="AU209" s="149" t="s">
        <v>85</v>
      </c>
      <c r="AY209" s="17" t="s">
        <v>207</v>
      </c>
      <c r="BE209" s="150">
        <f>IF(N209="základní",J209,0)</f>
        <v>0</v>
      </c>
      <c r="BF209" s="150">
        <f>IF(N209="snížená",J209,0)</f>
        <v>0</v>
      </c>
      <c r="BG209" s="150">
        <f>IF(N209="zákl. přenesená",J209,0)</f>
        <v>0</v>
      </c>
      <c r="BH209" s="150">
        <f>IF(N209="sníž. přenesená",J209,0)</f>
        <v>0</v>
      </c>
      <c r="BI209" s="150">
        <f>IF(N209="nulová",J209,0)</f>
        <v>0</v>
      </c>
      <c r="BJ209" s="17" t="s">
        <v>83</v>
      </c>
      <c r="BK209" s="150">
        <f>ROUND(I209*H209,2)</f>
        <v>0</v>
      </c>
      <c r="BL209" s="17" t="s">
        <v>214</v>
      </c>
      <c r="BM209" s="149" t="s">
        <v>1140</v>
      </c>
    </row>
    <row r="210" spans="2:51" s="12" customFormat="1" ht="12">
      <c r="B210" s="151"/>
      <c r="D210" s="152" t="s">
        <v>223</v>
      </c>
      <c r="E210" s="153" t="s">
        <v>1</v>
      </c>
      <c r="F210" s="154" t="s">
        <v>1315</v>
      </c>
      <c r="H210" s="155">
        <v>3.48</v>
      </c>
      <c r="I210" s="156"/>
      <c r="L210" s="151"/>
      <c r="M210" s="157"/>
      <c r="T210" s="158"/>
      <c r="AT210" s="153" t="s">
        <v>223</v>
      </c>
      <c r="AU210" s="153" t="s">
        <v>85</v>
      </c>
      <c r="AV210" s="12" t="s">
        <v>85</v>
      </c>
      <c r="AW210" s="12" t="s">
        <v>32</v>
      </c>
      <c r="AX210" s="12" t="s">
        <v>83</v>
      </c>
      <c r="AY210" s="153" t="s">
        <v>207</v>
      </c>
    </row>
    <row r="211" spans="2:65" s="1" customFormat="1" ht="16.5" customHeight="1">
      <c r="B211" s="137"/>
      <c r="C211" s="138" t="s">
        <v>345</v>
      </c>
      <c r="D211" s="138" t="s">
        <v>209</v>
      </c>
      <c r="E211" s="139" t="s">
        <v>1142</v>
      </c>
      <c r="F211" s="140" t="s">
        <v>1143</v>
      </c>
      <c r="G211" s="141" t="s">
        <v>218</v>
      </c>
      <c r="H211" s="142">
        <v>3.48</v>
      </c>
      <c r="I211" s="143"/>
      <c r="J211" s="144">
        <f>ROUND(I211*H211,2)</f>
        <v>0</v>
      </c>
      <c r="K211" s="140" t="s">
        <v>213</v>
      </c>
      <c r="L211" s="32"/>
      <c r="M211" s="145" t="s">
        <v>1</v>
      </c>
      <c r="N211" s="146" t="s">
        <v>41</v>
      </c>
      <c r="P211" s="147">
        <f>O211*H211</f>
        <v>0</v>
      </c>
      <c r="Q211" s="147">
        <v>0</v>
      </c>
      <c r="R211" s="147">
        <f>Q211*H211</f>
        <v>0</v>
      </c>
      <c r="S211" s="147">
        <v>0</v>
      </c>
      <c r="T211" s="148">
        <f>S211*H211</f>
        <v>0</v>
      </c>
      <c r="AR211" s="149" t="s">
        <v>214</v>
      </c>
      <c r="AT211" s="149" t="s">
        <v>209</v>
      </c>
      <c r="AU211" s="149" t="s">
        <v>85</v>
      </c>
      <c r="AY211" s="17" t="s">
        <v>207</v>
      </c>
      <c r="BE211" s="150">
        <f>IF(N211="základní",J211,0)</f>
        <v>0</v>
      </c>
      <c r="BF211" s="150">
        <f>IF(N211="snížená",J211,0)</f>
        <v>0</v>
      </c>
      <c r="BG211" s="150">
        <f>IF(N211="zákl. přenesená",J211,0)</f>
        <v>0</v>
      </c>
      <c r="BH211" s="150">
        <f>IF(N211="sníž. přenesená",J211,0)</f>
        <v>0</v>
      </c>
      <c r="BI211" s="150">
        <f>IF(N211="nulová",J211,0)</f>
        <v>0</v>
      </c>
      <c r="BJ211" s="17" t="s">
        <v>83</v>
      </c>
      <c r="BK211" s="150">
        <f>ROUND(I211*H211,2)</f>
        <v>0</v>
      </c>
      <c r="BL211" s="17" t="s">
        <v>214</v>
      </c>
      <c r="BM211" s="149" t="s">
        <v>1144</v>
      </c>
    </row>
    <row r="212" spans="2:63" s="11" customFormat="1" ht="22.9" customHeight="1">
      <c r="B212" s="125"/>
      <c r="D212" s="126" t="s">
        <v>75</v>
      </c>
      <c r="E212" s="135" t="s">
        <v>99</v>
      </c>
      <c r="F212" s="135" t="s">
        <v>543</v>
      </c>
      <c r="I212" s="128"/>
      <c r="J212" s="136">
        <f>BK212</f>
        <v>0</v>
      </c>
      <c r="L212" s="125"/>
      <c r="M212" s="130"/>
      <c r="P212" s="131">
        <f>SUM(P213:P250)</f>
        <v>0</v>
      </c>
      <c r="R212" s="131">
        <f>SUM(R213:R250)</f>
        <v>27.85516803</v>
      </c>
      <c r="T212" s="132">
        <f>SUM(T213:T250)</f>
        <v>0</v>
      </c>
      <c r="AR212" s="126" t="s">
        <v>83</v>
      </c>
      <c r="AT212" s="133" t="s">
        <v>75</v>
      </c>
      <c r="AU212" s="133" t="s">
        <v>83</v>
      </c>
      <c r="AY212" s="126" t="s">
        <v>207</v>
      </c>
      <c r="BK212" s="134">
        <f>SUM(BK213:BK250)</f>
        <v>0</v>
      </c>
    </row>
    <row r="213" spans="2:65" s="1" customFormat="1" ht="21.75" customHeight="1">
      <c r="B213" s="137"/>
      <c r="C213" s="138" t="s">
        <v>349</v>
      </c>
      <c r="D213" s="138" t="s">
        <v>209</v>
      </c>
      <c r="E213" s="139" t="s">
        <v>1145</v>
      </c>
      <c r="F213" s="140" t="s">
        <v>1146</v>
      </c>
      <c r="G213" s="141" t="s">
        <v>272</v>
      </c>
      <c r="H213" s="142">
        <v>12</v>
      </c>
      <c r="I213" s="143"/>
      <c r="J213" s="144">
        <f>ROUND(I213*H213,2)</f>
        <v>0</v>
      </c>
      <c r="K213" s="140" t="s">
        <v>213</v>
      </c>
      <c r="L213" s="32"/>
      <c r="M213" s="145" t="s">
        <v>1</v>
      </c>
      <c r="N213" s="146" t="s">
        <v>41</v>
      </c>
      <c r="P213" s="147">
        <f>O213*H213</f>
        <v>0</v>
      </c>
      <c r="Q213" s="147">
        <v>0.45774</v>
      </c>
      <c r="R213" s="147">
        <f>Q213*H213</f>
        <v>5.4928799999999995</v>
      </c>
      <c r="S213" s="147">
        <v>0</v>
      </c>
      <c r="T213" s="148">
        <f>S213*H213</f>
        <v>0</v>
      </c>
      <c r="AR213" s="149" t="s">
        <v>214</v>
      </c>
      <c r="AT213" s="149" t="s">
        <v>209</v>
      </c>
      <c r="AU213" s="149" t="s">
        <v>85</v>
      </c>
      <c r="AY213" s="17" t="s">
        <v>207</v>
      </c>
      <c r="BE213" s="150">
        <f>IF(N213="základní",J213,0)</f>
        <v>0</v>
      </c>
      <c r="BF213" s="150">
        <f>IF(N213="snížená",J213,0)</f>
        <v>0</v>
      </c>
      <c r="BG213" s="150">
        <f>IF(N213="zákl. přenesená",J213,0)</f>
        <v>0</v>
      </c>
      <c r="BH213" s="150">
        <f>IF(N213="sníž. přenesená",J213,0)</f>
        <v>0</v>
      </c>
      <c r="BI213" s="150">
        <f>IF(N213="nulová",J213,0)</f>
        <v>0</v>
      </c>
      <c r="BJ213" s="17" t="s">
        <v>83</v>
      </c>
      <c r="BK213" s="150">
        <f>ROUND(I213*H213,2)</f>
        <v>0</v>
      </c>
      <c r="BL213" s="17" t="s">
        <v>214</v>
      </c>
      <c r="BM213" s="149" t="s">
        <v>1316</v>
      </c>
    </row>
    <row r="214" spans="2:65" s="1" customFormat="1" ht="16.5" customHeight="1">
      <c r="B214" s="137"/>
      <c r="C214" s="138" t="s">
        <v>361</v>
      </c>
      <c r="D214" s="138" t="s">
        <v>209</v>
      </c>
      <c r="E214" s="139" t="s">
        <v>1196</v>
      </c>
      <c r="F214" s="140" t="s">
        <v>1197</v>
      </c>
      <c r="G214" s="141" t="s">
        <v>286</v>
      </c>
      <c r="H214" s="142">
        <v>2.825</v>
      </c>
      <c r="I214" s="143"/>
      <c r="J214" s="144">
        <f>ROUND(I214*H214,2)</f>
        <v>0</v>
      </c>
      <c r="K214" s="140" t="s">
        <v>213</v>
      </c>
      <c r="L214" s="32"/>
      <c r="M214" s="145" t="s">
        <v>1</v>
      </c>
      <c r="N214" s="146" t="s">
        <v>41</v>
      </c>
      <c r="P214" s="147">
        <f>O214*H214</f>
        <v>0</v>
      </c>
      <c r="Q214" s="147">
        <v>2.50187</v>
      </c>
      <c r="R214" s="147">
        <f>Q214*H214</f>
        <v>7.06778275</v>
      </c>
      <c r="S214" s="147">
        <v>0</v>
      </c>
      <c r="T214" s="148">
        <f>S214*H214</f>
        <v>0</v>
      </c>
      <c r="AR214" s="149" t="s">
        <v>214</v>
      </c>
      <c r="AT214" s="149" t="s">
        <v>209</v>
      </c>
      <c r="AU214" s="149" t="s">
        <v>85</v>
      </c>
      <c r="AY214" s="17" t="s">
        <v>207</v>
      </c>
      <c r="BE214" s="150">
        <f>IF(N214="základní",J214,0)</f>
        <v>0</v>
      </c>
      <c r="BF214" s="150">
        <f>IF(N214="snížená",J214,0)</f>
        <v>0</v>
      </c>
      <c r="BG214" s="150">
        <f>IF(N214="zákl. přenesená",J214,0)</f>
        <v>0</v>
      </c>
      <c r="BH214" s="150">
        <f>IF(N214="sníž. přenesená",J214,0)</f>
        <v>0</v>
      </c>
      <c r="BI214" s="150">
        <f>IF(N214="nulová",J214,0)</f>
        <v>0</v>
      </c>
      <c r="BJ214" s="17" t="s">
        <v>83</v>
      </c>
      <c r="BK214" s="150">
        <f>ROUND(I214*H214,2)</f>
        <v>0</v>
      </c>
      <c r="BL214" s="17" t="s">
        <v>214</v>
      </c>
      <c r="BM214" s="149" t="s">
        <v>1317</v>
      </c>
    </row>
    <row r="215" spans="2:51" s="13" customFormat="1" ht="12">
      <c r="B215" s="159"/>
      <c r="D215" s="152" t="s">
        <v>223</v>
      </c>
      <c r="E215" s="160" t="s">
        <v>1</v>
      </c>
      <c r="F215" s="161" t="s">
        <v>1318</v>
      </c>
      <c r="H215" s="160" t="s">
        <v>1</v>
      </c>
      <c r="I215" s="162"/>
      <c r="L215" s="159"/>
      <c r="M215" s="163"/>
      <c r="T215" s="164"/>
      <c r="AT215" s="160" t="s">
        <v>223</v>
      </c>
      <c r="AU215" s="160" t="s">
        <v>85</v>
      </c>
      <c r="AV215" s="13" t="s">
        <v>83</v>
      </c>
      <c r="AW215" s="13" t="s">
        <v>32</v>
      </c>
      <c r="AX215" s="13" t="s">
        <v>76</v>
      </c>
      <c r="AY215" s="160" t="s">
        <v>207</v>
      </c>
    </row>
    <row r="216" spans="2:51" s="12" customFormat="1" ht="12">
      <c r="B216" s="151"/>
      <c r="D216" s="152" t="s">
        <v>223</v>
      </c>
      <c r="E216" s="153" t="s">
        <v>1</v>
      </c>
      <c r="F216" s="154" t="s">
        <v>1319</v>
      </c>
      <c r="H216" s="155">
        <v>0.536</v>
      </c>
      <c r="I216" s="156"/>
      <c r="L216" s="151"/>
      <c r="M216" s="157"/>
      <c r="T216" s="158"/>
      <c r="AT216" s="153" t="s">
        <v>223</v>
      </c>
      <c r="AU216" s="153" t="s">
        <v>85</v>
      </c>
      <c r="AV216" s="12" t="s">
        <v>85</v>
      </c>
      <c r="AW216" s="12" t="s">
        <v>32</v>
      </c>
      <c r="AX216" s="12" t="s">
        <v>76</v>
      </c>
      <c r="AY216" s="153" t="s">
        <v>207</v>
      </c>
    </row>
    <row r="217" spans="2:51" s="12" customFormat="1" ht="12">
      <c r="B217" s="151"/>
      <c r="D217" s="152" t="s">
        <v>223</v>
      </c>
      <c r="E217" s="153" t="s">
        <v>1</v>
      </c>
      <c r="F217" s="154" t="s">
        <v>1320</v>
      </c>
      <c r="H217" s="155">
        <v>0.189</v>
      </c>
      <c r="I217" s="156"/>
      <c r="L217" s="151"/>
      <c r="M217" s="157"/>
      <c r="T217" s="158"/>
      <c r="AT217" s="153" t="s">
        <v>223</v>
      </c>
      <c r="AU217" s="153" t="s">
        <v>85</v>
      </c>
      <c r="AV217" s="12" t="s">
        <v>85</v>
      </c>
      <c r="AW217" s="12" t="s">
        <v>32</v>
      </c>
      <c r="AX217" s="12" t="s">
        <v>76</v>
      </c>
      <c r="AY217" s="153" t="s">
        <v>207</v>
      </c>
    </row>
    <row r="218" spans="2:51" s="15" customFormat="1" ht="12">
      <c r="B218" s="187"/>
      <c r="D218" s="152" t="s">
        <v>223</v>
      </c>
      <c r="E218" s="188" t="s">
        <v>1</v>
      </c>
      <c r="F218" s="189" t="s">
        <v>872</v>
      </c>
      <c r="H218" s="190">
        <v>0.725</v>
      </c>
      <c r="I218" s="191"/>
      <c r="L218" s="187"/>
      <c r="M218" s="192"/>
      <c r="T218" s="193"/>
      <c r="AT218" s="188" t="s">
        <v>223</v>
      </c>
      <c r="AU218" s="188" t="s">
        <v>85</v>
      </c>
      <c r="AV218" s="15" t="s">
        <v>99</v>
      </c>
      <c r="AW218" s="15" t="s">
        <v>32</v>
      </c>
      <c r="AX218" s="15" t="s">
        <v>76</v>
      </c>
      <c r="AY218" s="188" t="s">
        <v>207</v>
      </c>
    </row>
    <row r="219" spans="2:51" s="13" customFormat="1" ht="12">
      <c r="B219" s="159"/>
      <c r="D219" s="152" t="s">
        <v>223</v>
      </c>
      <c r="E219" s="160" t="s">
        <v>1</v>
      </c>
      <c r="F219" s="161" t="s">
        <v>1321</v>
      </c>
      <c r="H219" s="160" t="s">
        <v>1</v>
      </c>
      <c r="I219" s="162"/>
      <c r="L219" s="159"/>
      <c r="M219" s="163"/>
      <c r="T219" s="164"/>
      <c r="AT219" s="160" t="s">
        <v>223</v>
      </c>
      <c r="AU219" s="160" t="s">
        <v>85</v>
      </c>
      <c r="AV219" s="13" t="s">
        <v>83</v>
      </c>
      <c r="AW219" s="13" t="s">
        <v>32</v>
      </c>
      <c r="AX219" s="13" t="s">
        <v>76</v>
      </c>
      <c r="AY219" s="160" t="s">
        <v>207</v>
      </c>
    </row>
    <row r="220" spans="2:51" s="12" customFormat="1" ht="12">
      <c r="B220" s="151"/>
      <c r="D220" s="152" t="s">
        <v>223</v>
      </c>
      <c r="E220" s="153" t="s">
        <v>1</v>
      </c>
      <c r="F220" s="154" t="s">
        <v>1322</v>
      </c>
      <c r="H220" s="155">
        <v>0.827</v>
      </c>
      <c r="I220" s="156"/>
      <c r="L220" s="151"/>
      <c r="M220" s="157"/>
      <c r="T220" s="158"/>
      <c r="AT220" s="153" t="s">
        <v>223</v>
      </c>
      <c r="AU220" s="153" t="s">
        <v>85</v>
      </c>
      <c r="AV220" s="12" t="s">
        <v>85</v>
      </c>
      <c r="AW220" s="12" t="s">
        <v>32</v>
      </c>
      <c r="AX220" s="12" t="s">
        <v>76</v>
      </c>
      <c r="AY220" s="153" t="s">
        <v>207</v>
      </c>
    </row>
    <row r="221" spans="2:51" s="12" customFormat="1" ht="12">
      <c r="B221" s="151"/>
      <c r="D221" s="152" t="s">
        <v>223</v>
      </c>
      <c r="E221" s="153" t="s">
        <v>1</v>
      </c>
      <c r="F221" s="154" t="s">
        <v>1320</v>
      </c>
      <c r="H221" s="155">
        <v>0.189</v>
      </c>
      <c r="I221" s="156"/>
      <c r="L221" s="151"/>
      <c r="M221" s="157"/>
      <c r="T221" s="158"/>
      <c r="AT221" s="153" t="s">
        <v>223</v>
      </c>
      <c r="AU221" s="153" t="s">
        <v>85</v>
      </c>
      <c r="AV221" s="12" t="s">
        <v>85</v>
      </c>
      <c r="AW221" s="12" t="s">
        <v>32</v>
      </c>
      <c r="AX221" s="12" t="s">
        <v>76</v>
      </c>
      <c r="AY221" s="153" t="s">
        <v>207</v>
      </c>
    </row>
    <row r="222" spans="2:51" s="12" customFormat="1" ht="12">
      <c r="B222" s="151"/>
      <c r="D222" s="152" t="s">
        <v>223</v>
      </c>
      <c r="E222" s="153" t="s">
        <v>1</v>
      </c>
      <c r="F222" s="154" t="s">
        <v>1323</v>
      </c>
      <c r="H222" s="155">
        <v>0.148</v>
      </c>
      <c r="I222" s="156"/>
      <c r="L222" s="151"/>
      <c r="M222" s="157"/>
      <c r="T222" s="158"/>
      <c r="AT222" s="153" t="s">
        <v>223</v>
      </c>
      <c r="AU222" s="153" t="s">
        <v>85</v>
      </c>
      <c r="AV222" s="12" t="s">
        <v>85</v>
      </c>
      <c r="AW222" s="12" t="s">
        <v>32</v>
      </c>
      <c r="AX222" s="12" t="s">
        <v>76</v>
      </c>
      <c r="AY222" s="153" t="s">
        <v>207</v>
      </c>
    </row>
    <row r="223" spans="2:51" s="15" customFormat="1" ht="12">
      <c r="B223" s="187"/>
      <c r="D223" s="152" t="s">
        <v>223</v>
      </c>
      <c r="E223" s="188" t="s">
        <v>1</v>
      </c>
      <c r="F223" s="189" t="s">
        <v>872</v>
      </c>
      <c r="H223" s="190">
        <v>1.164</v>
      </c>
      <c r="I223" s="191"/>
      <c r="L223" s="187"/>
      <c r="M223" s="192"/>
      <c r="T223" s="193"/>
      <c r="AT223" s="188" t="s">
        <v>223</v>
      </c>
      <c r="AU223" s="188" t="s">
        <v>85</v>
      </c>
      <c r="AV223" s="15" t="s">
        <v>99</v>
      </c>
      <c r="AW223" s="15" t="s">
        <v>32</v>
      </c>
      <c r="AX223" s="15" t="s">
        <v>76</v>
      </c>
      <c r="AY223" s="188" t="s">
        <v>207</v>
      </c>
    </row>
    <row r="224" spans="2:51" s="12" customFormat="1" ht="12">
      <c r="B224" s="151"/>
      <c r="D224" s="152" t="s">
        <v>223</v>
      </c>
      <c r="E224" s="153" t="s">
        <v>1</v>
      </c>
      <c r="F224" s="154" t="s">
        <v>1324</v>
      </c>
      <c r="H224" s="155">
        <v>0.63</v>
      </c>
      <c r="I224" s="156"/>
      <c r="L224" s="151"/>
      <c r="M224" s="157"/>
      <c r="T224" s="158"/>
      <c r="AT224" s="153" t="s">
        <v>223</v>
      </c>
      <c r="AU224" s="153" t="s">
        <v>85</v>
      </c>
      <c r="AV224" s="12" t="s">
        <v>85</v>
      </c>
      <c r="AW224" s="12" t="s">
        <v>32</v>
      </c>
      <c r="AX224" s="12" t="s">
        <v>76</v>
      </c>
      <c r="AY224" s="153" t="s">
        <v>207</v>
      </c>
    </row>
    <row r="225" spans="2:51" s="12" customFormat="1" ht="12">
      <c r="B225" s="151"/>
      <c r="D225" s="152" t="s">
        <v>223</v>
      </c>
      <c r="E225" s="153" t="s">
        <v>1</v>
      </c>
      <c r="F225" s="154" t="s">
        <v>1325</v>
      </c>
      <c r="H225" s="155">
        <v>0.306</v>
      </c>
      <c r="I225" s="156"/>
      <c r="L225" s="151"/>
      <c r="M225" s="157"/>
      <c r="T225" s="158"/>
      <c r="AT225" s="153" t="s">
        <v>223</v>
      </c>
      <c r="AU225" s="153" t="s">
        <v>85</v>
      </c>
      <c r="AV225" s="12" t="s">
        <v>85</v>
      </c>
      <c r="AW225" s="12" t="s">
        <v>32</v>
      </c>
      <c r="AX225" s="12" t="s">
        <v>76</v>
      </c>
      <c r="AY225" s="153" t="s">
        <v>207</v>
      </c>
    </row>
    <row r="226" spans="2:51" s="14" customFormat="1" ht="12">
      <c r="B226" s="165"/>
      <c r="D226" s="152" t="s">
        <v>223</v>
      </c>
      <c r="E226" s="166" t="s">
        <v>1</v>
      </c>
      <c r="F226" s="167" t="s">
        <v>309</v>
      </c>
      <c r="H226" s="168">
        <v>2.825</v>
      </c>
      <c r="I226" s="169"/>
      <c r="L226" s="165"/>
      <c r="M226" s="170"/>
      <c r="T226" s="171"/>
      <c r="AT226" s="166" t="s">
        <v>223</v>
      </c>
      <c r="AU226" s="166" t="s">
        <v>85</v>
      </c>
      <c r="AV226" s="14" t="s">
        <v>214</v>
      </c>
      <c r="AW226" s="14" t="s">
        <v>32</v>
      </c>
      <c r="AX226" s="14" t="s">
        <v>83</v>
      </c>
      <c r="AY226" s="166" t="s">
        <v>207</v>
      </c>
    </row>
    <row r="227" spans="2:65" s="1" customFormat="1" ht="24.2" customHeight="1">
      <c r="B227" s="137"/>
      <c r="C227" s="138" t="s">
        <v>365</v>
      </c>
      <c r="D227" s="138" t="s">
        <v>209</v>
      </c>
      <c r="E227" s="139" t="s">
        <v>1200</v>
      </c>
      <c r="F227" s="140" t="s">
        <v>1201</v>
      </c>
      <c r="G227" s="141" t="s">
        <v>218</v>
      </c>
      <c r="H227" s="142">
        <v>26.5</v>
      </c>
      <c r="I227" s="143"/>
      <c r="J227" s="144">
        <f>ROUND(I227*H227,2)</f>
        <v>0</v>
      </c>
      <c r="K227" s="140" t="s">
        <v>213</v>
      </c>
      <c r="L227" s="32"/>
      <c r="M227" s="145" t="s">
        <v>1</v>
      </c>
      <c r="N227" s="146" t="s">
        <v>41</v>
      </c>
      <c r="P227" s="147">
        <f>O227*H227</f>
        <v>0</v>
      </c>
      <c r="Q227" s="147">
        <v>0.00237</v>
      </c>
      <c r="R227" s="147">
        <f>Q227*H227</f>
        <v>0.062805</v>
      </c>
      <c r="S227" s="147">
        <v>0</v>
      </c>
      <c r="T227" s="148">
        <f>S227*H227</f>
        <v>0</v>
      </c>
      <c r="AR227" s="149" t="s">
        <v>214</v>
      </c>
      <c r="AT227" s="149" t="s">
        <v>209</v>
      </c>
      <c r="AU227" s="149" t="s">
        <v>85</v>
      </c>
      <c r="AY227" s="17" t="s">
        <v>207</v>
      </c>
      <c r="BE227" s="150">
        <f>IF(N227="základní",J227,0)</f>
        <v>0</v>
      </c>
      <c r="BF227" s="150">
        <f>IF(N227="snížená",J227,0)</f>
        <v>0</v>
      </c>
      <c r="BG227" s="150">
        <f>IF(N227="zákl. přenesená",J227,0)</f>
        <v>0</v>
      </c>
      <c r="BH227" s="150">
        <f>IF(N227="sníž. přenesená",J227,0)</f>
        <v>0</v>
      </c>
      <c r="BI227" s="150">
        <f>IF(N227="nulová",J227,0)</f>
        <v>0</v>
      </c>
      <c r="BJ227" s="17" t="s">
        <v>83</v>
      </c>
      <c r="BK227" s="150">
        <f>ROUND(I227*H227,2)</f>
        <v>0</v>
      </c>
      <c r="BL227" s="17" t="s">
        <v>214</v>
      </c>
      <c r="BM227" s="149" t="s">
        <v>1326</v>
      </c>
    </row>
    <row r="228" spans="2:51" s="13" customFormat="1" ht="12">
      <c r="B228" s="159"/>
      <c r="D228" s="152" t="s">
        <v>223</v>
      </c>
      <c r="E228" s="160" t="s">
        <v>1</v>
      </c>
      <c r="F228" s="161" t="s">
        <v>1318</v>
      </c>
      <c r="H228" s="160" t="s">
        <v>1</v>
      </c>
      <c r="I228" s="162"/>
      <c r="L228" s="159"/>
      <c r="M228" s="163"/>
      <c r="T228" s="164"/>
      <c r="AT228" s="160" t="s">
        <v>223</v>
      </c>
      <c r="AU228" s="160" t="s">
        <v>85</v>
      </c>
      <c r="AV228" s="13" t="s">
        <v>83</v>
      </c>
      <c r="AW228" s="13" t="s">
        <v>32</v>
      </c>
      <c r="AX228" s="13" t="s">
        <v>76</v>
      </c>
      <c r="AY228" s="160" t="s">
        <v>207</v>
      </c>
    </row>
    <row r="229" spans="2:51" s="12" customFormat="1" ht="12">
      <c r="B229" s="151"/>
      <c r="D229" s="152" t="s">
        <v>223</v>
      </c>
      <c r="E229" s="153" t="s">
        <v>1</v>
      </c>
      <c r="F229" s="154" t="s">
        <v>1327</v>
      </c>
      <c r="H229" s="155">
        <v>5.363</v>
      </c>
      <c r="I229" s="156"/>
      <c r="L229" s="151"/>
      <c r="M229" s="157"/>
      <c r="T229" s="158"/>
      <c r="AT229" s="153" t="s">
        <v>223</v>
      </c>
      <c r="AU229" s="153" t="s">
        <v>85</v>
      </c>
      <c r="AV229" s="12" t="s">
        <v>85</v>
      </c>
      <c r="AW229" s="12" t="s">
        <v>32</v>
      </c>
      <c r="AX229" s="12" t="s">
        <v>76</v>
      </c>
      <c r="AY229" s="153" t="s">
        <v>207</v>
      </c>
    </row>
    <row r="230" spans="2:51" s="12" customFormat="1" ht="12">
      <c r="B230" s="151"/>
      <c r="D230" s="152" t="s">
        <v>223</v>
      </c>
      <c r="E230" s="153" t="s">
        <v>1</v>
      </c>
      <c r="F230" s="154" t="s">
        <v>1328</v>
      </c>
      <c r="H230" s="155">
        <v>1.89</v>
      </c>
      <c r="I230" s="156"/>
      <c r="L230" s="151"/>
      <c r="M230" s="157"/>
      <c r="T230" s="158"/>
      <c r="AT230" s="153" t="s">
        <v>223</v>
      </c>
      <c r="AU230" s="153" t="s">
        <v>85</v>
      </c>
      <c r="AV230" s="12" t="s">
        <v>85</v>
      </c>
      <c r="AW230" s="12" t="s">
        <v>32</v>
      </c>
      <c r="AX230" s="12" t="s">
        <v>76</v>
      </c>
      <c r="AY230" s="153" t="s">
        <v>207</v>
      </c>
    </row>
    <row r="231" spans="2:51" s="12" customFormat="1" ht="12">
      <c r="B231" s="151"/>
      <c r="D231" s="152" t="s">
        <v>223</v>
      </c>
      <c r="E231" s="153" t="s">
        <v>1</v>
      </c>
      <c r="F231" s="154" t="s">
        <v>1329</v>
      </c>
      <c r="H231" s="155">
        <v>0.65</v>
      </c>
      <c r="I231" s="156"/>
      <c r="L231" s="151"/>
      <c r="M231" s="157"/>
      <c r="T231" s="158"/>
      <c r="AT231" s="153" t="s">
        <v>223</v>
      </c>
      <c r="AU231" s="153" t="s">
        <v>85</v>
      </c>
      <c r="AV231" s="12" t="s">
        <v>85</v>
      </c>
      <c r="AW231" s="12" t="s">
        <v>32</v>
      </c>
      <c r="AX231" s="12" t="s">
        <v>76</v>
      </c>
      <c r="AY231" s="153" t="s">
        <v>207</v>
      </c>
    </row>
    <row r="232" spans="2:51" s="15" customFormat="1" ht="12">
      <c r="B232" s="187"/>
      <c r="D232" s="152" t="s">
        <v>223</v>
      </c>
      <c r="E232" s="188" t="s">
        <v>1</v>
      </c>
      <c r="F232" s="189" t="s">
        <v>872</v>
      </c>
      <c r="H232" s="190">
        <v>7.903</v>
      </c>
      <c r="I232" s="191"/>
      <c r="L232" s="187"/>
      <c r="M232" s="192"/>
      <c r="T232" s="193"/>
      <c r="AT232" s="188" t="s">
        <v>223</v>
      </c>
      <c r="AU232" s="188" t="s">
        <v>85</v>
      </c>
      <c r="AV232" s="15" t="s">
        <v>99</v>
      </c>
      <c r="AW232" s="15" t="s">
        <v>32</v>
      </c>
      <c r="AX232" s="15" t="s">
        <v>76</v>
      </c>
      <c r="AY232" s="188" t="s">
        <v>207</v>
      </c>
    </row>
    <row r="233" spans="2:51" s="13" customFormat="1" ht="12">
      <c r="B233" s="159"/>
      <c r="D233" s="152" t="s">
        <v>223</v>
      </c>
      <c r="E233" s="160" t="s">
        <v>1</v>
      </c>
      <c r="F233" s="161" t="s">
        <v>1321</v>
      </c>
      <c r="H233" s="160" t="s">
        <v>1</v>
      </c>
      <c r="I233" s="162"/>
      <c r="L233" s="159"/>
      <c r="M233" s="163"/>
      <c r="T233" s="164"/>
      <c r="AT233" s="160" t="s">
        <v>223</v>
      </c>
      <c r="AU233" s="160" t="s">
        <v>85</v>
      </c>
      <c r="AV233" s="13" t="s">
        <v>83</v>
      </c>
      <c r="AW233" s="13" t="s">
        <v>32</v>
      </c>
      <c r="AX233" s="13" t="s">
        <v>76</v>
      </c>
      <c r="AY233" s="160" t="s">
        <v>207</v>
      </c>
    </row>
    <row r="234" spans="2:51" s="12" customFormat="1" ht="12">
      <c r="B234" s="151"/>
      <c r="D234" s="152" t="s">
        <v>223</v>
      </c>
      <c r="E234" s="153" t="s">
        <v>1</v>
      </c>
      <c r="F234" s="154" t="s">
        <v>1330</v>
      </c>
      <c r="H234" s="155">
        <v>8.266</v>
      </c>
      <c r="I234" s="156"/>
      <c r="L234" s="151"/>
      <c r="M234" s="157"/>
      <c r="T234" s="158"/>
      <c r="AT234" s="153" t="s">
        <v>223</v>
      </c>
      <c r="AU234" s="153" t="s">
        <v>85</v>
      </c>
      <c r="AV234" s="12" t="s">
        <v>85</v>
      </c>
      <c r="AW234" s="12" t="s">
        <v>32</v>
      </c>
      <c r="AX234" s="12" t="s">
        <v>76</v>
      </c>
      <c r="AY234" s="153" t="s">
        <v>207</v>
      </c>
    </row>
    <row r="235" spans="2:51" s="12" customFormat="1" ht="12">
      <c r="B235" s="151"/>
      <c r="D235" s="152" t="s">
        <v>223</v>
      </c>
      <c r="E235" s="153" t="s">
        <v>1</v>
      </c>
      <c r="F235" s="154" t="s">
        <v>1328</v>
      </c>
      <c r="H235" s="155">
        <v>1.89</v>
      </c>
      <c r="I235" s="156"/>
      <c r="L235" s="151"/>
      <c r="M235" s="157"/>
      <c r="T235" s="158"/>
      <c r="AT235" s="153" t="s">
        <v>223</v>
      </c>
      <c r="AU235" s="153" t="s">
        <v>85</v>
      </c>
      <c r="AV235" s="12" t="s">
        <v>85</v>
      </c>
      <c r="AW235" s="12" t="s">
        <v>32</v>
      </c>
      <c r="AX235" s="12" t="s">
        <v>76</v>
      </c>
      <c r="AY235" s="153" t="s">
        <v>207</v>
      </c>
    </row>
    <row r="236" spans="2:51" s="12" customFormat="1" ht="12">
      <c r="B236" s="151"/>
      <c r="D236" s="152" t="s">
        <v>223</v>
      </c>
      <c r="E236" s="153" t="s">
        <v>1</v>
      </c>
      <c r="F236" s="154" t="s">
        <v>1331</v>
      </c>
      <c r="H236" s="155">
        <v>1.481</v>
      </c>
      <c r="I236" s="156"/>
      <c r="L236" s="151"/>
      <c r="M236" s="157"/>
      <c r="T236" s="158"/>
      <c r="AT236" s="153" t="s">
        <v>223</v>
      </c>
      <c r="AU236" s="153" t="s">
        <v>85</v>
      </c>
      <c r="AV236" s="12" t="s">
        <v>85</v>
      </c>
      <c r="AW236" s="12" t="s">
        <v>32</v>
      </c>
      <c r="AX236" s="12" t="s">
        <v>76</v>
      </c>
      <c r="AY236" s="153" t="s">
        <v>207</v>
      </c>
    </row>
    <row r="237" spans="2:51" s="12" customFormat="1" ht="12">
      <c r="B237" s="151"/>
      <c r="D237" s="152" t="s">
        <v>223</v>
      </c>
      <c r="E237" s="153" t="s">
        <v>1</v>
      </c>
      <c r="F237" s="154" t="s">
        <v>1332</v>
      </c>
      <c r="H237" s="155">
        <v>0.72</v>
      </c>
      <c r="I237" s="156"/>
      <c r="L237" s="151"/>
      <c r="M237" s="157"/>
      <c r="T237" s="158"/>
      <c r="AT237" s="153" t="s">
        <v>223</v>
      </c>
      <c r="AU237" s="153" t="s">
        <v>85</v>
      </c>
      <c r="AV237" s="12" t="s">
        <v>85</v>
      </c>
      <c r="AW237" s="12" t="s">
        <v>32</v>
      </c>
      <c r="AX237" s="12" t="s">
        <v>76</v>
      </c>
      <c r="AY237" s="153" t="s">
        <v>207</v>
      </c>
    </row>
    <row r="238" spans="2:51" s="15" customFormat="1" ht="12">
      <c r="B238" s="187"/>
      <c r="D238" s="152" t="s">
        <v>223</v>
      </c>
      <c r="E238" s="188" t="s">
        <v>1</v>
      </c>
      <c r="F238" s="189" t="s">
        <v>872</v>
      </c>
      <c r="H238" s="190">
        <v>12.357</v>
      </c>
      <c r="I238" s="191"/>
      <c r="L238" s="187"/>
      <c r="M238" s="192"/>
      <c r="T238" s="193"/>
      <c r="AT238" s="188" t="s">
        <v>223</v>
      </c>
      <c r="AU238" s="188" t="s">
        <v>85</v>
      </c>
      <c r="AV238" s="15" t="s">
        <v>99</v>
      </c>
      <c r="AW238" s="15" t="s">
        <v>32</v>
      </c>
      <c r="AX238" s="15" t="s">
        <v>76</v>
      </c>
      <c r="AY238" s="188" t="s">
        <v>207</v>
      </c>
    </row>
    <row r="239" spans="2:51" s="12" customFormat="1" ht="12">
      <c r="B239" s="151"/>
      <c r="D239" s="152" t="s">
        <v>223</v>
      </c>
      <c r="E239" s="153" t="s">
        <v>1</v>
      </c>
      <c r="F239" s="154" t="s">
        <v>1333</v>
      </c>
      <c r="H239" s="155">
        <v>4.2</v>
      </c>
      <c r="I239" s="156"/>
      <c r="L239" s="151"/>
      <c r="M239" s="157"/>
      <c r="T239" s="158"/>
      <c r="AT239" s="153" t="s">
        <v>223</v>
      </c>
      <c r="AU239" s="153" t="s">
        <v>85</v>
      </c>
      <c r="AV239" s="12" t="s">
        <v>85</v>
      </c>
      <c r="AW239" s="12" t="s">
        <v>32</v>
      </c>
      <c r="AX239" s="12" t="s">
        <v>76</v>
      </c>
      <c r="AY239" s="153" t="s">
        <v>207</v>
      </c>
    </row>
    <row r="240" spans="2:51" s="12" customFormat="1" ht="12">
      <c r="B240" s="151"/>
      <c r="D240" s="152" t="s">
        <v>223</v>
      </c>
      <c r="E240" s="153" t="s">
        <v>1</v>
      </c>
      <c r="F240" s="154" t="s">
        <v>1334</v>
      </c>
      <c r="H240" s="155">
        <v>2.04</v>
      </c>
      <c r="I240" s="156"/>
      <c r="L240" s="151"/>
      <c r="M240" s="157"/>
      <c r="T240" s="158"/>
      <c r="AT240" s="153" t="s">
        <v>223</v>
      </c>
      <c r="AU240" s="153" t="s">
        <v>85</v>
      </c>
      <c r="AV240" s="12" t="s">
        <v>85</v>
      </c>
      <c r="AW240" s="12" t="s">
        <v>32</v>
      </c>
      <c r="AX240" s="12" t="s">
        <v>76</v>
      </c>
      <c r="AY240" s="153" t="s">
        <v>207</v>
      </c>
    </row>
    <row r="241" spans="2:51" s="14" customFormat="1" ht="12">
      <c r="B241" s="165"/>
      <c r="D241" s="152" t="s">
        <v>223</v>
      </c>
      <c r="E241" s="166" t="s">
        <v>1</v>
      </c>
      <c r="F241" s="167" t="s">
        <v>309</v>
      </c>
      <c r="H241" s="168">
        <v>26.5</v>
      </c>
      <c r="I241" s="169"/>
      <c r="L241" s="165"/>
      <c r="M241" s="170"/>
      <c r="T241" s="171"/>
      <c r="AT241" s="166" t="s">
        <v>223</v>
      </c>
      <c r="AU241" s="166" t="s">
        <v>85</v>
      </c>
      <c r="AV241" s="14" t="s">
        <v>214</v>
      </c>
      <c r="AW241" s="14" t="s">
        <v>32</v>
      </c>
      <c r="AX241" s="14" t="s">
        <v>83</v>
      </c>
      <c r="AY241" s="166" t="s">
        <v>207</v>
      </c>
    </row>
    <row r="242" spans="2:65" s="1" customFormat="1" ht="24.2" customHeight="1">
      <c r="B242" s="137"/>
      <c r="C242" s="138" t="s">
        <v>369</v>
      </c>
      <c r="D242" s="138" t="s">
        <v>209</v>
      </c>
      <c r="E242" s="139" t="s">
        <v>1206</v>
      </c>
      <c r="F242" s="140" t="s">
        <v>1207</v>
      </c>
      <c r="G242" s="141" t="s">
        <v>218</v>
      </c>
      <c r="H242" s="142">
        <v>26.5</v>
      </c>
      <c r="I242" s="143"/>
      <c r="J242" s="144">
        <f>ROUND(I242*H242,2)</f>
        <v>0</v>
      </c>
      <c r="K242" s="140" t="s">
        <v>213</v>
      </c>
      <c r="L242" s="32"/>
      <c r="M242" s="145" t="s">
        <v>1</v>
      </c>
      <c r="N242" s="146" t="s">
        <v>41</v>
      </c>
      <c r="P242" s="147">
        <f>O242*H242</f>
        <v>0</v>
      </c>
      <c r="Q242" s="147">
        <v>0</v>
      </c>
      <c r="R242" s="147">
        <f>Q242*H242</f>
        <v>0</v>
      </c>
      <c r="S242" s="147">
        <v>0</v>
      </c>
      <c r="T242" s="148">
        <f>S242*H242</f>
        <v>0</v>
      </c>
      <c r="AR242" s="149" t="s">
        <v>214</v>
      </c>
      <c r="AT242" s="149" t="s">
        <v>209</v>
      </c>
      <c r="AU242" s="149" t="s">
        <v>85</v>
      </c>
      <c r="AY242" s="17" t="s">
        <v>207</v>
      </c>
      <c r="BE242" s="150">
        <f>IF(N242="základní",J242,0)</f>
        <v>0</v>
      </c>
      <c r="BF242" s="150">
        <f>IF(N242="snížená",J242,0)</f>
        <v>0</v>
      </c>
      <c r="BG242" s="150">
        <f>IF(N242="zákl. přenesená",J242,0)</f>
        <v>0</v>
      </c>
      <c r="BH242" s="150">
        <f>IF(N242="sníž. přenesená",J242,0)</f>
        <v>0</v>
      </c>
      <c r="BI242" s="150">
        <f>IF(N242="nulová",J242,0)</f>
        <v>0</v>
      </c>
      <c r="BJ242" s="17" t="s">
        <v>83</v>
      </c>
      <c r="BK242" s="150">
        <f>ROUND(I242*H242,2)</f>
        <v>0</v>
      </c>
      <c r="BL242" s="17" t="s">
        <v>214</v>
      </c>
      <c r="BM242" s="149" t="s">
        <v>1335</v>
      </c>
    </row>
    <row r="243" spans="2:65" s="1" customFormat="1" ht="24.2" customHeight="1">
      <c r="B243" s="137"/>
      <c r="C243" s="138" t="s">
        <v>374</v>
      </c>
      <c r="D243" s="138" t="s">
        <v>209</v>
      </c>
      <c r="E243" s="139" t="s">
        <v>1209</v>
      </c>
      <c r="F243" s="140" t="s">
        <v>1210</v>
      </c>
      <c r="G243" s="141" t="s">
        <v>429</v>
      </c>
      <c r="H243" s="142">
        <v>0.02</v>
      </c>
      <c r="I243" s="143"/>
      <c r="J243" s="144">
        <f>ROUND(I243*H243,2)</f>
        <v>0</v>
      </c>
      <c r="K243" s="140" t="s">
        <v>213</v>
      </c>
      <c r="L243" s="32"/>
      <c r="M243" s="145" t="s">
        <v>1</v>
      </c>
      <c r="N243" s="146" t="s">
        <v>41</v>
      </c>
      <c r="P243" s="147">
        <f>O243*H243</f>
        <v>0</v>
      </c>
      <c r="Q243" s="147">
        <v>1.04359</v>
      </c>
      <c r="R243" s="147">
        <f>Q243*H243</f>
        <v>0.0208718</v>
      </c>
      <c r="S243" s="147">
        <v>0</v>
      </c>
      <c r="T243" s="148">
        <f>S243*H243</f>
        <v>0</v>
      </c>
      <c r="AR243" s="149" t="s">
        <v>214</v>
      </c>
      <c r="AT243" s="149" t="s">
        <v>209</v>
      </c>
      <c r="AU243" s="149" t="s">
        <v>85</v>
      </c>
      <c r="AY243" s="17" t="s">
        <v>207</v>
      </c>
      <c r="BE243" s="150">
        <f>IF(N243="základní",J243,0)</f>
        <v>0</v>
      </c>
      <c r="BF243" s="150">
        <f>IF(N243="snížená",J243,0)</f>
        <v>0</v>
      </c>
      <c r="BG243" s="150">
        <f>IF(N243="zákl. přenesená",J243,0)</f>
        <v>0</v>
      </c>
      <c r="BH243" s="150">
        <f>IF(N243="sníž. přenesená",J243,0)</f>
        <v>0</v>
      </c>
      <c r="BI243" s="150">
        <f>IF(N243="nulová",J243,0)</f>
        <v>0</v>
      </c>
      <c r="BJ243" s="17" t="s">
        <v>83</v>
      </c>
      <c r="BK243" s="150">
        <f>ROUND(I243*H243,2)</f>
        <v>0</v>
      </c>
      <c r="BL243" s="17" t="s">
        <v>214</v>
      </c>
      <c r="BM243" s="149" t="s">
        <v>1336</v>
      </c>
    </row>
    <row r="244" spans="2:51" s="12" customFormat="1" ht="12">
      <c r="B244" s="151"/>
      <c r="D244" s="152" t="s">
        <v>223</v>
      </c>
      <c r="E244" s="153" t="s">
        <v>1</v>
      </c>
      <c r="F244" s="154" t="s">
        <v>1337</v>
      </c>
      <c r="H244" s="155">
        <v>0.02</v>
      </c>
      <c r="I244" s="156"/>
      <c r="L244" s="151"/>
      <c r="M244" s="157"/>
      <c r="T244" s="158"/>
      <c r="AT244" s="153" t="s">
        <v>223</v>
      </c>
      <c r="AU244" s="153" t="s">
        <v>85</v>
      </c>
      <c r="AV244" s="12" t="s">
        <v>85</v>
      </c>
      <c r="AW244" s="12" t="s">
        <v>32</v>
      </c>
      <c r="AX244" s="12" t="s">
        <v>83</v>
      </c>
      <c r="AY244" s="153" t="s">
        <v>207</v>
      </c>
    </row>
    <row r="245" spans="2:65" s="1" customFormat="1" ht="16.5" customHeight="1">
      <c r="B245" s="137"/>
      <c r="C245" s="138" t="s">
        <v>379</v>
      </c>
      <c r="D245" s="138" t="s">
        <v>209</v>
      </c>
      <c r="E245" s="139" t="s">
        <v>1213</v>
      </c>
      <c r="F245" s="140" t="s">
        <v>1214</v>
      </c>
      <c r="G245" s="141" t="s">
        <v>429</v>
      </c>
      <c r="H245" s="142">
        <v>0.168</v>
      </c>
      <c r="I245" s="143"/>
      <c r="J245" s="144">
        <f>ROUND(I245*H245,2)</f>
        <v>0</v>
      </c>
      <c r="K245" s="140" t="s">
        <v>213</v>
      </c>
      <c r="L245" s="32"/>
      <c r="M245" s="145" t="s">
        <v>1</v>
      </c>
      <c r="N245" s="146" t="s">
        <v>41</v>
      </c>
      <c r="P245" s="147">
        <f>O245*H245</f>
        <v>0</v>
      </c>
      <c r="Q245" s="147">
        <v>1.07636</v>
      </c>
      <c r="R245" s="147">
        <f>Q245*H245</f>
        <v>0.18082848</v>
      </c>
      <c r="S245" s="147">
        <v>0</v>
      </c>
      <c r="T245" s="148">
        <f>S245*H245</f>
        <v>0</v>
      </c>
      <c r="AR245" s="149" t="s">
        <v>214</v>
      </c>
      <c r="AT245" s="149" t="s">
        <v>209</v>
      </c>
      <c r="AU245" s="149" t="s">
        <v>85</v>
      </c>
      <c r="AY245" s="17" t="s">
        <v>207</v>
      </c>
      <c r="BE245" s="150">
        <f>IF(N245="základní",J245,0)</f>
        <v>0</v>
      </c>
      <c r="BF245" s="150">
        <f>IF(N245="snížená",J245,0)</f>
        <v>0</v>
      </c>
      <c r="BG245" s="150">
        <f>IF(N245="zákl. přenesená",J245,0)</f>
        <v>0</v>
      </c>
      <c r="BH245" s="150">
        <f>IF(N245="sníž. přenesená",J245,0)</f>
        <v>0</v>
      </c>
      <c r="BI245" s="150">
        <f>IF(N245="nulová",J245,0)</f>
        <v>0</v>
      </c>
      <c r="BJ245" s="17" t="s">
        <v>83</v>
      </c>
      <c r="BK245" s="150">
        <f>ROUND(I245*H245,2)</f>
        <v>0</v>
      </c>
      <c r="BL245" s="17" t="s">
        <v>214</v>
      </c>
      <c r="BM245" s="149" t="s">
        <v>1338</v>
      </c>
    </row>
    <row r="246" spans="2:51" s="13" customFormat="1" ht="12">
      <c r="B246" s="159"/>
      <c r="D246" s="152" t="s">
        <v>223</v>
      </c>
      <c r="E246" s="160" t="s">
        <v>1</v>
      </c>
      <c r="F246" s="161" t="s">
        <v>1339</v>
      </c>
      <c r="H246" s="160" t="s">
        <v>1</v>
      </c>
      <c r="I246" s="162"/>
      <c r="L246" s="159"/>
      <c r="M246" s="163"/>
      <c r="T246" s="164"/>
      <c r="AT246" s="160" t="s">
        <v>223</v>
      </c>
      <c r="AU246" s="160" t="s">
        <v>85</v>
      </c>
      <c r="AV246" s="13" t="s">
        <v>83</v>
      </c>
      <c r="AW246" s="13" t="s">
        <v>32</v>
      </c>
      <c r="AX246" s="13" t="s">
        <v>76</v>
      </c>
      <c r="AY246" s="160" t="s">
        <v>207</v>
      </c>
    </row>
    <row r="247" spans="2:51" s="12" customFormat="1" ht="12">
      <c r="B247" s="151"/>
      <c r="D247" s="152" t="s">
        <v>223</v>
      </c>
      <c r="E247" s="153" t="s">
        <v>1</v>
      </c>
      <c r="F247" s="154" t="s">
        <v>1340</v>
      </c>
      <c r="H247" s="155">
        <v>0.168</v>
      </c>
      <c r="I247" s="156"/>
      <c r="L247" s="151"/>
      <c r="M247" s="157"/>
      <c r="T247" s="158"/>
      <c r="AT247" s="153" t="s">
        <v>223</v>
      </c>
      <c r="AU247" s="153" t="s">
        <v>85</v>
      </c>
      <c r="AV247" s="12" t="s">
        <v>85</v>
      </c>
      <c r="AW247" s="12" t="s">
        <v>32</v>
      </c>
      <c r="AX247" s="12" t="s">
        <v>83</v>
      </c>
      <c r="AY247" s="153" t="s">
        <v>207</v>
      </c>
    </row>
    <row r="248" spans="2:65" s="1" customFormat="1" ht="24.2" customHeight="1">
      <c r="B248" s="137"/>
      <c r="C248" s="138" t="s">
        <v>354</v>
      </c>
      <c r="D248" s="138" t="s">
        <v>209</v>
      </c>
      <c r="E248" s="139" t="s">
        <v>921</v>
      </c>
      <c r="F248" s="140" t="s">
        <v>922</v>
      </c>
      <c r="G248" s="141" t="s">
        <v>286</v>
      </c>
      <c r="H248" s="142">
        <v>7.2</v>
      </c>
      <c r="I248" s="143"/>
      <c r="J248" s="144">
        <f>ROUND(I248*H248,2)</f>
        <v>0</v>
      </c>
      <c r="K248" s="140" t="s">
        <v>213</v>
      </c>
      <c r="L248" s="32"/>
      <c r="M248" s="145" t="s">
        <v>1</v>
      </c>
      <c r="N248" s="146" t="s">
        <v>41</v>
      </c>
      <c r="P248" s="147">
        <f>O248*H248</f>
        <v>0</v>
      </c>
      <c r="Q248" s="147">
        <v>2.0875</v>
      </c>
      <c r="R248" s="147">
        <f>Q248*H248</f>
        <v>15.03</v>
      </c>
      <c r="S248" s="147">
        <v>0</v>
      </c>
      <c r="T248" s="148">
        <f>S248*H248</f>
        <v>0</v>
      </c>
      <c r="AR248" s="149" t="s">
        <v>214</v>
      </c>
      <c r="AT248" s="149" t="s">
        <v>209</v>
      </c>
      <c r="AU248" s="149" t="s">
        <v>85</v>
      </c>
      <c r="AY248" s="17" t="s">
        <v>207</v>
      </c>
      <c r="BE248" s="150">
        <f>IF(N248="základní",J248,0)</f>
        <v>0</v>
      </c>
      <c r="BF248" s="150">
        <f>IF(N248="snížená",J248,0)</f>
        <v>0</v>
      </c>
      <c r="BG248" s="150">
        <f>IF(N248="zákl. přenesená",J248,0)</f>
        <v>0</v>
      </c>
      <c r="BH248" s="150">
        <f>IF(N248="sníž. přenesená",J248,0)</f>
        <v>0</v>
      </c>
      <c r="BI248" s="150">
        <f>IF(N248="nulová",J248,0)</f>
        <v>0</v>
      </c>
      <c r="BJ248" s="17" t="s">
        <v>83</v>
      </c>
      <c r="BK248" s="150">
        <f>ROUND(I248*H248,2)</f>
        <v>0</v>
      </c>
      <c r="BL248" s="17" t="s">
        <v>214</v>
      </c>
      <c r="BM248" s="149" t="s">
        <v>1151</v>
      </c>
    </row>
    <row r="249" spans="2:51" s="12" customFormat="1" ht="12">
      <c r="B249" s="151"/>
      <c r="D249" s="152" t="s">
        <v>223</v>
      </c>
      <c r="E249" s="153" t="s">
        <v>1</v>
      </c>
      <c r="F249" s="154" t="s">
        <v>1217</v>
      </c>
      <c r="H249" s="155">
        <v>7.2</v>
      </c>
      <c r="I249" s="156"/>
      <c r="L249" s="151"/>
      <c r="M249" s="157"/>
      <c r="T249" s="158"/>
      <c r="AT249" s="153" t="s">
        <v>223</v>
      </c>
      <c r="AU249" s="153" t="s">
        <v>85</v>
      </c>
      <c r="AV249" s="12" t="s">
        <v>85</v>
      </c>
      <c r="AW249" s="12" t="s">
        <v>32</v>
      </c>
      <c r="AX249" s="12" t="s">
        <v>76</v>
      </c>
      <c r="AY249" s="153" t="s">
        <v>207</v>
      </c>
    </row>
    <row r="250" spans="2:51" s="14" customFormat="1" ht="12">
      <c r="B250" s="165"/>
      <c r="D250" s="152" t="s">
        <v>223</v>
      </c>
      <c r="E250" s="166" t="s">
        <v>1</v>
      </c>
      <c r="F250" s="167" t="s">
        <v>309</v>
      </c>
      <c r="H250" s="168">
        <v>7.2</v>
      </c>
      <c r="I250" s="169"/>
      <c r="L250" s="165"/>
      <c r="M250" s="170"/>
      <c r="T250" s="171"/>
      <c r="AT250" s="166" t="s">
        <v>223</v>
      </c>
      <c r="AU250" s="166" t="s">
        <v>85</v>
      </c>
      <c r="AV250" s="14" t="s">
        <v>214</v>
      </c>
      <c r="AW250" s="14" t="s">
        <v>32</v>
      </c>
      <c r="AX250" s="14" t="s">
        <v>83</v>
      </c>
      <c r="AY250" s="166" t="s">
        <v>207</v>
      </c>
    </row>
    <row r="251" spans="2:63" s="11" customFormat="1" ht="22.9" customHeight="1">
      <c r="B251" s="125"/>
      <c r="D251" s="126" t="s">
        <v>75</v>
      </c>
      <c r="E251" s="135" t="s">
        <v>214</v>
      </c>
      <c r="F251" s="135" t="s">
        <v>548</v>
      </c>
      <c r="I251" s="128"/>
      <c r="J251" s="136">
        <f>BK251</f>
        <v>0</v>
      </c>
      <c r="L251" s="125"/>
      <c r="M251" s="130"/>
      <c r="P251" s="131">
        <f>SUM(P252:P259)</f>
        <v>0</v>
      </c>
      <c r="R251" s="131">
        <f>SUM(R252:R259)</f>
        <v>1.22173655</v>
      </c>
      <c r="T251" s="132">
        <f>SUM(T252:T259)</f>
        <v>0</v>
      </c>
      <c r="AR251" s="126" t="s">
        <v>83</v>
      </c>
      <c r="AT251" s="133" t="s">
        <v>75</v>
      </c>
      <c r="AU251" s="133" t="s">
        <v>83</v>
      </c>
      <c r="AY251" s="126" t="s">
        <v>207</v>
      </c>
      <c r="BK251" s="134">
        <f>SUM(BK252:BK259)</f>
        <v>0</v>
      </c>
    </row>
    <row r="252" spans="2:65" s="1" customFormat="1" ht="21.75" customHeight="1">
      <c r="B252" s="137"/>
      <c r="C252" s="138" t="s">
        <v>385</v>
      </c>
      <c r="D252" s="138" t="s">
        <v>209</v>
      </c>
      <c r="E252" s="139" t="s">
        <v>1341</v>
      </c>
      <c r="F252" s="140" t="s">
        <v>1342</v>
      </c>
      <c r="G252" s="141" t="s">
        <v>286</v>
      </c>
      <c r="H252" s="142">
        <v>0.485</v>
      </c>
      <c r="I252" s="143"/>
      <c r="J252" s="144">
        <f>ROUND(I252*H252,2)</f>
        <v>0</v>
      </c>
      <c r="K252" s="140" t="s">
        <v>213</v>
      </c>
      <c r="L252" s="32"/>
      <c r="M252" s="145" t="s">
        <v>1</v>
      </c>
      <c r="N252" s="146" t="s">
        <v>41</v>
      </c>
      <c r="P252" s="147">
        <f>O252*H252</f>
        <v>0</v>
      </c>
      <c r="Q252" s="147">
        <v>2.50195</v>
      </c>
      <c r="R252" s="147">
        <f>Q252*H252</f>
        <v>1.21344575</v>
      </c>
      <c r="S252" s="147">
        <v>0</v>
      </c>
      <c r="T252" s="148">
        <f>S252*H252</f>
        <v>0</v>
      </c>
      <c r="AR252" s="149" t="s">
        <v>214</v>
      </c>
      <c r="AT252" s="149" t="s">
        <v>209</v>
      </c>
      <c r="AU252" s="149" t="s">
        <v>85</v>
      </c>
      <c r="AY252" s="17" t="s">
        <v>207</v>
      </c>
      <c r="BE252" s="150">
        <f>IF(N252="základní",J252,0)</f>
        <v>0</v>
      </c>
      <c r="BF252" s="150">
        <f>IF(N252="snížená",J252,0)</f>
        <v>0</v>
      </c>
      <c r="BG252" s="150">
        <f>IF(N252="zákl. přenesená",J252,0)</f>
        <v>0</v>
      </c>
      <c r="BH252" s="150">
        <f>IF(N252="sníž. přenesená",J252,0)</f>
        <v>0</v>
      </c>
      <c r="BI252" s="150">
        <f>IF(N252="nulová",J252,0)</f>
        <v>0</v>
      </c>
      <c r="BJ252" s="17" t="s">
        <v>83</v>
      </c>
      <c r="BK252" s="150">
        <f>ROUND(I252*H252,2)</f>
        <v>0</v>
      </c>
      <c r="BL252" s="17" t="s">
        <v>214</v>
      </c>
      <c r="BM252" s="149" t="s">
        <v>1343</v>
      </c>
    </row>
    <row r="253" spans="2:51" s="13" customFormat="1" ht="12">
      <c r="B253" s="159"/>
      <c r="D253" s="152" t="s">
        <v>223</v>
      </c>
      <c r="E253" s="160" t="s">
        <v>1</v>
      </c>
      <c r="F253" s="161" t="s">
        <v>1344</v>
      </c>
      <c r="H253" s="160" t="s">
        <v>1</v>
      </c>
      <c r="I253" s="162"/>
      <c r="L253" s="159"/>
      <c r="M253" s="163"/>
      <c r="T253" s="164"/>
      <c r="AT253" s="160" t="s">
        <v>223</v>
      </c>
      <c r="AU253" s="160" t="s">
        <v>85</v>
      </c>
      <c r="AV253" s="13" t="s">
        <v>83</v>
      </c>
      <c r="AW253" s="13" t="s">
        <v>32</v>
      </c>
      <c r="AX253" s="13" t="s">
        <v>76</v>
      </c>
      <c r="AY253" s="160" t="s">
        <v>207</v>
      </c>
    </row>
    <row r="254" spans="2:51" s="12" customFormat="1" ht="12">
      <c r="B254" s="151"/>
      <c r="D254" s="152" t="s">
        <v>223</v>
      </c>
      <c r="E254" s="153" t="s">
        <v>1</v>
      </c>
      <c r="F254" s="154" t="s">
        <v>1345</v>
      </c>
      <c r="H254" s="155">
        <v>0.315</v>
      </c>
      <c r="I254" s="156"/>
      <c r="L254" s="151"/>
      <c r="M254" s="157"/>
      <c r="T254" s="158"/>
      <c r="AT254" s="153" t="s">
        <v>223</v>
      </c>
      <c r="AU254" s="153" t="s">
        <v>85</v>
      </c>
      <c r="AV254" s="12" t="s">
        <v>85</v>
      </c>
      <c r="AW254" s="12" t="s">
        <v>32</v>
      </c>
      <c r="AX254" s="12" t="s">
        <v>76</v>
      </c>
      <c r="AY254" s="153" t="s">
        <v>207</v>
      </c>
    </row>
    <row r="255" spans="2:51" s="12" customFormat="1" ht="12">
      <c r="B255" s="151"/>
      <c r="D255" s="152" t="s">
        <v>223</v>
      </c>
      <c r="E255" s="153" t="s">
        <v>1</v>
      </c>
      <c r="F255" s="154" t="s">
        <v>1346</v>
      </c>
      <c r="H255" s="155">
        <v>0.17</v>
      </c>
      <c r="I255" s="156"/>
      <c r="L255" s="151"/>
      <c r="M255" s="157"/>
      <c r="T255" s="158"/>
      <c r="AT255" s="153" t="s">
        <v>223</v>
      </c>
      <c r="AU255" s="153" t="s">
        <v>85</v>
      </c>
      <c r="AV255" s="12" t="s">
        <v>85</v>
      </c>
      <c r="AW255" s="12" t="s">
        <v>32</v>
      </c>
      <c r="AX255" s="12" t="s">
        <v>76</v>
      </c>
      <c r="AY255" s="153" t="s">
        <v>207</v>
      </c>
    </row>
    <row r="256" spans="2:51" s="14" customFormat="1" ht="12">
      <c r="B256" s="165"/>
      <c r="D256" s="152" t="s">
        <v>223</v>
      </c>
      <c r="E256" s="166" t="s">
        <v>1</v>
      </c>
      <c r="F256" s="167" t="s">
        <v>309</v>
      </c>
      <c r="H256" s="168">
        <v>0.485</v>
      </c>
      <c r="I256" s="169"/>
      <c r="L256" s="165"/>
      <c r="M256" s="170"/>
      <c r="T256" s="171"/>
      <c r="AT256" s="166" t="s">
        <v>223</v>
      </c>
      <c r="AU256" s="166" t="s">
        <v>85</v>
      </c>
      <c r="AV256" s="14" t="s">
        <v>214</v>
      </c>
      <c r="AW256" s="14" t="s">
        <v>32</v>
      </c>
      <c r="AX256" s="14" t="s">
        <v>83</v>
      </c>
      <c r="AY256" s="166" t="s">
        <v>207</v>
      </c>
    </row>
    <row r="257" spans="2:65" s="1" customFormat="1" ht="16.5" customHeight="1">
      <c r="B257" s="137"/>
      <c r="C257" s="138" t="s">
        <v>392</v>
      </c>
      <c r="D257" s="138" t="s">
        <v>209</v>
      </c>
      <c r="E257" s="139" t="s">
        <v>1347</v>
      </c>
      <c r="F257" s="140" t="s">
        <v>1348</v>
      </c>
      <c r="G257" s="141" t="s">
        <v>218</v>
      </c>
      <c r="H257" s="142">
        <v>1.26</v>
      </c>
      <c r="I257" s="143"/>
      <c r="J257" s="144">
        <f>ROUND(I257*H257,2)</f>
        <v>0</v>
      </c>
      <c r="K257" s="140" t="s">
        <v>213</v>
      </c>
      <c r="L257" s="32"/>
      <c r="M257" s="145" t="s">
        <v>1</v>
      </c>
      <c r="N257" s="146" t="s">
        <v>41</v>
      </c>
      <c r="P257" s="147">
        <f>O257*H257</f>
        <v>0</v>
      </c>
      <c r="Q257" s="147">
        <v>0.00658</v>
      </c>
      <c r="R257" s="147">
        <f>Q257*H257</f>
        <v>0.0082908</v>
      </c>
      <c r="S257" s="147">
        <v>0</v>
      </c>
      <c r="T257" s="148">
        <f>S257*H257</f>
        <v>0</v>
      </c>
      <c r="AR257" s="149" t="s">
        <v>214</v>
      </c>
      <c r="AT257" s="149" t="s">
        <v>209</v>
      </c>
      <c r="AU257" s="149" t="s">
        <v>85</v>
      </c>
      <c r="AY257" s="17" t="s">
        <v>207</v>
      </c>
      <c r="BE257" s="150">
        <f>IF(N257="základní",J257,0)</f>
        <v>0</v>
      </c>
      <c r="BF257" s="150">
        <f>IF(N257="snížená",J257,0)</f>
        <v>0</v>
      </c>
      <c r="BG257" s="150">
        <f>IF(N257="zákl. přenesená",J257,0)</f>
        <v>0</v>
      </c>
      <c r="BH257" s="150">
        <f>IF(N257="sníž. přenesená",J257,0)</f>
        <v>0</v>
      </c>
      <c r="BI257" s="150">
        <f>IF(N257="nulová",J257,0)</f>
        <v>0</v>
      </c>
      <c r="BJ257" s="17" t="s">
        <v>83</v>
      </c>
      <c r="BK257" s="150">
        <f>ROUND(I257*H257,2)</f>
        <v>0</v>
      </c>
      <c r="BL257" s="17" t="s">
        <v>214</v>
      </c>
      <c r="BM257" s="149" t="s">
        <v>1349</v>
      </c>
    </row>
    <row r="258" spans="2:51" s="12" customFormat="1" ht="12">
      <c r="B258" s="151"/>
      <c r="D258" s="152" t="s">
        <v>223</v>
      </c>
      <c r="E258" s="153" t="s">
        <v>1</v>
      </c>
      <c r="F258" s="154" t="s">
        <v>1350</v>
      </c>
      <c r="H258" s="155">
        <v>1.26</v>
      </c>
      <c r="I258" s="156"/>
      <c r="L258" s="151"/>
      <c r="M258" s="157"/>
      <c r="T258" s="158"/>
      <c r="AT258" s="153" t="s">
        <v>223</v>
      </c>
      <c r="AU258" s="153" t="s">
        <v>85</v>
      </c>
      <c r="AV258" s="12" t="s">
        <v>85</v>
      </c>
      <c r="AW258" s="12" t="s">
        <v>32</v>
      </c>
      <c r="AX258" s="12" t="s">
        <v>83</v>
      </c>
      <c r="AY258" s="153" t="s">
        <v>207</v>
      </c>
    </row>
    <row r="259" spans="2:65" s="1" customFormat="1" ht="16.5" customHeight="1">
      <c r="B259" s="137"/>
      <c r="C259" s="138" t="s">
        <v>397</v>
      </c>
      <c r="D259" s="138" t="s">
        <v>209</v>
      </c>
      <c r="E259" s="139" t="s">
        <v>1351</v>
      </c>
      <c r="F259" s="140" t="s">
        <v>1352</v>
      </c>
      <c r="G259" s="141" t="s">
        <v>218</v>
      </c>
      <c r="H259" s="142">
        <v>1.26</v>
      </c>
      <c r="I259" s="143"/>
      <c r="J259" s="144">
        <f>ROUND(I259*H259,2)</f>
        <v>0</v>
      </c>
      <c r="K259" s="140" t="s">
        <v>213</v>
      </c>
      <c r="L259" s="32"/>
      <c r="M259" s="145" t="s">
        <v>1</v>
      </c>
      <c r="N259" s="146" t="s">
        <v>41</v>
      </c>
      <c r="P259" s="147">
        <f>O259*H259</f>
        <v>0</v>
      </c>
      <c r="Q259" s="147">
        <v>0</v>
      </c>
      <c r="R259" s="147">
        <f>Q259*H259</f>
        <v>0</v>
      </c>
      <c r="S259" s="147">
        <v>0</v>
      </c>
      <c r="T259" s="148">
        <f>S259*H259</f>
        <v>0</v>
      </c>
      <c r="AR259" s="149" t="s">
        <v>214</v>
      </c>
      <c r="AT259" s="149" t="s">
        <v>209</v>
      </c>
      <c r="AU259" s="149" t="s">
        <v>85</v>
      </c>
      <c r="AY259" s="17" t="s">
        <v>207</v>
      </c>
      <c r="BE259" s="150">
        <f>IF(N259="základní",J259,0)</f>
        <v>0</v>
      </c>
      <c r="BF259" s="150">
        <f>IF(N259="snížená",J259,0)</f>
        <v>0</v>
      </c>
      <c r="BG259" s="150">
        <f>IF(N259="zákl. přenesená",J259,0)</f>
        <v>0</v>
      </c>
      <c r="BH259" s="150">
        <f>IF(N259="sníž. přenesená",J259,0)</f>
        <v>0</v>
      </c>
      <c r="BI259" s="150">
        <f>IF(N259="nulová",J259,0)</f>
        <v>0</v>
      </c>
      <c r="BJ259" s="17" t="s">
        <v>83</v>
      </c>
      <c r="BK259" s="150">
        <f>ROUND(I259*H259,2)</f>
        <v>0</v>
      </c>
      <c r="BL259" s="17" t="s">
        <v>214</v>
      </c>
      <c r="BM259" s="149" t="s">
        <v>1353</v>
      </c>
    </row>
    <row r="260" spans="2:63" s="11" customFormat="1" ht="22.9" customHeight="1">
      <c r="B260" s="125"/>
      <c r="D260" s="126" t="s">
        <v>75</v>
      </c>
      <c r="E260" s="135" t="s">
        <v>234</v>
      </c>
      <c r="F260" s="135" t="s">
        <v>1001</v>
      </c>
      <c r="I260" s="128"/>
      <c r="J260" s="136">
        <f>BK260</f>
        <v>0</v>
      </c>
      <c r="L260" s="125"/>
      <c r="M260" s="130"/>
      <c r="P260" s="131">
        <f>SUM(P261:P266)</f>
        <v>0</v>
      </c>
      <c r="R260" s="131">
        <f>SUM(R261:R266)</f>
        <v>0.00816</v>
      </c>
      <c r="T260" s="132">
        <f>SUM(T261:T266)</f>
        <v>0</v>
      </c>
      <c r="AR260" s="126" t="s">
        <v>83</v>
      </c>
      <c r="AT260" s="133" t="s">
        <v>75</v>
      </c>
      <c r="AU260" s="133" t="s">
        <v>83</v>
      </c>
      <c r="AY260" s="126" t="s">
        <v>207</v>
      </c>
      <c r="BK260" s="134">
        <f>SUM(BK261:BK266)</f>
        <v>0</v>
      </c>
    </row>
    <row r="261" spans="2:65" s="1" customFormat="1" ht="16.5" customHeight="1">
      <c r="B261" s="137"/>
      <c r="C261" s="138" t="s">
        <v>402</v>
      </c>
      <c r="D261" s="138" t="s">
        <v>209</v>
      </c>
      <c r="E261" s="139" t="s">
        <v>1002</v>
      </c>
      <c r="F261" s="140" t="s">
        <v>1003</v>
      </c>
      <c r="G261" s="141" t="s">
        <v>218</v>
      </c>
      <c r="H261" s="142">
        <v>8</v>
      </c>
      <c r="I261" s="143"/>
      <c r="J261" s="144">
        <f>ROUND(I261*H261,2)</f>
        <v>0</v>
      </c>
      <c r="K261" s="140" t="s">
        <v>1</v>
      </c>
      <c r="L261" s="32"/>
      <c r="M261" s="145" t="s">
        <v>1</v>
      </c>
      <c r="N261" s="146" t="s">
        <v>41</v>
      </c>
      <c r="P261" s="147">
        <f>O261*H261</f>
        <v>0</v>
      </c>
      <c r="Q261" s="147">
        <v>0.00102</v>
      </c>
      <c r="R261" s="147">
        <f>Q261*H261</f>
        <v>0.00816</v>
      </c>
      <c r="S261" s="147">
        <v>0</v>
      </c>
      <c r="T261" s="148">
        <f>S261*H261</f>
        <v>0</v>
      </c>
      <c r="AR261" s="149" t="s">
        <v>214</v>
      </c>
      <c r="AT261" s="149" t="s">
        <v>209</v>
      </c>
      <c r="AU261" s="149" t="s">
        <v>85</v>
      </c>
      <c r="AY261" s="17" t="s">
        <v>207</v>
      </c>
      <c r="BE261" s="150">
        <f>IF(N261="základní",J261,0)</f>
        <v>0</v>
      </c>
      <c r="BF261" s="150">
        <f>IF(N261="snížená",J261,0)</f>
        <v>0</v>
      </c>
      <c r="BG261" s="150">
        <f>IF(N261="zákl. přenesená",J261,0)</f>
        <v>0</v>
      </c>
      <c r="BH261" s="150">
        <f>IF(N261="sníž. přenesená",J261,0)</f>
        <v>0</v>
      </c>
      <c r="BI261" s="150">
        <f>IF(N261="nulová",J261,0)</f>
        <v>0</v>
      </c>
      <c r="BJ261" s="17" t="s">
        <v>83</v>
      </c>
      <c r="BK261" s="150">
        <f>ROUND(I261*H261,2)</f>
        <v>0</v>
      </c>
      <c r="BL261" s="17" t="s">
        <v>214</v>
      </c>
      <c r="BM261" s="149" t="s">
        <v>1354</v>
      </c>
    </row>
    <row r="262" spans="2:51" s="12" customFormat="1" ht="12">
      <c r="B262" s="151"/>
      <c r="D262" s="152" t="s">
        <v>223</v>
      </c>
      <c r="E262" s="153" t="s">
        <v>1</v>
      </c>
      <c r="F262" s="154" t="s">
        <v>1355</v>
      </c>
      <c r="H262" s="155">
        <v>3.36</v>
      </c>
      <c r="I262" s="156"/>
      <c r="L262" s="151"/>
      <c r="M262" s="157"/>
      <c r="T262" s="158"/>
      <c r="AT262" s="153" t="s">
        <v>223</v>
      </c>
      <c r="AU262" s="153" t="s">
        <v>85</v>
      </c>
      <c r="AV262" s="12" t="s">
        <v>85</v>
      </c>
      <c r="AW262" s="12" t="s">
        <v>32</v>
      </c>
      <c r="AX262" s="12" t="s">
        <v>76</v>
      </c>
      <c r="AY262" s="153" t="s">
        <v>207</v>
      </c>
    </row>
    <row r="263" spans="2:51" s="12" customFormat="1" ht="12">
      <c r="B263" s="151"/>
      <c r="D263" s="152" t="s">
        <v>223</v>
      </c>
      <c r="E263" s="153" t="s">
        <v>1</v>
      </c>
      <c r="F263" s="154" t="s">
        <v>1356</v>
      </c>
      <c r="H263" s="155">
        <v>3.15</v>
      </c>
      <c r="I263" s="156"/>
      <c r="L263" s="151"/>
      <c r="M263" s="157"/>
      <c r="T263" s="158"/>
      <c r="AT263" s="153" t="s">
        <v>223</v>
      </c>
      <c r="AU263" s="153" t="s">
        <v>85</v>
      </c>
      <c r="AV263" s="12" t="s">
        <v>85</v>
      </c>
      <c r="AW263" s="12" t="s">
        <v>32</v>
      </c>
      <c r="AX263" s="12" t="s">
        <v>76</v>
      </c>
      <c r="AY263" s="153" t="s">
        <v>207</v>
      </c>
    </row>
    <row r="264" spans="2:51" s="12" customFormat="1" ht="12">
      <c r="B264" s="151"/>
      <c r="D264" s="152" t="s">
        <v>223</v>
      </c>
      <c r="E264" s="153" t="s">
        <v>1</v>
      </c>
      <c r="F264" s="154" t="s">
        <v>1357</v>
      </c>
      <c r="H264" s="155">
        <v>0.64</v>
      </c>
      <c r="I264" s="156"/>
      <c r="L264" s="151"/>
      <c r="M264" s="157"/>
      <c r="T264" s="158"/>
      <c r="AT264" s="153" t="s">
        <v>223</v>
      </c>
      <c r="AU264" s="153" t="s">
        <v>85</v>
      </c>
      <c r="AV264" s="12" t="s">
        <v>85</v>
      </c>
      <c r="AW264" s="12" t="s">
        <v>32</v>
      </c>
      <c r="AX264" s="12" t="s">
        <v>76</v>
      </c>
      <c r="AY264" s="153" t="s">
        <v>207</v>
      </c>
    </row>
    <row r="265" spans="2:51" s="15" customFormat="1" ht="12">
      <c r="B265" s="187"/>
      <c r="D265" s="152" t="s">
        <v>223</v>
      </c>
      <c r="E265" s="188" t="s">
        <v>1</v>
      </c>
      <c r="F265" s="189" t="s">
        <v>872</v>
      </c>
      <c r="H265" s="190">
        <v>7.15</v>
      </c>
      <c r="I265" s="191"/>
      <c r="L265" s="187"/>
      <c r="M265" s="192"/>
      <c r="T265" s="193"/>
      <c r="AT265" s="188" t="s">
        <v>223</v>
      </c>
      <c r="AU265" s="188" t="s">
        <v>85</v>
      </c>
      <c r="AV265" s="15" t="s">
        <v>99</v>
      </c>
      <c r="AW265" s="15" t="s">
        <v>32</v>
      </c>
      <c r="AX265" s="15" t="s">
        <v>76</v>
      </c>
      <c r="AY265" s="188" t="s">
        <v>207</v>
      </c>
    </row>
    <row r="266" spans="2:51" s="12" customFormat="1" ht="12">
      <c r="B266" s="151"/>
      <c r="D266" s="152" t="s">
        <v>223</v>
      </c>
      <c r="E266" s="153" t="s">
        <v>1</v>
      </c>
      <c r="F266" s="154" t="s">
        <v>1358</v>
      </c>
      <c r="H266" s="155">
        <v>8</v>
      </c>
      <c r="I266" s="156"/>
      <c r="L266" s="151"/>
      <c r="M266" s="157"/>
      <c r="T266" s="158"/>
      <c r="AT266" s="153" t="s">
        <v>223</v>
      </c>
      <c r="AU266" s="153" t="s">
        <v>85</v>
      </c>
      <c r="AV266" s="12" t="s">
        <v>85</v>
      </c>
      <c r="AW266" s="12" t="s">
        <v>32</v>
      </c>
      <c r="AX266" s="12" t="s">
        <v>83</v>
      </c>
      <c r="AY266" s="153" t="s">
        <v>207</v>
      </c>
    </row>
    <row r="267" spans="2:63" s="11" customFormat="1" ht="22.9" customHeight="1">
      <c r="B267" s="125"/>
      <c r="D267" s="126" t="s">
        <v>75</v>
      </c>
      <c r="E267" s="135" t="s">
        <v>146</v>
      </c>
      <c r="F267" s="135" t="s">
        <v>701</v>
      </c>
      <c r="I267" s="128"/>
      <c r="J267" s="136">
        <f>BK267</f>
        <v>0</v>
      </c>
      <c r="L267" s="125"/>
      <c r="M267" s="130"/>
      <c r="P267" s="131">
        <f>SUM(P268:P274)</f>
        <v>0</v>
      </c>
      <c r="R267" s="131">
        <f>SUM(R268:R274)</f>
        <v>0.036486000000000005</v>
      </c>
      <c r="T267" s="132">
        <f>SUM(T268:T274)</f>
        <v>5.29</v>
      </c>
      <c r="AR267" s="126" t="s">
        <v>83</v>
      </c>
      <c r="AT267" s="133" t="s">
        <v>75</v>
      </c>
      <c r="AU267" s="133" t="s">
        <v>83</v>
      </c>
      <c r="AY267" s="126" t="s">
        <v>207</v>
      </c>
      <c r="BK267" s="134">
        <f>SUM(BK268:BK274)</f>
        <v>0</v>
      </c>
    </row>
    <row r="268" spans="2:65" s="1" customFormat="1" ht="24.2" customHeight="1">
      <c r="B268" s="137"/>
      <c r="C268" s="138" t="s">
        <v>405</v>
      </c>
      <c r="D268" s="138" t="s">
        <v>209</v>
      </c>
      <c r="E268" s="139" t="s">
        <v>1220</v>
      </c>
      <c r="F268" s="140" t="s">
        <v>1221</v>
      </c>
      <c r="G268" s="141" t="s">
        <v>272</v>
      </c>
      <c r="H268" s="142">
        <v>1.62</v>
      </c>
      <c r="I268" s="143"/>
      <c r="J268" s="144">
        <f>ROUND(I268*H268,2)</f>
        <v>0</v>
      </c>
      <c r="K268" s="140" t="s">
        <v>213</v>
      </c>
      <c r="L268" s="32"/>
      <c r="M268" s="145" t="s">
        <v>1</v>
      </c>
      <c r="N268" s="146" t="s">
        <v>41</v>
      </c>
      <c r="P268" s="147">
        <f>O268*H268</f>
        <v>0</v>
      </c>
      <c r="Q268" s="147">
        <v>0.0003</v>
      </c>
      <c r="R268" s="147">
        <f>Q268*H268</f>
        <v>0.000486</v>
      </c>
      <c r="S268" s="147">
        <v>0</v>
      </c>
      <c r="T268" s="148">
        <f>S268*H268</f>
        <v>0</v>
      </c>
      <c r="AR268" s="149" t="s">
        <v>214</v>
      </c>
      <c r="AT268" s="149" t="s">
        <v>209</v>
      </c>
      <c r="AU268" s="149" t="s">
        <v>85</v>
      </c>
      <c r="AY268" s="17" t="s">
        <v>207</v>
      </c>
      <c r="BE268" s="150">
        <f>IF(N268="základní",J268,0)</f>
        <v>0</v>
      </c>
      <c r="BF268" s="150">
        <f>IF(N268="snížená",J268,0)</f>
        <v>0</v>
      </c>
      <c r="BG268" s="150">
        <f>IF(N268="zákl. přenesená",J268,0)</f>
        <v>0</v>
      </c>
      <c r="BH268" s="150">
        <f>IF(N268="sníž. přenesená",J268,0)</f>
        <v>0</v>
      </c>
      <c r="BI268" s="150">
        <f>IF(N268="nulová",J268,0)</f>
        <v>0</v>
      </c>
      <c r="BJ268" s="17" t="s">
        <v>83</v>
      </c>
      <c r="BK268" s="150">
        <f>ROUND(I268*H268,2)</f>
        <v>0</v>
      </c>
      <c r="BL268" s="17" t="s">
        <v>214</v>
      </c>
      <c r="BM268" s="149" t="s">
        <v>1359</v>
      </c>
    </row>
    <row r="269" spans="2:65" s="1" customFormat="1" ht="16.5" customHeight="1">
      <c r="B269" s="137"/>
      <c r="C269" s="172" t="s">
        <v>409</v>
      </c>
      <c r="D269" s="172" t="s">
        <v>426</v>
      </c>
      <c r="E269" s="173" t="s">
        <v>1224</v>
      </c>
      <c r="F269" s="174" t="s">
        <v>1225</v>
      </c>
      <c r="G269" s="175" t="s">
        <v>490</v>
      </c>
      <c r="H269" s="176">
        <v>36</v>
      </c>
      <c r="I269" s="177"/>
      <c r="J269" s="178">
        <f>ROUND(I269*H269,2)</f>
        <v>0</v>
      </c>
      <c r="K269" s="174" t="s">
        <v>1</v>
      </c>
      <c r="L269" s="179"/>
      <c r="M269" s="180" t="s">
        <v>1</v>
      </c>
      <c r="N269" s="181" t="s">
        <v>41</v>
      </c>
      <c r="P269" s="147">
        <f>O269*H269</f>
        <v>0</v>
      </c>
      <c r="Q269" s="147">
        <v>0.001</v>
      </c>
      <c r="R269" s="147">
        <f>Q269*H269</f>
        <v>0.036000000000000004</v>
      </c>
      <c r="S269" s="147">
        <v>0</v>
      </c>
      <c r="T269" s="148">
        <f>S269*H269</f>
        <v>0</v>
      </c>
      <c r="AR269" s="149" t="s">
        <v>242</v>
      </c>
      <c r="AT269" s="149" t="s">
        <v>426</v>
      </c>
      <c r="AU269" s="149" t="s">
        <v>85</v>
      </c>
      <c r="AY269" s="17" t="s">
        <v>207</v>
      </c>
      <c r="BE269" s="150">
        <f>IF(N269="základní",J269,0)</f>
        <v>0</v>
      </c>
      <c r="BF269" s="150">
        <f>IF(N269="snížená",J269,0)</f>
        <v>0</v>
      </c>
      <c r="BG269" s="150">
        <f>IF(N269="zákl. přenesená",J269,0)</f>
        <v>0</v>
      </c>
      <c r="BH269" s="150">
        <f>IF(N269="sníž. přenesená",J269,0)</f>
        <v>0</v>
      </c>
      <c r="BI269" s="150">
        <f>IF(N269="nulová",J269,0)</f>
        <v>0</v>
      </c>
      <c r="BJ269" s="17" t="s">
        <v>83</v>
      </c>
      <c r="BK269" s="150">
        <f>ROUND(I269*H269,2)</f>
        <v>0</v>
      </c>
      <c r="BL269" s="17" t="s">
        <v>214</v>
      </c>
      <c r="BM269" s="149" t="s">
        <v>1360</v>
      </c>
    </row>
    <row r="270" spans="2:65" s="1" customFormat="1" ht="16.5" customHeight="1">
      <c r="B270" s="137"/>
      <c r="C270" s="138" t="s">
        <v>413</v>
      </c>
      <c r="D270" s="138" t="s">
        <v>209</v>
      </c>
      <c r="E270" s="139" t="s">
        <v>1361</v>
      </c>
      <c r="F270" s="140" t="s">
        <v>1362</v>
      </c>
      <c r="G270" s="141" t="s">
        <v>286</v>
      </c>
      <c r="H270" s="142">
        <v>2</v>
      </c>
      <c r="I270" s="143"/>
      <c r="J270" s="144">
        <f>ROUND(I270*H270,2)</f>
        <v>0</v>
      </c>
      <c r="K270" s="140" t="s">
        <v>213</v>
      </c>
      <c r="L270" s="32"/>
      <c r="M270" s="145" t="s">
        <v>1</v>
      </c>
      <c r="N270" s="146" t="s">
        <v>41</v>
      </c>
      <c r="P270" s="147">
        <f>O270*H270</f>
        <v>0</v>
      </c>
      <c r="Q270" s="147">
        <v>0</v>
      </c>
      <c r="R270" s="147">
        <f>Q270*H270</f>
        <v>0</v>
      </c>
      <c r="S270" s="147">
        <v>2.4</v>
      </c>
      <c r="T270" s="148">
        <f>S270*H270</f>
        <v>4.8</v>
      </c>
      <c r="AR270" s="149" t="s">
        <v>214</v>
      </c>
      <c r="AT270" s="149" t="s">
        <v>209</v>
      </c>
      <c r="AU270" s="149" t="s">
        <v>85</v>
      </c>
      <c r="AY270" s="17" t="s">
        <v>207</v>
      </c>
      <c r="BE270" s="150">
        <f>IF(N270="základní",J270,0)</f>
        <v>0</v>
      </c>
      <c r="BF270" s="150">
        <f>IF(N270="snížená",J270,0)</f>
        <v>0</v>
      </c>
      <c r="BG270" s="150">
        <f>IF(N270="zákl. přenesená",J270,0)</f>
        <v>0</v>
      </c>
      <c r="BH270" s="150">
        <f>IF(N270="sníž. přenesená",J270,0)</f>
        <v>0</v>
      </c>
      <c r="BI270" s="150">
        <f>IF(N270="nulová",J270,0)</f>
        <v>0</v>
      </c>
      <c r="BJ270" s="17" t="s">
        <v>83</v>
      </c>
      <c r="BK270" s="150">
        <f>ROUND(I270*H270,2)</f>
        <v>0</v>
      </c>
      <c r="BL270" s="17" t="s">
        <v>214</v>
      </c>
      <c r="BM270" s="149" t="s">
        <v>1363</v>
      </c>
    </row>
    <row r="271" spans="2:51" s="13" customFormat="1" ht="12">
      <c r="B271" s="159"/>
      <c r="D271" s="152" t="s">
        <v>223</v>
      </c>
      <c r="E271" s="160" t="s">
        <v>1</v>
      </c>
      <c r="F271" s="161" t="s">
        <v>1364</v>
      </c>
      <c r="H271" s="160" t="s">
        <v>1</v>
      </c>
      <c r="I271" s="162"/>
      <c r="L271" s="159"/>
      <c r="M271" s="163"/>
      <c r="T271" s="164"/>
      <c r="AT271" s="160" t="s">
        <v>223</v>
      </c>
      <c r="AU271" s="160" t="s">
        <v>85</v>
      </c>
      <c r="AV271" s="13" t="s">
        <v>83</v>
      </c>
      <c r="AW271" s="13" t="s">
        <v>32</v>
      </c>
      <c r="AX271" s="13" t="s">
        <v>76</v>
      </c>
      <c r="AY271" s="160" t="s">
        <v>207</v>
      </c>
    </row>
    <row r="272" spans="2:51" s="12" customFormat="1" ht="12">
      <c r="B272" s="151"/>
      <c r="D272" s="152" t="s">
        <v>223</v>
      </c>
      <c r="E272" s="153" t="s">
        <v>1</v>
      </c>
      <c r="F272" s="154" t="s">
        <v>1365</v>
      </c>
      <c r="H272" s="155">
        <v>2</v>
      </c>
      <c r="I272" s="156"/>
      <c r="L272" s="151"/>
      <c r="M272" s="157"/>
      <c r="T272" s="158"/>
      <c r="AT272" s="153" t="s">
        <v>223</v>
      </c>
      <c r="AU272" s="153" t="s">
        <v>85</v>
      </c>
      <c r="AV272" s="12" t="s">
        <v>85</v>
      </c>
      <c r="AW272" s="12" t="s">
        <v>32</v>
      </c>
      <c r="AX272" s="12" t="s">
        <v>83</v>
      </c>
      <c r="AY272" s="153" t="s">
        <v>207</v>
      </c>
    </row>
    <row r="273" spans="2:65" s="1" customFormat="1" ht="24.2" customHeight="1">
      <c r="B273" s="137"/>
      <c r="C273" s="138" t="s">
        <v>419</v>
      </c>
      <c r="D273" s="138" t="s">
        <v>209</v>
      </c>
      <c r="E273" s="139" t="s">
        <v>1366</v>
      </c>
      <c r="F273" s="140" t="s">
        <v>1367</v>
      </c>
      <c r="G273" s="141" t="s">
        <v>272</v>
      </c>
      <c r="H273" s="142">
        <v>7</v>
      </c>
      <c r="I273" s="143"/>
      <c r="J273" s="144">
        <f>ROUND(I273*H273,2)</f>
        <v>0</v>
      </c>
      <c r="K273" s="140" t="s">
        <v>213</v>
      </c>
      <c r="L273" s="32"/>
      <c r="M273" s="145" t="s">
        <v>1</v>
      </c>
      <c r="N273" s="146" t="s">
        <v>41</v>
      </c>
      <c r="P273" s="147">
        <f>O273*H273</f>
        <v>0</v>
      </c>
      <c r="Q273" s="147">
        <v>0</v>
      </c>
      <c r="R273" s="147">
        <f>Q273*H273</f>
        <v>0</v>
      </c>
      <c r="S273" s="147">
        <v>0.07</v>
      </c>
      <c r="T273" s="148">
        <f>S273*H273</f>
        <v>0.49000000000000005</v>
      </c>
      <c r="AR273" s="149" t="s">
        <v>214</v>
      </c>
      <c r="AT273" s="149" t="s">
        <v>209</v>
      </c>
      <c r="AU273" s="149" t="s">
        <v>85</v>
      </c>
      <c r="AY273" s="17" t="s">
        <v>207</v>
      </c>
      <c r="BE273" s="150">
        <f>IF(N273="základní",J273,0)</f>
        <v>0</v>
      </c>
      <c r="BF273" s="150">
        <f>IF(N273="snížená",J273,0)</f>
        <v>0</v>
      </c>
      <c r="BG273" s="150">
        <f>IF(N273="zákl. přenesená",J273,0)</f>
        <v>0</v>
      </c>
      <c r="BH273" s="150">
        <f>IF(N273="sníž. přenesená",J273,0)</f>
        <v>0</v>
      </c>
      <c r="BI273" s="150">
        <f>IF(N273="nulová",J273,0)</f>
        <v>0</v>
      </c>
      <c r="BJ273" s="17" t="s">
        <v>83</v>
      </c>
      <c r="BK273" s="150">
        <f>ROUND(I273*H273,2)</f>
        <v>0</v>
      </c>
      <c r="BL273" s="17" t="s">
        <v>214</v>
      </c>
      <c r="BM273" s="149" t="s">
        <v>1368</v>
      </c>
    </row>
    <row r="274" spans="2:51" s="12" customFormat="1" ht="12">
      <c r="B274" s="151"/>
      <c r="D274" s="152" t="s">
        <v>223</v>
      </c>
      <c r="E274" s="153" t="s">
        <v>1</v>
      </c>
      <c r="F274" s="154" t="s">
        <v>1369</v>
      </c>
      <c r="H274" s="155">
        <v>7</v>
      </c>
      <c r="I274" s="156"/>
      <c r="L274" s="151"/>
      <c r="M274" s="157"/>
      <c r="T274" s="158"/>
      <c r="AT274" s="153" t="s">
        <v>223</v>
      </c>
      <c r="AU274" s="153" t="s">
        <v>85</v>
      </c>
      <c r="AV274" s="12" t="s">
        <v>85</v>
      </c>
      <c r="AW274" s="12" t="s">
        <v>32</v>
      </c>
      <c r="AX274" s="12" t="s">
        <v>83</v>
      </c>
      <c r="AY274" s="153" t="s">
        <v>207</v>
      </c>
    </row>
    <row r="275" spans="2:63" s="11" customFormat="1" ht="22.9" customHeight="1">
      <c r="B275" s="125"/>
      <c r="D275" s="126" t="s">
        <v>75</v>
      </c>
      <c r="E275" s="135" t="s">
        <v>779</v>
      </c>
      <c r="F275" s="135" t="s">
        <v>780</v>
      </c>
      <c r="I275" s="128"/>
      <c r="J275" s="136">
        <f>BK275</f>
        <v>0</v>
      </c>
      <c r="L275" s="125"/>
      <c r="M275" s="130"/>
      <c r="P275" s="131">
        <f>SUM(P276:P279)</f>
        <v>0</v>
      </c>
      <c r="R275" s="131">
        <f>SUM(R276:R279)</f>
        <v>0</v>
      </c>
      <c r="T275" s="132">
        <f>SUM(T276:T279)</f>
        <v>0</v>
      </c>
      <c r="AR275" s="126" t="s">
        <v>83</v>
      </c>
      <c r="AT275" s="133" t="s">
        <v>75</v>
      </c>
      <c r="AU275" s="133" t="s">
        <v>83</v>
      </c>
      <c r="AY275" s="126" t="s">
        <v>207</v>
      </c>
      <c r="BK275" s="134">
        <f>SUM(BK276:BK279)</f>
        <v>0</v>
      </c>
    </row>
    <row r="276" spans="2:65" s="1" customFormat="1" ht="24.2" customHeight="1">
      <c r="B276" s="137"/>
      <c r="C276" s="138" t="s">
        <v>425</v>
      </c>
      <c r="D276" s="138" t="s">
        <v>209</v>
      </c>
      <c r="E276" s="139" t="s">
        <v>1370</v>
      </c>
      <c r="F276" s="140" t="s">
        <v>1371</v>
      </c>
      <c r="G276" s="141" t="s">
        <v>429</v>
      </c>
      <c r="H276" s="142">
        <v>5.368</v>
      </c>
      <c r="I276" s="143"/>
      <c r="J276" s="144">
        <f>ROUND(I276*H276,2)</f>
        <v>0</v>
      </c>
      <c r="K276" s="140" t="s">
        <v>213</v>
      </c>
      <c r="L276" s="32"/>
      <c r="M276" s="145" t="s">
        <v>1</v>
      </c>
      <c r="N276" s="146" t="s">
        <v>41</v>
      </c>
      <c r="P276" s="147">
        <f>O276*H276</f>
        <v>0</v>
      </c>
      <c r="Q276" s="147">
        <v>0</v>
      </c>
      <c r="R276" s="147">
        <f>Q276*H276</f>
        <v>0</v>
      </c>
      <c r="S276" s="147">
        <v>0</v>
      </c>
      <c r="T276" s="148">
        <f>S276*H276</f>
        <v>0</v>
      </c>
      <c r="AR276" s="149" t="s">
        <v>214</v>
      </c>
      <c r="AT276" s="149" t="s">
        <v>209</v>
      </c>
      <c r="AU276" s="149" t="s">
        <v>85</v>
      </c>
      <c r="AY276" s="17" t="s">
        <v>207</v>
      </c>
      <c r="BE276" s="150">
        <f>IF(N276="základní",J276,0)</f>
        <v>0</v>
      </c>
      <c r="BF276" s="150">
        <f>IF(N276="snížená",J276,0)</f>
        <v>0</v>
      </c>
      <c r="BG276" s="150">
        <f>IF(N276="zákl. přenesená",J276,0)</f>
        <v>0</v>
      </c>
      <c r="BH276" s="150">
        <f>IF(N276="sníž. přenesená",J276,0)</f>
        <v>0</v>
      </c>
      <c r="BI276" s="150">
        <f>IF(N276="nulová",J276,0)</f>
        <v>0</v>
      </c>
      <c r="BJ276" s="17" t="s">
        <v>83</v>
      </c>
      <c r="BK276" s="150">
        <f>ROUND(I276*H276,2)</f>
        <v>0</v>
      </c>
      <c r="BL276" s="17" t="s">
        <v>214</v>
      </c>
      <c r="BM276" s="149" t="s">
        <v>1372</v>
      </c>
    </row>
    <row r="277" spans="2:65" s="1" customFormat="1" ht="24.2" customHeight="1">
      <c r="B277" s="137"/>
      <c r="C277" s="138" t="s">
        <v>432</v>
      </c>
      <c r="D277" s="138" t="s">
        <v>209</v>
      </c>
      <c r="E277" s="139" t="s">
        <v>1373</v>
      </c>
      <c r="F277" s="140" t="s">
        <v>1374</v>
      </c>
      <c r="G277" s="141" t="s">
        <v>429</v>
      </c>
      <c r="H277" s="142">
        <v>101.992</v>
      </c>
      <c r="I277" s="143"/>
      <c r="J277" s="144">
        <f>ROUND(I277*H277,2)</f>
        <v>0</v>
      </c>
      <c r="K277" s="140" t="s">
        <v>213</v>
      </c>
      <c r="L277" s="32"/>
      <c r="M277" s="145" t="s">
        <v>1</v>
      </c>
      <c r="N277" s="146" t="s">
        <v>41</v>
      </c>
      <c r="P277" s="147">
        <f>O277*H277</f>
        <v>0</v>
      </c>
      <c r="Q277" s="147">
        <v>0</v>
      </c>
      <c r="R277" s="147">
        <f>Q277*H277</f>
        <v>0</v>
      </c>
      <c r="S277" s="147">
        <v>0</v>
      </c>
      <c r="T277" s="148">
        <f>S277*H277</f>
        <v>0</v>
      </c>
      <c r="AR277" s="149" t="s">
        <v>214</v>
      </c>
      <c r="AT277" s="149" t="s">
        <v>209</v>
      </c>
      <c r="AU277" s="149" t="s">
        <v>85</v>
      </c>
      <c r="AY277" s="17" t="s">
        <v>207</v>
      </c>
      <c r="BE277" s="150">
        <f>IF(N277="základní",J277,0)</f>
        <v>0</v>
      </c>
      <c r="BF277" s="150">
        <f>IF(N277="snížená",J277,0)</f>
        <v>0</v>
      </c>
      <c r="BG277" s="150">
        <f>IF(N277="zákl. přenesená",J277,0)</f>
        <v>0</v>
      </c>
      <c r="BH277" s="150">
        <f>IF(N277="sníž. přenesená",J277,0)</f>
        <v>0</v>
      </c>
      <c r="BI277" s="150">
        <f>IF(N277="nulová",J277,0)</f>
        <v>0</v>
      </c>
      <c r="BJ277" s="17" t="s">
        <v>83</v>
      </c>
      <c r="BK277" s="150">
        <f>ROUND(I277*H277,2)</f>
        <v>0</v>
      </c>
      <c r="BL277" s="17" t="s">
        <v>214</v>
      </c>
      <c r="BM277" s="149" t="s">
        <v>1375</v>
      </c>
    </row>
    <row r="278" spans="2:51" s="12" customFormat="1" ht="12">
      <c r="B278" s="151"/>
      <c r="D278" s="152" t="s">
        <v>223</v>
      </c>
      <c r="F278" s="154" t="s">
        <v>1376</v>
      </c>
      <c r="H278" s="155">
        <v>101.992</v>
      </c>
      <c r="I278" s="156"/>
      <c r="L278" s="151"/>
      <c r="M278" s="157"/>
      <c r="T278" s="158"/>
      <c r="AT278" s="153" t="s">
        <v>223</v>
      </c>
      <c r="AU278" s="153" t="s">
        <v>85</v>
      </c>
      <c r="AV278" s="12" t="s">
        <v>85</v>
      </c>
      <c r="AW278" s="12" t="s">
        <v>3</v>
      </c>
      <c r="AX278" s="12" t="s">
        <v>83</v>
      </c>
      <c r="AY278" s="153" t="s">
        <v>207</v>
      </c>
    </row>
    <row r="279" spans="2:65" s="1" customFormat="1" ht="33" customHeight="1">
      <c r="B279" s="137"/>
      <c r="C279" s="138" t="s">
        <v>437</v>
      </c>
      <c r="D279" s="138" t="s">
        <v>209</v>
      </c>
      <c r="E279" s="139" t="s">
        <v>1027</v>
      </c>
      <c r="F279" s="140" t="s">
        <v>1028</v>
      </c>
      <c r="G279" s="141" t="s">
        <v>429</v>
      </c>
      <c r="H279" s="142">
        <v>5.368</v>
      </c>
      <c r="I279" s="143"/>
      <c r="J279" s="144">
        <f>ROUND(I279*H279,2)</f>
        <v>0</v>
      </c>
      <c r="K279" s="140" t="s">
        <v>213</v>
      </c>
      <c r="L279" s="32"/>
      <c r="M279" s="145" t="s">
        <v>1</v>
      </c>
      <c r="N279" s="146" t="s">
        <v>41</v>
      </c>
      <c r="P279" s="147">
        <f>O279*H279</f>
        <v>0</v>
      </c>
      <c r="Q279" s="147">
        <v>0</v>
      </c>
      <c r="R279" s="147">
        <f>Q279*H279</f>
        <v>0</v>
      </c>
      <c r="S279" s="147">
        <v>0</v>
      </c>
      <c r="T279" s="148">
        <f>S279*H279</f>
        <v>0</v>
      </c>
      <c r="AR279" s="149" t="s">
        <v>214</v>
      </c>
      <c r="AT279" s="149" t="s">
        <v>209</v>
      </c>
      <c r="AU279" s="149" t="s">
        <v>85</v>
      </c>
      <c r="AY279" s="17" t="s">
        <v>207</v>
      </c>
      <c r="BE279" s="150">
        <f>IF(N279="základní",J279,0)</f>
        <v>0</v>
      </c>
      <c r="BF279" s="150">
        <f>IF(N279="snížená",J279,0)</f>
        <v>0</v>
      </c>
      <c r="BG279" s="150">
        <f>IF(N279="zákl. přenesená",J279,0)</f>
        <v>0</v>
      </c>
      <c r="BH279" s="150">
        <f>IF(N279="sníž. přenesená",J279,0)</f>
        <v>0</v>
      </c>
      <c r="BI279" s="150">
        <f>IF(N279="nulová",J279,0)</f>
        <v>0</v>
      </c>
      <c r="BJ279" s="17" t="s">
        <v>83</v>
      </c>
      <c r="BK279" s="150">
        <f>ROUND(I279*H279,2)</f>
        <v>0</v>
      </c>
      <c r="BL279" s="17" t="s">
        <v>214</v>
      </c>
      <c r="BM279" s="149" t="s">
        <v>1377</v>
      </c>
    </row>
    <row r="280" spans="2:63" s="11" customFormat="1" ht="22.9" customHeight="1">
      <c r="B280" s="125"/>
      <c r="D280" s="126" t="s">
        <v>75</v>
      </c>
      <c r="E280" s="135" t="s">
        <v>823</v>
      </c>
      <c r="F280" s="135" t="s">
        <v>824</v>
      </c>
      <c r="I280" s="128"/>
      <c r="J280" s="136">
        <f>BK280</f>
        <v>0</v>
      </c>
      <c r="L280" s="125"/>
      <c r="M280" s="130"/>
      <c r="P280" s="131">
        <f>P281</f>
        <v>0</v>
      </c>
      <c r="R280" s="131">
        <f>R281</f>
        <v>0</v>
      </c>
      <c r="T280" s="132">
        <f>T281</f>
        <v>0</v>
      </c>
      <c r="AR280" s="126" t="s">
        <v>83</v>
      </c>
      <c r="AT280" s="133" t="s">
        <v>75</v>
      </c>
      <c r="AU280" s="133" t="s">
        <v>83</v>
      </c>
      <c r="AY280" s="126" t="s">
        <v>207</v>
      </c>
      <c r="BK280" s="134">
        <f>BK281</f>
        <v>0</v>
      </c>
    </row>
    <row r="281" spans="2:65" s="1" customFormat="1" ht="33" customHeight="1">
      <c r="B281" s="137"/>
      <c r="C281" s="138" t="s">
        <v>233</v>
      </c>
      <c r="D281" s="138" t="s">
        <v>209</v>
      </c>
      <c r="E281" s="139" t="s">
        <v>1227</v>
      </c>
      <c r="F281" s="140" t="s">
        <v>1228</v>
      </c>
      <c r="G281" s="141" t="s">
        <v>429</v>
      </c>
      <c r="H281" s="142">
        <v>32.935</v>
      </c>
      <c r="I281" s="143"/>
      <c r="J281" s="144">
        <f>ROUND(I281*H281,2)</f>
        <v>0</v>
      </c>
      <c r="K281" s="140" t="s">
        <v>213</v>
      </c>
      <c r="L281" s="32"/>
      <c r="M281" s="145" t="s">
        <v>1</v>
      </c>
      <c r="N281" s="146" t="s">
        <v>41</v>
      </c>
      <c r="P281" s="147">
        <f>O281*H281</f>
        <v>0</v>
      </c>
      <c r="Q281" s="147">
        <v>0</v>
      </c>
      <c r="R281" s="147">
        <f>Q281*H281</f>
        <v>0</v>
      </c>
      <c r="S281" s="147">
        <v>0</v>
      </c>
      <c r="T281" s="148">
        <f>S281*H281</f>
        <v>0</v>
      </c>
      <c r="AR281" s="149" t="s">
        <v>214</v>
      </c>
      <c r="AT281" s="149" t="s">
        <v>209</v>
      </c>
      <c r="AU281" s="149" t="s">
        <v>85</v>
      </c>
      <c r="AY281" s="17" t="s">
        <v>207</v>
      </c>
      <c r="BE281" s="150">
        <f>IF(N281="základní",J281,0)</f>
        <v>0</v>
      </c>
      <c r="BF281" s="150">
        <f>IF(N281="snížená",J281,0)</f>
        <v>0</v>
      </c>
      <c r="BG281" s="150">
        <f>IF(N281="zákl. přenesená",J281,0)</f>
        <v>0</v>
      </c>
      <c r="BH281" s="150">
        <f>IF(N281="sníž. přenesená",J281,0)</f>
        <v>0</v>
      </c>
      <c r="BI281" s="150">
        <f>IF(N281="nulová",J281,0)</f>
        <v>0</v>
      </c>
      <c r="BJ281" s="17" t="s">
        <v>83</v>
      </c>
      <c r="BK281" s="150">
        <f>ROUND(I281*H281,2)</f>
        <v>0</v>
      </c>
      <c r="BL281" s="17" t="s">
        <v>214</v>
      </c>
      <c r="BM281" s="149" t="s">
        <v>1155</v>
      </c>
    </row>
    <row r="282" spans="2:63" s="11" customFormat="1" ht="25.9" customHeight="1">
      <c r="B282" s="125"/>
      <c r="D282" s="126" t="s">
        <v>75</v>
      </c>
      <c r="E282" s="127" t="s">
        <v>1053</v>
      </c>
      <c r="F282" s="127" t="s">
        <v>1054</v>
      </c>
      <c r="I282" s="128"/>
      <c r="J282" s="129">
        <f>BK282</f>
        <v>0</v>
      </c>
      <c r="L282" s="125"/>
      <c r="M282" s="130"/>
      <c r="P282" s="131">
        <f>P283+P306+P308</f>
        <v>0</v>
      </c>
      <c r="R282" s="131">
        <f>R283+R306+R308</f>
        <v>0.1428677</v>
      </c>
      <c r="T282" s="132">
        <f>T283+T306+T308</f>
        <v>0.07795</v>
      </c>
      <c r="AR282" s="126" t="s">
        <v>85</v>
      </c>
      <c r="AT282" s="133" t="s">
        <v>75</v>
      </c>
      <c r="AU282" s="133" t="s">
        <v>76</v>
      </c>
      <c r="AY282" s="126" t="s">
        <v>207</v>
      </c>
      <c r="BK282" s="134">
        <f>BK283+BK306+BK308</f>
        <v>0</v>
      </c>
    </row>
    <row r="283" spans="2:63" s="11" customFormat="1" ht="22.9" customHeight="1">
      <c r="B283" s="125"/>
      <c r="D283" s="126" t="s">
        <v>75</v>
      </c>
      <c r="E283" s="135" t="s">
        <v>1055</v>
      </c>
      <c r="F283" s="135" t="s">
        <v>1056</v>
      </c>
      <c r="I283" s="128"/>
      <c r="J283" s="136">
        <f>BK283</f>
        <v>0</v>
      </c>
      <c r="L283" s="125"/>
      <c r="M283" s="130"/>
      <c r="P283" s="131">
        <f>SUM(P284:P305)</f>
        <v>0</v>
      </c>
      <c r="R283" s="131">
        <f>SUM(R284:R305)</f>
        <v>0.0871652</v>
      </c>
      <c r="T283" s="132">
        <f>SUM(T284:T305)</f>
        <v>0</v>
      </c>
      <c r="AR283" s="126" t="s">
        <v>85</v>
      </c>
      <c r="AT283" s="133" t="s">
        <v>75</v>
      </c>
      <c r="AU283" s="133" t="s">
        <v>83</v>
      </c>
      <c r="AY283" s="126" t="s">
        <v>207</v>
      </c>
      <c r="BK283" s="134">
        <f>SUM(BK284:BK305)</f>
        <v>0</v>
      </c>
    </row>
    <row r="284" spans="2:65" s="1" customFormat="1" ht="24.2" customHeight="1">
      <c r="B284" s="137"/>
      <c r="C284" s="138" t="s">
        <v>441</v>
      </c>
      <c r="D284" s="138" t="s">
        <v>209</v>
      </c>
      <c r="E284" s="139" t="s">
        <v>1229</v>
      </c>
      <c r="F284" s="140" t="s">
        <v>1230</v>
      </c>
      <c r="G284" s="141" t="s">
        <v>218</v>
      </c>
      <c r="H284" s="142">
        <v>38.84</v>
      </c>
      <c r="I284" s="143"/>
      <c r="J284" s="144">
        <f>ROUND(I284*H284,2)</f>
        <v>0</v>
      </c>
      <c r="K284" s="140" t="s">
        <v>213</v>
      </c>
      <c r="L284" s="32"/>
      <c r="M284" s="145" t="s">
        <v>1</v>
      </c>
      <c r="N284" s="146" t="s">
        <v>41</v>
      </c>
      <c r="P284" s="147">
        <f>O284*H284</f>
        <v>0</v>
      </c>
      <c r="Q284" s="147">
        <v>0</v>
      </c>
      <c r="R284" s="147">
        <f>Q284*H284</f>
        <v>0</v>
      </c>
      <c r="S284" s="147">
        <v>0</v>
      </c>
      <c r="T284" s="148">
        <f>S284*H284</f>
        <v>0</v>
      </c>
      <c r="AR284" s="149" t="s">
        <v>274</v>
      </c>
      <c r="AT284" s="149" t="s">
        <v>209</v>
      </c>
      <c r="AU284" s="149" t="s">
        <v>85</v>
      </c>
      <c r="AY284" s="17" t="s">
        <v>207</v>
      </c>
      <c r="BE284" s="150">
        <f>IF(N284="základní",J284,0)</f>
        <v>0</v>
      </c>
      <c r="BF284" s="150">
        <f>IF(N284="snížená",J284,0)</f>
        <v>0</v>
      </c>
      <c r="BG284" s="150">
        <f>IF(N284="zákl. přenesená",J284,0)</f>
        <v>0</v>
      </c>
      <c r="BH284" s="150">
        <f>IF(N284="sníž. přenesená",J284,0)</f>
        <v>0</v>
      </c>
      <c r="BI284" s="150">
        <f>IF(N284="nulová",J284,0)</f>
        <v>0</v>
      </c>
      <c r="BJ284" s="17" t="s">
        <v>83</v>
      </c>
      <c r="BK284" s="150">
        <f>ROUND(I284*H284,2)</f>
        <v>0</v>
      </c>
      <c r="BL284" s="17" t="s">
        <v>274</v>
      </c>
      <c r="BM284" s="149" t="s">
        <v>1378</v>
      </c>
    </row>
    <row r="285" spans="2:51" s="13" customFormat="1" ht="12">
      <c r="B285" s="159"/>
      <c r="D285" s="152" t="s">
        <v>223</v>
      </c>
      <c r="E285" s="160" t="s">
        <v>1</v>
      </c>
      <c r="F285" s="161" t="s">
        <v>1318</v>
      </c>
      <c r="H285" s="160" t="s">
        <v>1</v>
      </c>
      <c r="I285" s="162"/>
      <c r="L285" s="159"/>
      <c r="M285" s="163"/>
      <c r="T285" s="164"/>
      <c r="AT285" s="160" t="s">
        <v>223</v>
      </c>
      <c r="AU285" s="160" t="s">
        <v>85</v>
      </c>
      <c r="AV285" s="13" t="s">
        <v>83</v>
      </c>
      <c r="AW285" s="13" t="s">
        <v>32</v>
      </c>
      <c r="AX285" s="13" t="s">
        <v>76</v>
      </c>
      <c r="AY285" s="160" t="s">
        <v>207</v>
      </c>
    </row>
    <row r="286" spans="2:51" s="12" customFormat="1" ht="12">
      <c r="B286" s="151"/>
      <c r="D286" s="152" t="s">
        <v>223</v>
      </c>
      <c r="E286" s="153" t="s">
        <v>1</v>
      </c>
      <c r="F286" s="154" t="s">
        <v>1379</v>
      </c>
      <c r="H286" s="155">
        <v>4.043</v>
      </c>
      <c r="I286" s="156"/>
      <c r="L286" s="151"/>
      <c r="M286" s="157"/>
      <c r="T286" s="158"/>
      <c r="AT286" s="153" t="s">
        <v>223</v>
      </c>
      <c r="AU286" s="153" t="s">
        <v>85</v>
      </c>
      <c r="AV286" s="12" t="s">
        <v>85</v>
      </c>
      <c r="AW286" s="12" t="s">
        <v>32</v>
      </c>
      <c r="AX286" s="12" t="s">
        <v>76</v>
      </c>
      <c r="AY286" s="153" t="s">
        <v>207</v>
      </c>
    </row>
    <row r="287" spans="2:51" s="12" customFormat="1" ht="12">
      <c r="B287" s="151"/>
      <c r="D287" s="152" t="s">
        <v>223</v>
      </c>
      <c r="E287" s="153" t="s">
        <v>1</v>
      </c>
      <c r="F287" s="154" t="s">
        <v>1328</v>
      </c>
      <c r="H287" s="155">
        <v>1.89</v>
      </c>
      <c r="I287" s="156"/>
      <c r="L287" s="151"/>
      <c r="M287" s="157"/>
      <c r="T287" s="158"/>
      <c r="AT287" s="153" t="s">
        <v>223</v>
      </c>
      <c r="AU287" s="153" t="s">
        <v>85</v>
      </c>
      <c r="AV287" s="12" t="s">
        <v>85</v>
      </c>
      <c r="AW287" s="12" t="s">
        <v>32</v>
      </c>
      <c r="AX287" s="12" t="s">
        <v>76</v>
      </c>
      <c r="AY287" s="153" t="s">
        <v>207</v>
      </c>
    </row>
    <row r="288" spans="2:51" s="12" customFormat="1" ht="12">
      <c r="B288" s="151"/>
      <c r="D288" s="152" t="s">
        <v>223</v>
      </c>
      <c r="E288" s="153" t="s">
        <v>1</v>
      </c>
      <c r="F288" s="154" t="s">
        <v>1329</v>
      </c>
      <c r="H288" s="155">
        <v>0.65</v>
      </c>
      <c r="I288" s="156"/>
      <c r="L288" s="151"/>
      <c r="M288" s="157"/>
      <c r="T288" s="158"/>
      <c r="AT288" s="153" t="s">
        <v>223</v>
      </c>
      <c r="AU288" s="153" t="s">
        <v>85</v>
      </c>
      <c r="AV288" s="12" t="s">
        <v>85</v>
      </c>
      <c r="AW288" s="12" t="s">
        <v>32</v>
      </c>
      <c r="AX288" s="12" t="s">
        <v>76</v>
      </c>
      <c r="AY288" s="153" t="s">
        <v>207</v>
      </c>
    </row>
    <row r="289" spans="2:51" s="15" customFormat="1" ht="12">
      <c r="B289" s="187"/>
      <c r="D289" s="152" t="s">
        <v>223</v>
      </c>
      <c r="E289" s="188" t="s">
        <v>1</v>
      </c>
      <c r="F289" s="189" t="s">
        <v>872</v>
      </c>
      <c r="H289" s="190">
        <v>6.583</v>
      </c>
      <c r="I289" s="191"/>
      <c r="L289" s="187"/>
      <c r="M289" s="192"/>
      <c r="T289" s="193"/>
      <c r="AT289" s="188" t="s">
        <v>223</v>
      </c>
      <c r="AU289" s="188" t="s">
        <v>85</v>
      </c>
      <c r="AV289" s="15" t="s">
        <v>99</v>
      </c>
      <c r="AW289" s="15" t="s">
        <v>32</v>
      </c>
      <c r="AX289" s="15" t="s">
        <v>76</v>
      </c>
      <c r="AY289" s="188" t="s">
        <v>207</v>
      </c>
    </row>
    <row r="290" spans="2:51" s="13" customFormat="1" ht="12">
      <c r="B290" s="159"/>
      <c r="D290" s="152" t="s">
        <v>223</v>
      </c>
      <c r="E290" s="160" t="s">
        <v>1</v>
      </c>
      <c r="F290" s="161" t="s">
        <v>1321</v>
      </c>
      <c r="H290" s="160" t="s">
        <v>1</v>
      </c>
      <c r="I290" s="162"/>
      <c r="L290" s="159"/>
      <c r="M290" s="163"/>
      <c r="T290" s="164"/>
      <c r="AT290" s="160" t="s">
        <v>223</v>
      </c>
      <c r="AU290" s="160" t="s">
        <v>85</v>
      </c>
      <c r="AV290" s="13" t="s">
        <v>83</v>
      </c>
      <c r="AW290" s="13" t="s">
        <v>32</v>
      </c>
      <c r="AX290" s="13" t="s">
        <v>76</v>
      </c>
      <c r="AY290" s="160" t="s">
        <v>207</v>
      </c>
    </row>
    <row r="291" spans="2:51" s="12" customFormat="1" ht="12">
      <c r="B291" s="151"/>
      <c r="D291" s="152" t="s">
        <v>223</v>
      </c>
      <c r="E291" s="153" t="s">
        <v>1</v>
      </c>
      <c r="F291" s="154" t="s">
        <v>1380</v>
      </c>
      <c r="H291" s="155">
        <v>2.506</v>
      </c>
      <c r="I291" s="156"/>
      <c r="L291" s="151"/>
      <c r="M291" s="157"/>
      <c r="T291" s="158"/>
      <c r="AT291" s="153" t="s">
        <v>223</v>
      </c>
      <c r="AU291" s="153" t="s">
        <v>85</v>
      </c>
      <c r="AV291" s="12" t="s">
        <v>85</v>
      </c>
      <c r="AW291" s="12" t="s">
        <v>32</v>
      </c>
      <c r="AX291" s="12" t="s">
        <v>76</v>
      </c>
      <c r="AY291" s="153" t="s">
        <v>207</v>
      </c>
    </row>
    <row r="292" spans="2:51" s="12" customFormat="1" ht="12">
      <c r="B292" s="151"/>
      <c r="D292" s="152" t="s">
        <v>223</v>
      </c>
      <c r="E292" s="153" t="s">
        <v>1</v>
      </c>
      <c r="F292" s="154" t="s">
        <v>1328</v>
      </c>
      <c r="H292" s="155">
        <v>1.89</v>
      </c>
      <c r="I292" s="156"/>
      <c r="L292" s="151"/>
      <c r="M292" s="157"/>
      <c r="T292" s="158"/>
      <c r="AT292" s="153" t="s">
        <v>223</v>
      </c>
      <c r="AU292" s="153" t="s">
        <v>85</v>
      </c>
      <c r="AV292" s="12" t="s">
        <v>85</v>
      </c>
      <c r="AW292" s="12" t="s">
        <v>32</v>
      </c>
      <c r="AX292" s="12" t="s">
        <v>76</v>
      </c>
      <c r="AY292" s="153" t="s">
        <v>207</v>
      </c>
    </row>
    <row r="293" spans="2:51" s="12" customFormat="1" ht="12">
      <c r="B293" s="151"/>
      <c r="D293" s="152" t="s">
        <v>223</v>
      </c>
      <c r="E293" s="153" t="s">
        <v>1</v>
      </c>
      <c r="F293" s="154" t="s">
        <v>1331</v>
      </c>
      <c r="H293" s="155">
        <v>1.481</v>
      </c>
      <c r="I293" s="156"/>
      <c r="L293" s="151"/>
      <c r="M293" s="157"/>
      <c r="T293" s="158"/>
      <c r="AT293" s="153" t="s">
        <v>223</v>
      </c>
      <c r="AU293" s="153" t="s">
        <v>85</v>
      </c>
      <c r="AV293" s="12" t="s">
        <v>85</v>
      </c>
      <c r="AW293" s="12" t="s">
        <v>32</v>
      </c>
      <c r="AX293" s="12" t="s">
        <v>76</v>
      </c>
      <c r="AY293" s="153" t="s">
        <v>207</v>
      </c>
    </row>
    <row r="294" spans="2:51" s="12" customFormat="1" ht="12">
      <c r="B294" s="151"/>
      <c r="D294" s="152" t="s">
        <v>223</v>
      </c>
      <c r="E294" s="153" t="s">
        <v>1</v>
      </c>
      <c r="F294" s="154" t="s">
        <v>1332</v>
      </c>
      <c r="H294" s="155">
        <v>0.72</v>
      </c>
      <c r="I294" s="156"/>
      <c r="L294" s="151"/>
      <c r="M294" s="157"/>
      <c r="T294" s="158"/>
      <c r="AT294" s="153" t="s">
        <v>223</v>
      </c>
      <c r="AU294" s="153" t="s">
        <v>85</v>
      </c>
      <c r="AV294" s="12" t="s">
        <v>85</v>
      </c>
      <c r="AW294" s="12" t="s">
        <v>32</v>
      </c>
      <c r="AX294" s="12" t="s">
        <v>76</v>
      </c>
      <c r="AY294" s="153" t="s">
        <v>207</v>
      </c>
    </row>
    <row r="295" spans="2:51" s="15" customFormat="1" ht="12">
      <c r="B295" s="187"/>
      <c r="D295" s="152" t="s">
        <v>223</v>
      </c>
      <c r="E295" s="188" t="s">
        <v>1</v>
      </c>
      <c r="F295" s="189" t="s">
        <v>872</v>
      </c>
      <c r="H295" s="190">
        <v>6.597</v>
      </c>
      <c r="I295" s="191"/>
      <c r="L295" s="187"/>
      <c r="M295" s="192"/>
      <c r="T295" s="193"/>
      <c r="AT295" s="188" t="s">
        <v>223</v>
      </c>
      <c r="AU295" s="188" t="s">
        <v>85</v>
      </c>
      <c r="AV295" s="15" t="s">
        <v>99</v>
      </c>
      <c r="AW295" s="15" t="s">
        <v>32</v>
      </c>
      <c r="AX295" s="15" t="s">
        <v>76</v>
      </c>
      <c r="AY295" s="188" t="s">
        <v>207</v>
      </c>
    </row>
    <row r="296" spans="2:51" s="12" customFormat="1" ht="12">
      <c r="B296" s="151"/>
      <c r="D296" s="152" t="s">
        <v>223</v>
      </c>
      <c r="E296" s="153" t="s">
        <v>1</v>
      </c>
      <c r="F296" s="154" t="s">
        <v>1333</v>
      </c>
      <c r="H296" s="155">
        <v>4.2</v>
      </c>
      <c r="I296" s="156"/>
      <c r="L296" s="151"/>
      <c r="M296" s="157"/>
      <c r="T296" s="158"/>
      <c r="AT296" s="153" t="s">
        <v>223</v>
      </c>
      <c r="AU296" s="153" t="s">
        <v>85</v>
      </c>
      <c r="AV296" s="12" t="s">
        <v>85</v>
      </c>
      <c r="AW296" s="12" t="s">
        <v>32</v>
      </c>
      <c r="AX296" s="12" t="s">
        <v>76</v>
      </c>
      <c r="AY296" s="153" t="s">
        <v>207</v>
      </c>
    </row>
    <row r="297" spans="2:51" s="12" customFormat="1" ht="12">
      <c r="B297" s="151"/>
      <c r="D297" s="152" t="s">
        <v>223</v>
      </c>
      <c r="E297" s="153" t="s">
        <v>1</v>
      </c>
      <c r="F297" s="154" t="s">
        <v>1334</v>
      </c>
      <c r="H297" s="155">
        <v>2.04</v>
      </c>
      <c r="I297" s="156"/>
      <c r="L297" s="151"/>
      <c r="M297" s="157"/>
      <c r="T297" s="158"/>
      <c r="AT297" s="153" t="s">
        <v>223</v>
      </c>
      <c r="AU297" s="153" t="s">
        <v>85</v>
      </c>
      <c r="AV297" s="12" t="s">
        <v>85</v>
      </c>
      <c r="AW297" s="12" t="s">
        <v>32</v>
      </c>
      <c r="AX297" s="12" t="s">
        <v>76</v>
      </c>
      <c r="AY297" s="153" t="s">
        <v>207</v>
      </c>
    </row>
    <row r="298" spans="2:51" s="14" customFormat="1" ht="12">
      <c r="B298" s="165"/>
      <c r="D298" s="152" t="s">
        <v>223</v>
      </c>
      <c r="E298" s="166" t="s">
        <v>1</v>
      </c>
      <c r="F298" s="167" t="s">
        <v>309</v>
      </c>
      <c r="H298" s="168">
        <v>19.42</v>
      </c>
      <c r="I298" s="169"/>
      <c r="L298" s="165"/>
      <c r="M298" s="170"/>
      <c r="T298" s="171"/>
      <c r="AT298" s="166" t="s">
        <v>223</v>
      </c>
      <c r="AU298" s="166" t="s">
        <v>85</v>
      </c>
      <c r="AV298" s="14" t="s">
        <v>214</v>
      </c>
      <c r="AW298" s="14" t="s">
        <v>32</v>
      </c>
      <c r="AX298" s="14" t="s">
        <v>76</v>
      </c>
      <c r="AY298" s="166" t="s">
        <v>207</v>
      </c>
    </row>
    <row r="299" spans="2:51" s="12" customFormat="1" ht="12">
      <c r="B299" s="151"/>
      <c r="D299" s="152" t="s">
        <v>223</v>
      </c>
      <c r="E299" s="153" t="s">
        <v>1</v>
      </c>
      <c r="F299" s="154" t="s">
        <v>1381</v>
      </c>
      <c r="H299" s="155">
        <v>38.84</v>
      </c>
      <c r="I299" s="156"/>
      <c r="L299" s="151"/>
      <c r="M299" s="157"/>
      <c r="T299" s="158"/>
      <c r="AT299" s="153" t="s">
        <v>223</v>
      </c>
      <c r="AU299" s="153" t="s">
        <v>85</v>
      </c>
      <c r="AV299" s="12" t="s">
        <v>85</v>
      </c>
      <c r="AW299" s="12" t="s">
        <v>32</v>
      </c>
      <c r="AX299" s="12" t="s">
        <v>83</v>
      </c>
      <c r="AY299" s="153" t="s">
        <v>207</v>
      </c>
    </row>
    <row r="300" spans="2:65" s="1" customFormat="1" ht="16.5" customHeight="1">
      <c r="B300" s="137"/>
      <c r="C300" s="172" t="s">
        <v>443</v>
      </c>
      <c r="D300" s="172" t="s">
        <v>426</v>
      </c>
      <c r="E300" s="173" t="s">
        <v>1235</v>
      </c>
      <c r="F300" s="174" t="s">
        <v>1236</v>
      </c>
      <c r="G300" s="175" t="s">
        <v>429</v>
      </c>
      <c r="H300" s="176">
        <v>0.013</v>
      </c>
      <c r="I300" s="177"/>
      <c r="J300" s="178">
        <f>ROUND(I300*H300,2)</f>
        <v>0</v>
      </c>
      <c r="K300" s="174" t="s">
        <v>213</v>
      </c>
      <c r="L300" s="179"/>
      <c r="M300" s="180" t="s">
        <v>1</v>
      </c>
      <c r="N300" s="181" t="s">
        <v>41</v>
      </c>
      <c r="P300" s="147">
        <f>O300*H300</f>
        <v>0</v>
      </c>
      <c r="Q300" s="147">
        <v>1</v>
      </c>
      <c r="R300" s="147">
        <f>Q300*H300</f>
        <v>0.013</v>
      </c>
      <c r="S300" s="147">
        <v>0</v>
      </c>
      <c r="T300" s="148">
        <f>S300*H300</f>
        <v>0</v>
      </c>
      <c r="AR300" s="149" t="s">
        <v>233</v>
      </c>
      <c r="AT300" s="149" t="s">
        <v>426</v>
      </c>
      <c r="AU300" s="149" t="s">
        <v>85</v>
      </c>
      <c r="AY300" s="17" t="s">
        <v>207</v>
      </c>
      <c r="BE300" s="150">
        <f>IF(N300="základní",J300,0)</f>
        <v>0</v>
      </c>
      <c r="BF300" s="150">
        <f>IF(N300="snížená",J300,0)</f>
        <v>0</v>
      </c>
      <c r="BG300" s="150">
        <f>IF(N300="zákl. přenesená",J300,0)</f>
        <v>0</v>
      </c>
      <c r="BH300" s="150">
        <f>IF(N300="sníž. přenesená",J300,0)</f>
        <v>0</v>
      </c>
      <c r="BI300" s="150">
        <f>IF(N300="nulová",J300,0)</f>
        <v>0</v>
      </c>
      <c r="BJ300" s="17" t="s">
        <v>83</v>
      </c>
      <c r="BK300" s="150">
        <f>ROUND(I300*H300,2)</f>
        <v>0</v>
      </c>
      <c r="BL300" s="17" t="s">
        <v>274</v>
      </c>
      <c r="BM300" s="149" t="s">
        <v>1382</v>
      </c>
    </row>
    <row r="301" spans="2:51" s="12" customFormat="1" ht="12">
      <c r="B301" s="151"/>
      <c r="D301" s="152" t="s">
        <v>223</v>
      </c>
      <c r="F301" s="154" t="s">
        <v>1383</v>
      </c>
      <c r="H301" s="155">
        <v>0.013</v>
      </c>
      <c r="I301" s="156"/>
      <c r="L301" s="151"/>
      <c r="M301" s="157"/>
      <c r="T301" s="158"/>
      <c r="AT301" s="153" t="s">
        <v>223</v>
      </c>
      <c r="AU301" s="153" t="s">
        <v>85</v>
      </c>
      <c r="AV301" s="12" t="s">
        <v>85</v>
      </c>
      <c r="AW301" s="12" t="s">
        <v>3</v>
      </c>
      <c r="AX301" s="12" t="s">
        <v>83</v>
      </c>
      <c r="AY301" s="153" t="s">
        <v>207</v>
      </c>
    </row>
    <row r="302" spans="2:65" s="1" customFormat="1" ht="24.2" customHeight="1">
      <c r="B302" s="137"/>
      <c r="C302" s="138" t="s">
        <v>447</v>
      </c>
      <c r="D302" s="138" t="s">
        <v>209</v>
      </c>
      <c r="E302" s="139" t="s">
        <v>1239</v>
      </c>
      <c r="F302" s="140" t="s">
        <v>1240</v>
      </c>
      <c r="G302" s="141" t="s">
        <v>218</v>
      </c>
      <c r="H302" s="142">
        <v>38.84</v>
      </c>
      <c r="I302" s="143"/>
      <c r="J302" s="144">
        <f>ROUND(I302*H302,2)</f>
        <v>0</v>
      </c>
      <c r="K302" s="140" t="s">
        <v>213</v>
      </c>
      <c r="L302" s="32"/>
      <c r="M302" s="145" t="s">
        <v>1</v>
      </c>
      <c r="N302" s="146" t="s">
        <v>41</v>
      </c>
      <c r="P302" s="147">
        <f>O302*H302</f>
        <v>0</v>
      </c>
      <c r="Q302" s="147">
        <v>3E-05</v>
      </c>
      <c r="R302" s="147">
        <f>Q302*H302</f>
        <v>0.0011652000000000001</v>
      </c>
      <c r="S302" s="147">
        <v>0</v>
      </c>
      <c r="T302" s="148">
        <f>S302*H302</f>
        <v>0</v>
      </c>
      <c r="AR302" s="149" t="s">
        <v>274</v>
      </c>
      <c r="AT302" s="149" t="s">
        <v>209</v>
      </c>
      <c r="AU302" s="149" t="s">
        <v>85</v>
      </c>
      <c r="AY302" s="17" t="s">
        <v>207</v>
      </c>
      <c r="BE302" s="150">
        <f>IF(N302="základní",J302,0)</f>
        <v>0</v>
      </c>
      <c r="BF302" s="150">
        <f>IF(N302="snížená",J302,0)</f>
        <v>0</v>
      </c>
      <c r="BG302" s="150">
        <f>IF(N302="zákl. přenesená",J302,0)</f>
        <v>0</v>
      </c>
      <c r="BH302" s="150">
        <f>IF(N302="sníž. přenesená",J302,0)</f>
        <v>0</v>
      </c>
      <c r="BI302" s="150">
        <f>IF(N302="nulová",J302,0)</f>
        <v>0</v>
      </c>
      <c r="BJ302" s="17" t="s">
        <v>83</v>
      </c>
      <c r="BK302" s="150">
        <f>ROUND(I302*H302,2)</f>
        <v>0</v>
      </c>
      <c r="BL302" s="17" t="s">
        <v>274</v>
      </c>
      <c r="BM302" s="149" t="s">
        <v>1384</v>
      </c>
    </row>
    <row r="303" spans="2:65" s="1" customFormat="1" ht="16.5" customHeight="1">
      <c r="B303" s="137"/>
      <c r="C303" s="172" t="s">
        <v>452</v>
      </c>
      <c r="D303" s="172" t="s">
        <v>426</v>
      </c>
      <c r="E303" s="173" t="s">
        <v>1242</v>
      </c>
      <c r="F303" s="174" t="s">
        <v>1243</v>
      </c>
      <c r="G303" s="175" t="s">
        <v>429</v>
      </c>
      <c r="H303" s="176">
        <v>0.073</v>
      </c>
      <c r="I303" s="177"/>
      <c r="J303" s="178">
        <f>ROUND(I303*H303,2)</f>
        <v>0</v>
      </c>
      <c r="K303" s="174" t="s">
        <v>213</v>
      </c>
      <c r="L303" s="179"/>
      <c r="M303" s="180" t="s">
        <v>1</v>
      </c>
      <c r="N303" s="181" t="s">
        <v>41</v>
      </c>
      <c r="P303" s="147">
        <f>O303*H303</f>
        <v>0</v>
      </c>
      <c r="Q303" s="147">
        <v>1</v>
      </c>
      <c r="R303" s="147">
        <f>Q303*H303</f>
        <v>0.073</v>
      </c>
      <c r="S303" s="147">
        <v>0</v>
      </c>
      <c r="T303" s="148">
        <f>S303*H303</f>
        <v>0</v>
      </c>
      <c r="AR303" s="149" t="s">
        <v>233</v>
      </c>
      <c r="AT303" s="149" t="s">
        <v>426</v>
      </c>
      <c r="AU303" s="149" t="s">
        <v>85</v>
      </c>
      <c r="AY303" s="17" t="s">
        <v>207</v>
      </c>
      <c r="BE303" s="150">
        <f>IF(N303="základní",J303,0)</f>
        <v>0</v>
      </c>
      <c r="BF303" s="150">
        <f>IF(N303="snížená",J303,0)</f>
        <v>0</v>
      </c>
      <c r="BG303" s="150">
        <f>IF(N303="zákl. přenesená",J303,0)</f>
        <v>0</v>
      </c>
      <c r="BH303" s="150">
        <f>IF(N303="sníž. přenesená",J303,0)</f>
        <v>0</v>
      </c>
      <c r="BI303" s="150">
        <f>IF(N303="nulová",J303,0)</f>
        <v>0</v>
      </c>
      <c r="BJ303" s="17" t="s">
        <v>83</v>
      </c>
      <c r="BK303" s="150">
        <f>ROUND(I303*H303,2)</f>
        <v>0</v>
      </c>
      <c r="BL303" s="17" t="s">
        <v>274</v>
      </c>
      <c r="BM303" s="149" t="s">
        <v>1385</v>
      </c>
    </row>
    <row r="304" spans="2:51" s="12" customFormat="1" ht="12">
      <c r="B304" s="151"/>
      <c r="D304" s="152" t="s">
        <v>223</v>
      </c>
      <c r="F304" s="154" t="s">
        <v>1386</v>
      </c>
      <c r="H304" s="155">
        <v>0.073</v>
      </c>
      <c r="I304" s="156"/>
      <c r="L304" s="151"/>
      <c r="M304" s="157"/>
      <c r="T304" s="158"/>
      <c r="AT304" s="153" t="s">
        <v>223</v>
      </c>
      <c r="AU304" s="153" t="s">
        <v>85</v>
      </c>
      <c r="AV304" s="12" t="s">
        <v>85</v>
      </c>
      <c r="AW304" s="12" t="s">
        <v>3</v>
      </c>
      <c r="AX304" s="12" t="s">
        <v>83</v>
      </c>
      <c r="AY304" s="153" t="s">
        <v>207</v>
      </c>
    </row>
    <row r="305" spans="2:65" s="1" customFormat="1" ht="24.2" customHeight="1">
      <c r="B305" s="137"/>
      <c r="C305" s="138" t="s">
        <v>460</v>
      </c>
      <c r="D305" s="138" t="s">
        <v>209</v>
      </c>
      <c r="E305" s="139" t="s">
        <v>1067</v>
      </c>
      <c r="F305" s="140" t="s">
        <v>1068</v>
      </c>
      <c r="G305" s="141" t="s">
        <v>1069</v>
      </c>
      <c r="H305" s="194"/>
      <c r="I305" s="143"/>
      <c r="J305" s="144">
        <f>ROUND(I305*H305,2)</f>
        <v>0</v>
      </c>
      <c r="K305" s="140" t="s">
        <v>213</v>
      </c>
      <c r="L305" s="32"/>
      <c r="M305" s="145" t="s">
        <v>1</v>
      </c>
      <c r="N305" s="146" t="s">
        <v>41</v>
      </c>
      <c r="P305" s="147">
        <f>O305*H305</f>
        <v>0</v>
      </c>
      <c r="Q305" s="147">
        <v>0</v>
      </c>
      <c r="R305" s="147">
        <f>Q305*H305</f>
        <v>0</v>
      </c>
      <c r="S305" s="147">
        <v>0</v>
      </c>
      <c r="T305" s="148">
        <f>S305*H305</f>
        <v>0</v>
      </c>
      <c r="AR305" s="149" t="s">
        <v>274</v>
      </c>
      <c r="AT305" s="149" t="s">
        <v>209</v>
      </c>
      <c r="AU305" s="149" t="s">
        <v>85</v>
      </c>
      <c r="AY305" s="17" t="s">
        <v>207</v>
      </c>
      <c r="BE305" s="150">
        <f>IF(N305="základní",J305,0)</f>
        <v>0</v>
      </c>
      <c r="BF305" s="150">
        <f>IF(N305="snížená",J305,0)</f>
        <v>0</v>
      </c>
      <c r="BG305" s="150">
        <f>IF(N305="zákl. přenesená",J305,0)</f>
        <v>0</v>
      </c>
      <c r="BH305" s="150">
        <f>IF(N305="sníž. přenesená",J305,0)</f>
        <v>0</v>
      </c>
      <c r="BI305" s="150">
        <f>IF(N305="nulová",J305,0)</f>
        <v>0</v>
      </c>
      <c r="BJ305" s="17" t="s">
        <v>83</v>
      </c>
      <c r="BK305" s="150">
        <f>ROUND(I305*H305,2)</f>
        <v>0</v>
      </c>
      <c r="BL305" s="17" t="s">
        <v>274</v>
      </c>
      <c r="BM305" s="149" t="s">
        <v>1387</v>
      </c>
    </row>
    <row r="306" spans="2:63" s="11" customFormat="1" ht="22.9" customHeight="1">
      <c r="B306" s="125"/>
      <c r="D306" s="126" t="s">
        <v>75</v>
      </c>
      <c r="E306" s="135" t="s">
        <v>1388</v>
      </c>
      <c r="F306" s="135" t="s">
        <v>1389</v>
      </c>
      <c r="I306" s="128"/>
      <c r="J306" s="136">
        <f>BK306</f>
        <v>0</v>
      </c>
      <c r="L306" s="125"/>
      <c r="M306" s="130"/>
      <c r="P306" s="131">
        <f>P307</f>
        <v>0</v>
      </c>
      <c r="R306" s="131">
        <f>R307</f>
        <v>0</v>
      </c>
      <c r="T306" s="132">
        <f>T307</f>
        <v>0.0272</v>
      </c>
      <c r="AR306" s="126" t="s">
        <v>85</v>
      </c>
      <c r="AT306" s="133" t="s">
        <v>75</v>
      </c>
      <c r="AU306" s="133" t="s">
        <v>83</v>
      </c>
      <c r="AY306" s="126" t="s">
        <v>207</v>
      </c>
      <c r="BK306" s="134">
        <f>BK307</f>
        <v>0</v>
      </c>
    </row>
    <row r="307" spans="2:65" s="1" customFormat="1" ht="24.2" customHeight="1">
      <c r="B307" s="137"/>
      <c r="C307" s="138" t="s">
        <v>463</v>
      </c>
      <c r="D307" s="138" t="s">
        <v>209</v>
      </c>
      <c r="E307" s="139" t="s">
        <v>1390</v>
      </c>
      <c r="F307" s="140" t="s">
        <v>1391</v>
      </c>
      <c r="G307" s="141" t="s">
        <v>272</v>
      </c>
      <c r="H307" s="142">
        <v>1.7</v>
      </c>
      <c r="I307" s="143"/>
      <c r="J307" s="144">
        <f>ROUND(I307*H307,2)</f>
        <v>0</v>
      </c>
      <c r="K307" s="140" t="s">
        <v>213</v>
      </c>
      <c r="L307" s="32"/>
      <c r="M307" s="145" t="s">
        <v>1</v>
      </c>
      <c r="N307" s="146" t="s">
        <v>41</v>
      </c>
      <c r="P307" s="147">
        <f>O307*H307</f>
        <v>0</v>
      </c>
      <c r="Q307" s="147">
        <v>0</v>
      </c>
      <c r="R307" s="147">
        <f>Q307*H307</f>
        <v>0</v>
      </c>
      <c r="S307" s="147">
        <v>0.016</v>
      </c>
      <c r="T307" s="148">
        <f>S307*H307</f>
        <v>0.0272</v>
      </c>
      <c r="AR307" s="149" t="s">
        <v>274</v>
      </c>
      <c r="AT307" s="149" t="s">
        <v>209</v>
      </c>
      <c r="AU307" s="149" t="s">
        <v>85</v>
      </c>
      <c r="AY307" s="17" t="s">
        <v>207</v>
      </c>
      <c r="BE307" s="150">
        <f>IF(N307="základní",J307,0)</f>
        <v>0</v>
      </c>
      <c r="BF307" s="150">
        <f>IF(N307="snížená",J307,0)</f>
        <v>0</v>
      </c>
      <c r="BG307" s="150">
        <f>IF(N307="zákl. přenesená",J307,0)</f>
        <v>0</v>
      </c>
      <c r="BH307" s="150">
        <f>IF(N307="sníž. přenesená",J307,0)</f>
        <v>0</v>
      </c>
      <c r="BI307" s="150">
        <f>IF(N307="nulová",J307,0)</f>
        <v>0</v>
      </c>
      <c r="BJ307" s="17" t="s">
        <v>83</v>
      </c>
      <c r="BK307" s="150">
        <f>ROUND(I307*H307,2)</f>
        <v>0</v>
      </c>
      <c r="BL307" s="17" t="s">
        <v>274</v>
      </c>
      <c r="BM307" s="149" t="s">
        <v>1392</v>
      </c>
    </row>
    <row r="308" spans="2:63" s="11" customFormat="1" ht="22.9" customHeight="1">
      <c r="B308" s="125"/>
      <c r="D308" s="126" t="s">
        <v>75</v>
      </c>
      <c r="E308" s="135" t="s">
        <v>1247</v>
      </c>
      <c r="F308" s="135" t="s">
        <v>1248</v>
      </c>
      <c r="I308" s="128"/>
      <c r="J308" s="136">
        <f>BK308</f>
        <v>0</v>
      </c>
      <c r="L308" s="125"/>
      <c r="M308" s="130"/>
      <c r="P308" s="131">
        <f>SUM(P309:P312)</f>
        <v>0</v>
      </c>
      <c r="R308" s="131">
        <f>SUM(R309:R312)</f>
        <v>0.0557025</v>
      </c>
      <c r="T308" s="132">
        <f>SUM(T309:T312)</f>
        <v>0.05075</v>
      </c>
      <c r="AR308" s="126" t="s">
        <v>85</v>
      </c>
      <c r="AT308" s="133" t="s">
        <v>75</v>
      </c>
      <c r="AU308" s="133" t="s">
        <v>83</v>
      </c>
      <c r="AY308" s="126" t="s">
        <v>207</v>
      </c>
      <c r="BK308" s="134">
        <f>SUM(BK309:BK312)</f>
        <v>0</v>
      </c>
    </row>
    <row r="309" spans="2:65" s="1" customFormat="1" ht="33" customHeight="1">
      <c r="B309" s="137"/>
      <c r="C309" s="138" t="s">
        <v>468</v>
      </c>
      <c r="D309" s="138" t="s">
        <v>209</v>
      </c>
      <c r="E309" s="139" t="s">
        <v>1249</v>
      </c>
      <c r="F309" s="140" t="s">
        <v>1250</v>
      </c>
      <c r="G309" s="141" t="s">
        <v>218</v>
      </c>
      <c r="H309" s="142">
        <v>1.75</v>
      </c>
      <c r="I309" s="143"/>
      <c r="J309" s="144">
        <f>ROUND(I309*H309,2)</f>
        <v>0</v>
      </c>
      <c r="K309" s="140" t="s">
        <v>213</v>
      </c>
      <c r="L309" s="32"/>
      <c r="M309" s="145" t="s">
        <v>1</v>
      </c>
      <c r="N309" s="146" t="s">
        <v>41</v>
      </c>
      <c r="P309" s="147">
        <f>O309*H309</f>
        <v>0</v>
      </c>
      <c r="Q309" s="147">
        <v>0.029</v>
      </c>
      <c r="R309" s="147">
        <f>Q309*H309</f>
        <v>0.05075</v>
      </c>
      <c r="S309" s="147">
        <v>0.029</v>
      </c>
      <c r="T309" s="148">
        <f>S309*H309</f>
        <v>0.05075</v>
      </c>
      <c r="AR309" s="149" t="s">
        <v>274</v>
      </c>
      <c r="AT309" s="149" t="s">
        <v>209</v>
      </c>
      <c r="AU309" s="149" t="s">
        <v>85</v>
      </c>
      <c r="AY309" s="17" t="s">
        <v>207</v>
      </c>
      <c r="BE309" s="150">
        <f>IF(N309="základní",J309,0)</f>
        <v>0</v>
      </c>
      <c r="BF309" s="150">
        <f>IF(N309="snížená",J309,0)</f>
        <v>0</v>
      </c>
      <c r="BG309" s="150">
        <f>IF(N309="zákl. přenesená",J309,0)</f>
        <v>0</v>
      </c>
      <c r="BH309" s="150">
        <f>IF(N309="sníž. přenesená",J309,0)</f>
        <v>0</v>
      </c>
      <c r="BI309" s="150">
        <f>IF(N309="nulová",J309,0)</f>
        <v>0</v>
      </c>
      <c r="BJ309" s="17" t="s">
        <v>83</v>
      </c>
      <c r="BK309" s="150">
        <f>ROUND(I309*H309,2)</f>
        <v>0</v>
      </c>
      <c r="BL309" s="17" t="s">
        <v>274</v>
      </c>
      <c r="BM309" s="149" t="s">
        <v>1393</v>
      </c>
    </row>
    <row r="310" spans="2:65" s="1" customFormat="1" ht="21.75" customHeight="1">
      <c r="B310" s="137"/>
      <c r="C310" s="138" t="s">
        <v>473</v>
      </c>
      <c r="D310" s="138" t="s">
        <v>209</v>
      </c>
      <c r="E310" s="139" t="s">
        <v>1252</v>
      </c>
      <c r="F310" s="140" t="s">
        <v>1253</v>
      </c>
      <c r="G310" s="141" t="s">
        <v>218</v>
      </c>
      <c r="H310" s="142">
        <v>1.75</v>
      </c>
      <c r="I310" s="143"/>
      <c r="J310" s="144">
        <f>ROUND(I310*H310,2)</f>
        <v>0</v>
      </c>
      <c r="K310" s="140" t="s">
        <v>213</v>
      </c>
      <c r="L310" s="32"/>
      <c r="M310" s="145" t="s">
        <v>1</v>
      </c>
      <c r="N310" s="146" t="s">
        <v>41</v>
      </c>
      <c r="P310" s="147">
        <f>O310*H310</f>
        <v>0</v>
      </c>
      <c r="Q310" s="147">
        <v>0.00283</v>
      </c>
      <c r="R310" s="147">
        <f>Q310*H310</f>
        <v>0.0049525</v>
      </c>
      <c r="S310" s="147">
        <v>0</v>
      </c>
      <c r="T310" s="148">
        <f>S310*H310</f>
        <v>0</v>
      </c>
      <c r="AR310" s="149" t="s">
        <v>274</v>
      </c>
      <c r="AT310" s="149" t="s">
        <v>209</v>
      </c>
      <c r="AU310" s="149" t="s">
        <v>85</v>
      </c>
      <c r="AY310" s="17" t="s">
        <v>207</v>
      </c>
      <c r="BE310" s="150">
        <f>IF(N310="základní",J310,0)</f>
        <v>0</v>
      </c>
      <c r="BF310" s="150">
        <f>IF(N310="snížená",J310,0)</f>
        <v>0</v>
      </c>
      <c r="BG310" s="150">
        <f>IF(N310="zákl. přenesená",J310,0)</f>
        <v>0</v>
      </c>
      <c r="BH310" s="150">
        <f>IF(N310="sníž. přenesená",J310,0)</f>
        <v>0</v>
      </c>
      <c r="BI310" s="150">
        <f>IF(N310="nulová",J310,0)</f>
        <v>0</v>
      </c>
      <c r="BJ310" s="17" t="s">
        <v>83</v>
      </c>
      <c r="BK310" s="150">
        <f>ROUND(I310*H310,2)</f>
        <v>0</v>
      </c>
      <c r="BL310" s="17" t="s">
        <v>274</v>
      </c>
      <c r="BM310" s="149" t="s">
        <v>1394</v>
      </c>
    </row>
    <row r="311" spans="2:51" s="13" customFormat="1" ht="12">
      <c r="B311" s="159"/>
      <c r="D311" s="152" t="s">
        <v>223</v>
      </c>
      <c r="E311" s="160" t="s">
        <v>1</v>
      </c>
      <c r="F311" s="161" t="s">
        <v>1255</v>
      </c>
      <c r="H311" s="160" t="s">
        <v>1</v>
      </c>
      <c r="I311" s="162"/>
      <c r="L311" s="159"/>
      <c r="M311" s="163"/>
      <c r="T311" s="164"/>
      <c r="AT311" s="160" t="s">
        <v>223</v>
      </c>
      <c r="AU311" s="160" t="s">
        <v>85</v>
      </c>
      <c r="AV311" s="13" t="s">
        <v>83</v>
      </c>
      <c r="AW311" s="13" t="s">
        <v>32</v>
      </c>
      <c r="AX311" s="13" t="s">
        <v>76</v>
      </c>
      <c r="AY311" s="160" t="s">
        <v>207</v>
      </c>
    </row>
    <row r="312" spans="2:51" s="12" customFormat="1" ht="12">
      <c r="B312" s="151"/>
      <c r="D312" s="152" t="s">
        <v>223</v>
      </c>
      <c r="E312" s="153" t="s">
        <v>1</v>
      </c>
      <c r="F312" s="154" t="s">
        <v>1395</v>
      </c>
      <c r="H312" s="155">
        <v>1.75</v>
      </c>
      <c r="I312" s="156"/>
      <c r="L312" s="151"/>
      <c r="M312" s="195"/>
      <c r="N312" s="196"/>
      <c r="O312" s="196"/>
      <c r="P312" s="196"/>
      <c r="Q312" s="196"/>
      <c r="R312" s="196"/>
      <c r="S312" s="196"/>
      <c r="T312" s="197"/>
      <c r="AT312" s="153" t="s">
        <v>223</v>
      </c>
      <c r="AU312" s="153" t="s">
        <v>85</v>
      </c>
      <c r="AV312" s="12" t="s">
        <v>85</v>
      </c>
      <c r="AW312" s="12" t="s">
        <v>32</v>
      </c>
      <c r="AX312" s="12" t="s">
        <v>83</v>
      </c>
      <c r="AY312" s="153" t="s">
        <v>207</v>
      </c>
    </row>
    <row r="313" spans="2:12" s="1" customFormat="1" ht="6.95" customHeight="1">
      <c r="B313" s="44"/>
      <c r="C313" s="45"/>
      <c r="D313" s="45"/>
      <c r="E313" s="45"/>
      <c r="F313" s="45"/>
      <c r="G313" s="45"/>
      <c r="H313" s="45"/>
      <c r="I313" s="45"/>
      <c r="J313" s="45"/>
      <c r="K313" s="45"/>
      <c r="L313" s="32"/>
    </row>
  </sheetData>
  <autoFilter ref="C136:K312"/>
  <mergeCells count="15">
    <mergeCell ref="E123:H123"/>
    <mergeCell ref="E127:H127"/>
    <mergeCell ref="E125:H125"/>
    <mergeCell ref="E129:H129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Fajfrová</dc:creator>
  <cp:keywords/>
  <dc:description/>
  <cp:lastModifiedBy>Gorduličová Janka, Mgr.</cp:lastModifiedBy>
  <dcterms:created xsi:type="dcterms:W3CDTF">2023-02-02T07:32:28Z</dcterms:created>
  <dcterms:modified xsi:type="dcterms:W3CDTF">2023-10-10T12:21:00Z</dcterms:modified>
  <cp:category/>
  <cp:version/>
  <cp:contentType/>
  <cp:contentStatus/>
</cp:coreProperties>
</file>