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Oprava zábradlí a montáž sloupk" sheetId="2" r:id="rId2"/>
  </sheets>
  <definedNames>
    <definedName name="_xlnm._FilterDatabase" localSheetId="1" hidden="1">'Oprava zábradlí a montáž sloupk'!$C$122:$K$234</definedName>
    <definedName name="_xlnm.Print_Area" localSheetId="1">'Oprava zábradlí a montáž sloupk'!$C$4:$J$76,'Oprava zábradlí a montáž sloupk'!$C$82:$J$106,'Oprava zábradlí a montáž sloupk'!$C$112:$K$234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'Oprava zábradlí a montáž sloupk'!$122:$122</definedName>
  </definedNames>
  <calcPr calcId="162913"/>
</workbook>
</file>

<file path=xl/sharedStrings.xml><?xml version="1.0" encoding="utf-8"?>
<sst xmlns="http://schemas.openxmlformats.org/spreadsheetml/2006/main" count="1486" uniqueCount="348">
  <si>
    <t>Export Komplet</t>
  </si>
  <si>
    <t/>
  </si>
  <si>
    <t>2.0</t>
  </si>
  <si>
    <t>False</t>
  </si>
  <si>
    <t>{e7108070-92c5-403c-88a2-77df052d976c}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</si>
  <si>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</si>
  <si>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</si>
  <si>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</si>
  <si>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</si>
  <si>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</si>
  <si>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</si>
  <si>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</si>
  <si>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</si>
  <si>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</si>
  <si>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</si>
  <si>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</si>
  <si>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</si>
  <si>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</si>
  <si>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</si>
  <si>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Valašské Meziříčí</t>
  </si>
  <si>
    <t>Datum:</t>
  </si>
  <si>
    <t>Zadavatel:</t>
  </si>
  <si>
    <t>IČ:</t>
  </si>
  <si>
    <t>Město Valašské Meziříčí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</si>
  <si>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</si>
  <si>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</si>
  <si>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</si>
  <si>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</si>
  <si>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</si>
  <si>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</si>
  <si>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</si>
  <si>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</si>
  <si>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</si>
  <si>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</si>
  <si>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</si>
  <si>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</si>
  <si>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</si>
  <si>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</si>
  <si>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</si>
  <si>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</si>
  <si>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</si>
  <si>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</si>
  <si>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</si>
  <si>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</si>
  <si>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</si>
  <si>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</si>
  <si>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</si>
  <si>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</si>
  <si>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</si>
  <si>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</si>
  <si>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</si>
  <si>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</si>
  <si>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</si>
  <si>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</si>
  <si>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</si>
  <si>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</si>
  <si>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</si>
  <si>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</si>
  <si>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</si>
  <si>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</si>
  <si>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</si>
  <si>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</si>
  <si>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</si>
  <si>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</si>
  <si>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</si>
  <si>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</si>
  <si>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</si>
  <si>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</si>
  <si>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</si>
  <si>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</si>
  <si>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</si>
  <si>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</si>
  <si>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</si>
  <si>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</si>
  <si>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</si>
  <si>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</si>
  <si>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</si>
  <si>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or1</t>
  </si>
  <si>
    <t>60</t>
  </si>
  <si>
    <t>2</t>
  </si>
  <si>
    <t>j</t>
  </si>
  <si>
    <t>48</t>
  </si>
  <si>
    <t>KRYCÍ LIST SOUPISU PRACÍ</t>
  </si>
  <si>
    <t>j1</t>
  </si>
  <si>
    <t>r</t>
  </si>
  <si>
    <t>1,02</t>
  </si>
  <si>
    <t>o</t>
  </si>
  <si>
    <t>49,02</t>
  </si>
  <si>
    <t>z</t>
  </si>
  <si>
    <t>33,346</t>
  </si>
  <si>
    <t>or2</t>
  </si>
  <si>
    <t>25</t>
  </si>
  <si>
    <t>dl2</t>
  </si>
  <si>
    <t>33</t>
  </si>
  <si>
    <t>sut1</t>
  </si>
  <si>
    <t>15,98</t>
  </si>
  <si>
    <t>sut2</t>
  </si>
  <si>
    <t>1,3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</si>
  <si>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</si>
  <si>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</si>
  <si>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</si>
  <si>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</si>
  <si>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</si>
  <si>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</si>
  <si>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</si>
  <si>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</si>
  <si>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</si>
  <si>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</si>
  <si>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</si>
  <si>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</si>
  <si>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</si>
  <si>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</si>
  <si>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</si>
  <si>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</si>
  <si>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</si>
  <si>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</si>
  <si>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</si>
  <si>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</si>
  <si>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</si>
  <si>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</si>
  <si>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</si>
  <si>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</si>
  <si>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</si>
  <si>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</si>
  <si>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</si>
  <si>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</si>
  <si>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</si>
  <si>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</si>
  <si>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</si>
  <si>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</si>
  <si>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</si>
  <si>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</si>
  <si>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</si>
  <si>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</si>
  <si>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2020 01</t>
  </si>
  <si>
    <t>4</t>
  </si>
  <si>
    <t>-1189840368</t>
  </si>
  <si>
    <t>1047565782</t>
  </si>
  <si>
    <t>VV</t>
  </si>
  <si>
    <t>22,0</t>
  </si>
  <si>
    <t>m</t>
  </si>
  <si>
    <t>5</t>
  </si>
  <si>
    <t>6</t>
  </si>
  <si>
    <t>m3</t>
  </si>
  <si>
    <t>-839747857</t>
  </si>
  <si>
    <t>Součet</t>
  </si>
  <si>
    <t>7</t>
  </si>
  <si>
    <t>132212111</t>
  </si>
  <si>
    <t>Hloubení rýh š do 800 mm v soudržných horninách třídy těžitelnosti I, skupiny 3 ručně</t>
  </si>
  <si>
    <t>-1213777369</t>
  </si>
  <si>
    <t>0,3*0,1*34,0</t>
  </si>
  <si>
    <t>8</t>
  </si>
  <si>
    <t>-2082280702</t>
  </si>
  <si>
    <t>"odvoz na mezideponíí"            or1*0,15</t>
  </si>
  <si>
    <t>"dovoz ornice z mezideponie"   or2*0,15</t>
  </si>
  <si>
    <t>9</t>
  </si>
  <si>
    <t>162751117</t>
  </si>
  <si>
    <t>Vodorovné přemístění do 10000 m výkopku/sypaniny z horniny třídy těžitelnosti I, skupiny 1 až 3</t>
  </si>
  <si>
    <t>970653669</t>
  </si>
  <si>
    <t>odvoz přebytečné zeminy</t>
  </si>
  <si>
    <t>j+r</t>
  </si>
  <si>
    <t>10</t>
  </si>
  <si>
    <t>162751119</t>
  </si>
  <si>
    <t>Příplatek k vodorovnému přemístění výkopku/sypaniny z horniny třídy těžitelnosti I, skupiny 1 až 3 ZKD 1000 m přes 10000 m</t>
  </si>
  <si>
    <t>123624723</t>
  </si>
  <si>
    <t>167151101</t>
  </si>
  <si>
    <t>Nakládání výkopku z hornin třídy těžitelnosti I, skupiny 1 až 3 do 100 m3</t>
  </si>
  <si>
    <t>-186097740</t>
  </si>
  <si>
    <t>171201201</t>
  </si>
  <si>
    <t>Uložení sypaniny na skládky</t>
  </si>
  <si>
    <t>-1435283095</t>
  </si>
  <si>
    <t>171201231</t>
  </si>
  <si>
    <t>Poplatek za uložení zeminy a kamení na recyklační skládce (skládkovné) kód odpadu 17 05 04</t>
  </si>
  <si>
    <t>t</t>
  </si>
  <si>
    <t>-1886893957</t>
  </si>
  <si>
    <t>174101101</t>
  </si>
  <si>
    <t>Zásyp jam, šachet rýh nebo kolem objektů sypaninou se zhutněním</t>
  </si>
  <si>
    <t>-1401505068</t>
  </si>
  <si>
    <t>-3,14*0,75*0,75*1,05*3</t>
  </si>
  <si>
    <t>-3,14*0,575*0,575*1,05</t>
  </si>
  <si>
    <t>-5,0-3,0</t>
  </si>
  <si>
    <t>M</t>
  </si>
  <si>
    <t>58344197</t>
  </si>
  <si>
    <t>štěrkodrť frakce 0/63</t>
  </si>
  <si>
    <t>-817884869</t>
  </si>
  <si>
    <t>16</t>
  </si>
  <si>
    <t>175101210</t>
  </si>
  <si>
    <t>Prosetí zemin schopných zúrodnění - ornice</t>
  </si>
  <si>
    <t>-2079807128</t>
  </si>
  <si>
    <t>or2*0,15</t>
  </si>
  <si>
    <t>17</t>
  </si>
  <si>
    <t>181311103</t>
  </si>
  <si>
    <t>Rozprostření ornice tl vrstvy do 200 mm v rovině nebo ve svahu do 1:5 ručně</t>
  </si>
  <si>
    <t>228578630</t>
  </si>
  <si>
    <t>"rozprostření ornice "    25,0</t>
  </si>
  <si>
    <t>181951112</t>
  </si>
  <si>
    <t>Úprava pláně v hornině třídy těžitelnosti I, skupiny 1 až 3 se zhutněním</t>
  </si>
  <si>
    <t>2021493045</t>
  </si>
  <si>
    <t>30+25</t>
  </si>
  <si>
    <t>19</t>
  </si>
  <si>
    <t>183403153</t>
  </si>
  <si>
    <t>Obdělání půdy hrabáním v rovině a svahu do 1:5</t>
  </si>
  <si>
    <t>-1317900682</t>
  </si>
  <si>
    <t>20</t>
  </si>
  <si>
    <t>185804515</t>
  </si>
  <si>
    <t xml:space="preserve">Mechanické odplevelení </t>
  </si>
  <si>
    <t>-241622796</t>
  </si>
  <si>
    <t>Komunikace pozemní</t>
  </si>
  <si>
    <t>564972111</t>
  </si>
  <si>
    <t>Podklad z mechanicky zpevněného kameniva MZK tl 250 mm</t>
  </si>
  <si>
    <t>-696971821</t>
  </si>
  <si>
    <t>57</t>
  </si>
  <si>
    <t>22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</si>
  <si>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</si>
  <si>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</si>
  <si>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-196683659</t>
  </si>
  <si>
    <t>28+5</t>
  </si>
  <si>
    <t>23</t>
  </si>
  <si>
    <t>59245018</t>
  </si>
  <si>
    <t>dlažba tvar obdélník betonová 200x100x60mm přírodní</t>
  </si>
  <si>
    <t>1603276178</t>
  </si>
  <si>
    <t>28*1,05</t>
  </si>
  <si>
    <t>24</t>
  </si>
  <si>
    <t>59245006.5</t>
  </si>
  <si>
    <t>Dlažba s vodící linií 200x200x60mm červená</t>
  </si>
  <si>
    <t>-565419716</t>
  </si>
  <si>
    <t>5*1,05</t>
  </si>
  <si>
    <t>-1203218388</t>
  </si>
  <si>
    <t>1327515694</t>
  </si>
  <si>
    <t>"10%"</t>
  </si>
  <si>
    <t>27</t>
  </si>
  <si>
    <t>596212214</t>
  </si>
  <si>
    <t>Příplatek za kombinaci dvou barev u betonových dlažeb pozemních komunikací tl 80 mm skupiny A</t>
  </si>
  <si>
    <t>-1400431200</t>
  </si>
  <si>
    <t>Úpravy povrchů, podlahy a osazování výplní</t>
  </si>
  <si>
    <t>2055596767</t>
  </si>
  <si>
    <t>podkladní beton</t>
  </si>
  <si>
    <t>631351101</t>
  </si>
  <si>
    <t>Zřízení bednění rýh a hran v podlahách</t>
  </si>
  <si>
    <t>-1983822354</t>
  </si>
  <si>
    <t>2,7*4*0,1*3</t>
  </si>
  <si>
    <t>2,35*4*0,1</t>
  </si>
  <si>
    <t>631351102</t>
  </si>
  <si>
    <t>Odstranění bednění rýh a hran v podlahách</t>
  </si>
  <si>
    <t>-2003807987</t>
  </si>
  <si>
    <t>31</t>
  </si>
  <si>
    <t>631361821</t>
  </si>
  <si>
    <t>Výztuž mazanin betonářskou ocelí 10 505</t>
  </si>
  <si>
    <t>1827144605</t>
  </si>
  <si>
    <t>"kotevní výztuž"  10*0,001</t>
  </si>
  <si>
    <t>-1740912017</t>
  </si>
  <si>
    <t>-1803014543</t>
  </si>
  <si>
    <t>916991121</t>
  </si>
  <si>
    <t>Lože pod obrubníky, krajníky nebo obruby z dlažebních kostek z betonu prostého</t>
  </si>
  <si>
    <t>kus</t>
  </si>
  <si>
    <t>1983737352</t>
  </si>
  <si>
    <t>979054451</t>
  </si>
  <si>
    <t>Očištění vybouraných zámkových dlaždic s původním spárováním z kameniva těženého</t>
  </si>
  <si>
    <t>997</t>
  </si>
  <si>
    <t>Přesun sutě</t>
  </si>
  <si>
    <t>997221551</t>
  </si>
  <si>
    <t>Vodorovná doprava suti ze sypkých materiálů do 1 km</t>
  </si>
  <si>
    <t>675774843</t>
  </si>
  <si>
    <t>997221559</t>
  </si>
  <si>
    <t>Příplatek ZKD 1 km u vodorovné dopravy suti ze sypkých materiálů</t>
  </si>
  <si>
    <t>1806923953</t>
  </si>
  <si>
    <t>sut1*14</t>
  </si>
  <si>
    <t>47</t>
  </si>
  <si>
    <t>997221561</t>
  </si>
  <si>
    <t>Vodorovná doprava suti z kusových materiálů do 1 km</t>
  </si>
  <si>
    <t>638540512</t>
  </si>
  <si>
    <t>-365891269</t>
  </si>
  <si>
    <t>předláždění stávající zámkové dlažby-přemístění na mezideponii a zpět</t>
  </si>
  <si>
    <t xml:space="preserve"> 5,72*2</t>
  </si>
  <si>
    <t>49</t>
  </si>
  <si>
    <t>997221569</t>
  </si>
  <si>
    <t>Příplatek ZKD 1 km u vodorovné dopravy suti z kusových materiálů</t>
  </si>
  <si>
    <t>-1032977000</t>
  </si>
  <si>
    <t>sut2*14</t>
  </si>
  <si>
    <t>50</t>
  </si>
  <si>
    <t>997221611</t>
  </si>
  <si>
    <t>Nakládání suti na dopravní prostředky pro vodorovnou dopravu</t>
  </si>
  <si>
    <t>1861467524</t>
  </si>
  <si>
    <t>51</t>
  </si>
  <si>
    <t>997221625</t>
  </si>
  <si>
    <t>Poplatek za uložení na skládce (skládkovné) stavebního odpadu železobetonového kód odpadu 17 01 01</t>
  </si>
  <si>
    <t>788496201</t>
  </si>
  <si>
    <t>52</t>
  </si>
  <si>
    <t>997221873</t>
  </si>
  <si>
    <t>Poplatek za uložení stavebního odpadu na recyklační skládce (skládkovné) zeminy a kamení zatříděného do Katalogu odpadů pod kódem 17 05 04</t>
  </si>
  <si>
    <t>1545451204</t>
  </si>
  <si>
    <t>998</t>
  </si>
  <si>
    <t>Přesun hmot</t>
  </si>
  <si>
    <t>998223011</t>
  </si>
  <si>
    <t>Přesun hmot pro pozemní komunikace s krytem dlážděným</t>
  </si>
  <si>
    <t>136680366</t>
  </si>
  <si>
    <t>VRN</t>
  </si>
  <si>
    <t>Vedlejší rozpočtové náklady</t>
  </si>
  <si>
    <t>VRN1</t>
  </si>
  <si>
    <t>Průzkumné, geodetické a projektové práce</t>
  </si>
  <si>
    <t>012103000</t>
  </si>
  <si>
    <t>kpl</t>
  </si>
  <si>
    <t>1024</t>
  </si>
  <si>
    <t>306564589</t>
  </si>
  <si>
    <t>55</t>
  </si>
  <si>
    <t>012303000</t>
  </si>
  <si>
    <t>Geodetické práce po výstavbě</t>
  </si>
  <si>
    <t>-1460980655</t>
  </si>
  <si>
    <t>VRN2</t>
  </si>
  <si>
    <t>Příprava staveniště</t>
  </si>
  <si>
    <t>020001000</t>
  </si>
  <si>
    <t>512296969</t>
  </si>
  <si>
    <t>VRN3</t>
  </si>
  <si>
    <t>Zařízení staveniště</t>
  </si>
  <si>
    <t>030001000</t>
  </si>
  <si>
    <t>-1197521526</t>
  </si>
  <si>
    <t>dokopání pro sloupy</t>
  </si>
  <si>
    <t>Oprava zábradlí a montáž sloupků na ulici Masarykova,Valašské Meziříčí</t>
  </si>
  <si>
    <t>PSV</t>
  </si>
  <si>
    <t>Práce a dodávky PSV</t>
  </si>
  <si>
    <t>767</t>
  </si>
  <si>
    <t>Konstrukce zámečnické</t>
  </si>
  <si>
    <t>Přesun hmot procentní pro zámečnické konstrukce v objektech v do 6 m</t>
  </si>
  <si>
    <t>%</t>
  </si>
  <si>
    <t>132253101</t>
  </si>
  <si>
    <t>Hloubení rýh nezapažených  š do 800 mm v hornině třídy těžitelnosti I, skupiny 3 objem do 20 m3 strojně v omezeném prostoru</t>
  </si>
  <si>
    <t>916111123</t>
  </si>
  <si>
    <t>Osazení obruby z drobných kostek s boční opěrou do lože z betonu prostého</t>
  </si>
  <si>
    <t>předláždění stávající dlažby z dobných kostek</t>
  </si>
  <si>
    <t xml:space="preserve">"zásyp jam štěrkem "   </t>
  </si>
  <si>
    <t>6,4*1,1</t>
  </si>
  <si>
    <t>Průzkumné práce před výstavbou</t>
  </si>
  <si>
    <t>"výkop pro sloupky"</t>
  </si>
  <si>
    <t xml:space="preserve">    767 - Konstrukce zámečnické</t>
  </si>
  <si>
    <t>55261-R-05</t>
  </si>
  <si>
    <t>Ks</t>
  </si>
  <si>
    <t>Osazování sloupků a vzpěr plotových ocelových v do 2,60 m se zalitím MC</t>
  </si>
  <si>
    <t>338171121</t>
  </si>
  <si>
    <t xml:space="preserve">Ocelové sloupky </t>
  </si>
  <si>
    <t>631 31-2611.RM1</t>
  </si>
  <si>
    <t xml:space="preserve">Mazanina betonová tl. 5 - 8 cm C 16/20, z betonu prostého  </t>
  </si>
  <si>
    <t>CS ÚRS 2024 01</t>
  </si>
  <si>
    <t>113 10-6221.R00</t>
  </si>
  <si>
    <t xml:space="preserve">Rozebrání dlažeb z drobných kostek v kam. těženém </t>
  </si>
  <si>
    <t>rozebrání pro sloupky</t>
  </si>
  <si>
    <t>998767201-R-01</t>
  </si>
  <si>
    <t xml:space="preserve">Litinové -16 typ OLOMOUC </t>
  </si>
  <si>
    <t>Sloupky na ulici Komenského,Valašské Meziříčí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</si>
</sst>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sz val="9"/>
      <color rgb="FF505050"/>
      <name val="Arial"/>
      <family val="2"/>
    </font>
    <font>
      <sz val="9"/>
      <color rgb="FF969696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49" fontId="23" fillId="0" borderId="21" xfId="0" applyNumberFormat="1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167" fontId="23" fillId="0" borderId="21" xfId="0" applyNumberFormat="1" applyFont="1" applyBorder="1" applyAlignment="1" applyProtection="1">
      <alignment vertical="center"/>
      <protection locked="0"/>
    </xf>
    <xf numFmtId="4" fontId="23" fillId="4" borderId="21" xfId="0" applyNumberFormat="1" applyFont="1" applyFill="1" applyBorder="1" applyAlignment="1" applyProtection="1">
      <alignment vertical="center"/>
      <protection locked="0"/>
    </xf>
    <xf numFmtId="4" fontId="23" fillId="0" borderId="21" xfId="0" applyNumberFormat="1" applyFont="1" applyBorder="1" applyAlignment="1" applyProtection="1">
      <alignment vertical="center"/>
      <protection locked="0"/>
    </xf>
    <xf numFmtId="0" fontId="24" fillId="4" borderId="17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4" fontId="36" fillId="4" borderId="21" xfId="0" applyNumberFormat="1" applyFont="1" applyFill="1" applyBorder="1" applyAlignment="1" applyProtection="1">
      <alignment vertical="center"/>
      <protection locked="0"/>
    </xf>
    <xf numFmtId="0" fontId="36" fillId="4" borderId="17" xfId="0" applyFont="1" applyFill="1" applyBorder="1" applyAlignment="1" applyProtection="1">
      <alignment horizontal="left" vertical="center"/>
      <protection locked="0"/>
    </xf>
    <xf numFmtId="0" fontId="24" fillId="4" borderId="18" xfId="0" applyFont="1" applyFill="1" applyBorder="1" applyAlignment="1" applyProtection="1">
      <alignment horizontal="left" vertical="center"/>
      <protection locked="0"/>
    </xf>
    <xf numFmtId="14" fontId="3" fillId="4" borderId="0" xfId="0" applyNumberFormat="1" applyFont="1" applyFill="1" applyAlignment="1" applyProtection="1">
      <alignment horizontal="left" vertical="center"/>
      <protection locked="0"/>
    </xf>
    <xf numFmtId="49" fontId="3" fillId="4" borderId="0" xfId="0" applyNumberFormat="1" applyFont="1" applyFill="1" applyAlignment="1" applyProtection="1">
      <alignment horizontal="left" vertical="center"/>
      <protection locked="0"/>
    </xf>
    <xf numFmtId="4" fontId="42" fillId="5" borderId="22" xfId="0" applyNumberFormat="1" applyFont="1" applyFill="1" applyBorder="1" applyAlignment="1" applyProtection="1">
      <alignment vertical="center"/>
      <protection locked="0"/>
    </xf>
    <xf numFmtId="4" fontId="43" fillId="5" borderId="22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right" vertical="center"/>
    </xf>
    <xf numFmtId="0" fontId="23" fillId="3" borderId="2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4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14" fillId="6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166" fontId="33" fillId="0" borderId="10" xfId="0" applyNumberFormat="1" applyFont="1" applyBorder="1" applyProtection="1">
      <protection locked="0"/>
    </xf>
    <xf numFmtId="166" fontId="33" fillId="0" borderId="11" xfId="0" applyNumberFormat="1" applyFont="1" applyBorder="1" applyProtection="1">
      <protection locked="0"/>
    </xf>
    <xf numFmtId="4" fontId="34" fillId="0" borderId="0" xfId="0" applyNumberFormat="1" applyFont="1" applyAlignment="1" applyProtection="1">
      <alignment vertical="center"/>
      <protection locked="0"/>
    </xf>
    <xf numFmtId="0" fontId="9" fillId="0" borderId="3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17" xfId="0" applyFont="1" applyBorder="1" applyProtection="1">
      <protection locked="0"/>
    </xf>
    <xf numFmtId="166" fontId="9" fillId="0" borderId="0" xfId="0" applyNumberFormat="1" applyFont="1" applyProtection="1">
      <protection locked="0"/>
    </xf>
    <xf numFmtId="166" fontId="9" fillId="0" borderId="12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166" fontId="24" fillId="0" borderId="0" xfId="0" applyNumberFormat="1" applyFont="1" applyAlignment="1" applyProtection="1">
      <alignment vertical="center"/>
      <protection locked="0"/>
    </xf>
    <xf numFmtId="166" fontId="24" fillId="0" borderId="12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66" fontId="24" fillId="0" borderId="19" xfId="0" applyNumberFormat="1" applyFont="1" applyBorder="1" applyAlignment="1" applyProtection="1">
      <alignment vertical="center"/>
      <protection locked="0"/>
    </xf>
    <xf numFmtId="166" fontId="24" fillId="0" borderId="20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3" xfId="0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3" fillId="3" borderId="13" xfId="0" applyFont="1" applyFill="1" applyBorder="1" applyAlignment="1" applyProtection="1">
      <alignment horizontal="center" vertical="center" wrapText="1"/>
      <protection/>
    </xf>
    <xf numFmtId="0" fontId="23" fillId="3" borderId="14" xfId="0" applyFont="1" applyFill="1" applyBorder="1" applyAlignment="1" applyProtection="1">
      <alignment horizontal="center" vertical="center" wrapText="1"/>
      <protection/>
    </xf>
    <xf numFmtId="0" fontId="23" fillId="3" borderId="15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Protection="1">
      <protection/>
    </xf>
    <xf numFmtId="0" fontId="9" fillId="0" borderId="0" xfId="0" applyFont="1" applyProtection="1">
      <protection/>
    </xf>
    <xf numFmtId="0" fontId="9" fillId="0" borderId="3" xfId="0" applyFont="1" applyBorder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Protection="1"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Protection="1">
      <protection/>
    </xf>
    <xf numFmtId="0" fontId="23" fillId="0" borderId="21" xfId="0" applyFont="1" applyBorder="1" applyAlignment="1" applyProtection="1">
      <alignment horizontal="center" vertical="center"/>
      <protection/>
    </xf>
    <xf numFmtId="49" fontId="23" fillId="0" borderId="21" xfId="0" applyNumberFormat="1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167" fontId="23" fillId="0" borderId="21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36" fillId="0" borderId="21" xfId="0" applyFont="1" applyBorder="1" applyAlignment="1" applyProtection="1">
      <alignment horizontal="center" vertical="center"/>
      <protection/>
    </xf>
    <xf numFmtId="49" fontId="36" fillId="0" borderId="21" xfId="0" applyNumberFormat="1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center" vertical="center" wrapText="1"/>
      <protection/>
    </xf>
    <xf numFmtId="167" fontId="36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left"/>
      <protection/>
    </xf>
    <xf numFmtId="0" fontId="43" fillId="0" borderId="22" xfId="0" applyFont="1" applyBorder="1" applyAlignment="1" applyProtection="1">
      <alignment horizontal="center" vertical="center"/>
      <protection/>
    </xf>
    <xf numFmtId="49" fontId="43" fillId="0" borderId="22" xfId="0" applyNumberFormat="1" applyFont="1" applyBorder="1" applyAlignment="1" applyProtection="1">
      <alignment horizontal="left" vertical="center" wrapText="1"/>
      <protection/>
    </xf>
    <xf numFmtId="0" fontId="43" fillId="0" borderId="22" xfId="0" applyFont="1" applyBorder="1" applyAlignment="1" applyProtection="1">
      <alignment horizontal="left" vertical="center" wrapText="1"/>
      <protection/>
    </xf>
    <xf numFmtId="0" fontId="43" fillId="0" borderId="22" xfId="0" applyFont="1" applyBorder="1" applyAlignment="1" applyProtection="1">
      <alignment horizontal="center" vertical="center" wrapText="1"/>
      <protection/>
    </xf>
    <xf numFmtId="167" fontId="43" fillId="0" borderId="22" xfId="0" applyNumberFormat="1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horizontal="left" vertical="center" wrapText="1"/>
      <protection/>
    </xf>
    <xf numFmtId="167" fontId="44" fillId="0" borderId="0" xfId="0" applyNumberFormat="1" applyFont="1" applyAlignment="1" applyProtection="1">
      <alignment vertical="center"/>
      <protection/>
    </xf>
    <xf numFmtId="0" fontId="42" fillId="0" borderId="22" xfId="0" applyFont="1" applyBorder="1" applyAlignment="1" applyProtection="1">
      <alignment horizontal="center" vertical="center"/>
      <protection/>
    </xf>
    <xf numFmtId="49" fontId="42" fillId="0" borderId="22" xfId="0" applyNumberFormat="1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center" vertical="center" wrapText="1"/>
      <protection/>
    </xf>
    <xf numFmtId="167" fontId="42" fillId="5" borderId="22" xfId="0" applyNumberFormat="1" applyFont="1" applyFill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36" fillId="0" borderId="21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 applyProtection="1">
      <alignment vertical="center"/>
      <protection/>
    </xf>
    <xf numFmtId="4" fontId="43" fillId="0" borderId="22" xfId="0" applyNumberFormat="1" applyFont="1" applyBorder="1" applyAlignment="1" applyProtection="1">
      <alignment vertical="center"/>
      <protection/>
    </xf>
    <xf numFmtId="4" fontId="42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>
      <selection activeCell="K6" sqref="K6:AO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7" t="s">
        <v>0</v>
      </c>
      <c r="AZ1" s="7" t="s">
        <v>1</v>
      </c>
      <c r="BA1" s="7" t="s">
        <v>2</v>
      </c>
      <c r="BB1" s="7" t="s">
        <v>1</v>
      </c>
      <c r="BT1" s="7" t="s">
        <v>3</v>
      </c>
      <c r="BU1" s="7" t="s">
        <v>3</v>
      </c>
      <c r="BV1" s="7" t="s">
        <v>4</v>
      </c>
    </row>
    <row r="2" spans="44:72" ht="36.95" customHeight="1">
      <c r="AR2" s="98" t="s">
        <v>5</v>
      </c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S2" s="8" t="s">
        <v>6</v>
      </c>
      <c r="BT2" s="8" t="s">
        <v>7</v>
      </c>
    </row>
    <row r="3" spans="2:72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BS3" s="8" t="s">
        <v>6</v>
      </c>
      <c r="BT3" s="8" t="s">
        <v>8</v>
      </c>
    </row>
    <row r="4" spans="2:71" ht="24.95" customHeight="1">
      <c r="B4" s="11"/>
      <c r="D4" s="12" t="s">
        <v>9</v>
      </c>
      <c r="AR4" s="11"/>
      <c r="AS4" s="13" t="s">
        <v>10</v>
      </c>
      <c r="BE4" s="14" t="s">
        <v>11</v>
      </c>
      <c r="BS4" s="8" t="s">
        <v>12</v>
      </c>
    </row>
    <row r="5" spans="2:71" ht="12" customHeight="1">
      <c r="B5" s="11"/>
      <c r="D5" s="15" t="s">
        <v>13</v>
      </c>
      <c r="K5" s="126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R5" s="11"/>
      <c r="BE5" s="123" t="s">
        <v>14</v>
      </c>
      <c r="BS5" s="8" t="s">
        <v>6</v>
      </c>
    </row>
    <row r="6" spans="2:71" ht="36.95" customHeight="1">
      <c r="B6" s="11"/>
      <c r="D6" s="17" t="s">
        <v>15</v>
      </c>
      <c r="K6" s="127" t="s">
        <v>347</v>
      </c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R6" s="11"/>
      <c r="BE6" s="124"/>
      <c r="BS6" s="8" t="s">
        <v>6</v>
      </c>
    </row>
    <row r="7" spans="2:71" ht="12" customHeight="1">
      <c r="B7" s="11"/>
      <c r="D7" s="18" t="s">
        <v>16</v>
      </c>
      <c r="K7" s="16" t="s">
        <v>1</v>
      </c>
      <c r="AK7" s="18" t="s">
        <v>17</v>
      </c>
      <c r="AN7" s="16" t="s">
        <v>1</v>
      </c>
      <c r="AR7" s="11"/>
      <c r="BE7" s="124"/>
      <c r="BS7" s="8" t="s">
        <v>6</v>
      </c>
    </row>
    <row r="8" spans="2:71" ht="12" customHeight="1">
      <c r="B8" s="11"/>
      <c r="D8" s="18" t="s">
        <v>18</v>
      </c>
      <c r="K8" s="16" t="s">
        <v>19</v>
      </c>
      <c r="AK8" s="18" t="s">
        <v>20</v>
      </c>
      <c r="AN8" s="89"/>
      <c r="AR8" s="11"/>
      <c r="BE8" s="124"/>
      <c r="BS8" s="8" t="s">
        <v>6</v>
      </c>
    </row>
    <row r="9" spans="2:71" ht="14.45" customHeight="1">
      <c r="B9" s="11"/>
      <c r="AR9" s="11"/>
      <c r="BE9" s="124"/>
      <c r="BS9" s="8" t="s">
        <v>6</v>
      </c>
    </row>
    <row r="10" spans="2:71" ht="12" customHeight="1">
      <c r="B10" s="11"/>
      <c r="D10" s="18" t="s">
        <v>21</v>
      </c>
      <c r="AK10" s="18" t="s">
        <v>22</v>
      </c>
      <c r="AN10" s="16" t="s">
        <v>1</v>
      </c>
      <c r="AR10" s="11"/>
      <c r="BE10" s="124"/>
      <c r="BS10" s="8" t="s">
        <v>6</v>
      </c>
    </row>
    <row r="11" spans="2:71" ht="18.4" customHeight="1">
      <c r="B11" s="11"/>
      <c r="E11" s="16" t="s">
        <v>23</v>
      </c>
      <c r="AK11" s="18" t="s">
        <v>24</v>
      </c>
      <c r="AN11" s="16" t="s">
        <v>1</v>
      </c>
      <c r="AR11" s="11"/>
      <c r="BE11" s="124"/>
      <c r="BS11" s="8" t="s">
        <v>6</v>
      </c>
    </row>
    <row r="12" spans="2:71" ht="6.95" customHeight="1">
      <c r="B12" s="11"/>
      <c r="AR12" s="11"/>
      <c r="BE12" s="124"/>
      <c r="BS12" s="8" t="s">
        <v>6</v>
      </c>
    </row>
    <row r="13" spans="2:71" ht="12" customHeight="1">
      <c r="B13" s="11"/>
      <c r="D13" s="18" t="s">
        <v>25</v>
      </c>
      <c r="AK13" s="18" t="s">
        <v>22</v>
      </c>
      <c r="AN13" s="90"/>
      <c r="AR13" s="11"/>
      <c r="BE13" s="124"/>
      <c r="BS13" s="8" t="s">
        <v>6</v>
      </c>
    </row>
    <row r="14" spans="2:71" ht="12.75">
      <c r="B14" s="11"/>
      <c r="E14" s="12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8" t="s">
        <v>24</v>
      </c>
      <c r="AN14" s="90"/>
      <c r="AR14" s="11"/>
      <c r="BE14" s="124"/>
      <c r="BS14" s="8" t="s">
        <v>6</v>
      </c>
    </row>
    <row r="15" spans="2:71" ht="6.95" customHeight="1">
      <c r="B15" s="11"/>
      <c r="AR15" s="11"/>
      <c r="BE15" s="124"/>
      <c r="BS15" s="8" t="s">
        <v>3</v>
      </c>
    </row>
    <row r="16" spans="2:71" ht="12" customHeight="1">
      <c r="B16" s="11"/>
      <c r="D16" s="18" t="s">
        <v>26</v>
      </c>
      <c r="AK16" s="18" t="s">
        <v>22</v>
      </c>
      <c r="AN16" s="16" t="s">
        <v>1</v>
      </c>
      <c r="AR16" s="11"/>
      <c r="BE16" s="124"/>
      <c r="BS16" s="8" t="s">
        <v>3</v>
      </c>
    </row>
    <row r="17" spans="2:71" ht="18.4" customHeight="1">
      <c r="B17" s="11"/>
      <c r="E17" s="16"/>
      <c r="AK17" s="18" t="s">
        <v>24</v>
      </c>
      <c r="AN17" s="16" t="s">
        <v>1</v>
      </c>
      <c r="AR17" s="11"/>
      <c r="BE17" s="124"/>
      <c r="BS17" s="8" t="s">
        <v>27</v>
      </c>
    </row>
    <row r="18" spans="2:71" ht="6.95" customHeight="1">
      <c r="B18" s="11"/>
      <c r="AR18" s="11"/>
      <c r="BE18" s="124"/>
      <c r="BS18" s="8" t="s">
        <v>6</v>
      </c>
    </row>
    <row r="19" spans="2:71" ht="12" customHeight="1">
      <c r="B19" s="11"/>
      <c r="D19" s="18" t="s">
        <v>28</v>
      </c>
      <c r="AK19" s="18" t="s">
        <v>22</v>
      </c>
      <c r="AN19" s="16" t="s">
        <v>1</v>
      </c>
      <c r="AR19" s="11"/>
      <c r="BE19" s="124"/>
      <c r="BS19" s="8" t="s">
        <v>6</v>
      </c>
    </row>
    <row r="20" spans="2:71" ht="18.4" customHeight="1">
      <c r="B20" s="11"/>
      <c r="E20" s="16"/>
      <c r="AK20" s="18" t="s">
        <v>24</v>
      </c>
      <c r="AN20" s="16" t="s">
        <v>1</v>
      </c>
      <c r="AR20" s="11"/>
      <c r="BE20" s="124"/>
      <c r="BS20" s="8" t="s">
        <v>27</v>
      </c>
    </row>
    <row r="21" spans="2:57" ht="6.95" customHeight="1">
      <c r="B21" s="11"/>
      <c r="AR21" s="11"/>
      <c r="BE21" s="124"/>
    </row>
    <row r="22" spans="2:57" ht="12" customHeight="1">
      <c r="B22" s="11"/>
      <c r="D22" s="18" t="s">
        <v>29</v>
      </c>
      <c r="AR22" s="11"/>
      <c r="BE22" s="124"/>
    </row>
    <row r="23" spans="2:57" ht="16.5" customHeight="1">
      <c r="B23" s="11"/>
      <c r="E23" s="130" t="s">
        <v>1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R23" s="11"/>
      <c r="BE23" s="124"/>
    </row>
    <row r="24" spans="2:57" ht="6.95" customHeight="1">
      <c r="B24" s="11"/>
      <c r="AR24" s="11"/>
      <c r="BE24" s="124"/>
    </row>
    <row r="25" spans="2:57" ht="6.95" customHeight="1">
      <c r="B25" s="1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1"/>
      <c r="BE25" s="124"/>
    </row>
    <row r="26" spans="2:57" s="1" customFormat="1" ht="25.9" customHeight="1">
      <c r="B26" s="20"/>
      <c r="D26" s="21" t="s">
        <v>30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31">
        <f>'Oprava zábradlí a montáž sloupk'!J123</f>
        <v>0</v>
      </c>
      <c r="AL26" s="132"/>
      <c r="AM26" s="132"/>
      <c r="AN26" s="132"/>
      <c r="AO26" s="132"/>
      <c r="AR26" s="20"/>
      <c r="BE26" s="124"/>
    </row>
    <row r="27" spans="2:57" s="1" customFormat="1" ht="6.95" customHeight="1">
      <c r="B27" s="20"/>
      <c r="AR27" s="20"/>
      <c r="BE27" s="124"/>
    </row>
    <row r="28" spans="2:57" s="1" customFormat="1" ht="12.75">
      <c r="B28" s="20"/>
      <c r="L28" s="133" t="s">
        <v>31</v>
      </c>
      <c r="M28" s="133"/>
      <c r="N28" s="133"/>
      <c r="O28" s="133"/>
      <c r="P28" s="133"/>
      <c r="W28" s="133" t="s">
        <v>32</v>
      </c>
      <c r="X28" s="133"/>
      <c r="Y28" s="133"/>
      <c r="Z28" s="133"/>
      <c r="AA28" s="133"/>
      <c r="AB28" s="133"/>
      <c r="AC28" s="133"/>
      <c r="AD28" s="133"/>
      <c r="AE28" s="133"/>
      <c r="AK28" s="133" t="s">
        <v>33</v>
      </c>
      <c r="AL28" s="133"/>
      <c r="AM28" s="133"/>
      <c r="AN28" s="133"/>
      <c r="AO28" s="133"/>
      <c r="AR28" s="20"/>
      <c r="BE28" s="124"/>
    </row>
    <row r="29" spans="2:57" s="2" customFormat="1" ht="14.45" customHeight="1">
      <c r="B29" s="23"/>
      <c r="D29" s="18" t="s">
        <v>34</v>
      </c>
      <c r="F29" s="18" t="s">
        <v>35</v>
      </c>
      <c r="L29" s="116">
        <v>0.21</v>
      </c>
      <c r="M29" s="115"/>
      <c r="N29" s="115"/>
      <c r="O29" s="115"/>
      <c r="P29" s="115"/>
      <c r="W29" s="114">
        <f>AK26</f>
        <v>0</v>
      </c>
      <c r="X29" s="115"/>
      <c r="Y29" s="115"/>
      <c r="Z29" s="115"/>
      <c r="AA29" s="115"/>
      <c r="AB29" s="115"/>
      <c r="AC29" s="115"/>
      <c r="AD29" s="115"/>
      <c r="AE29" s="115"/>
      <c r="AK29" s="114">
        <f>AK35-W29</f>
        <v>0</v>
      </c>
      <c r="AL29" s="115"/>
      <c r="AM29" s="115"/>
      <c r="AN29" s="115"/>
      <c r="AO29" s="115"/>
      <c r="AR29" s="23"/>
      <c r="BE29" s="125"/>
    </row>
    <row r="30" spans="2:57" s="2" customFormat="1" ht="14.45" customHeight="1">
      <c r="B30" s="23"/>
      <c r="F30" s="18" t="s">
        <v>36</v>
      </c>
      <c r="L30" s="116">
        <v>0.15</v>
      </c>
      <c r="M30" s="115"/>
      <c r="N30" s="115"/>
      <c r="O30" s="115"/>
      <c r="P30" s="115"/>
      <c r="W30" s="114">
        <f>ROUND(BA94,2)</f>
        <v>0</v>
      </c>
      <c r="X30" s="115"/>
      <c r="Y30" s="115"/>
      <c r="Z30" s="115"/>
      <c r="AA30" s="115"/>
      <c r="AB30" s="115"/>
      <c r="AC30" s="115"/>
      <c r="AD30" s="115"/>
      <c r="AE30" s="115"/>
      <c r="AK30" s="114">
        <f>ROUND(AW94,2)</f>
        <v>0</v>
      </c>
      <c r="AL30" s="115"/>
      <c r="AM30" s="115"/>
      <c r="AN30" s="115"/>
      <c r="AO30" s="115"/>
      <c r="AR30" s="23"/>
      <c r="BE30" s="125"/>
    </row>
    <row r="31" spans="2:57" s="2" customFormat="1" ht="14.45" customHeight="1" hidden="1">
      <c r="B31" s="23"/>
      <c r="F31" s="18" t="s">
        <v>37</v>
      </c>
      <c r="L31" s="116">
        <v>0.21</v>
      </c>
      <c r="M31" s="115"/>
      <c r="N31" s="115"/>
      <c r="O31" s="115"/>
      <c r="P31" s="115"/>
      <c r="W31" s="114">
        <f>ROUND(BB94,2)</f>
        <v>0</v>
      </c>
      <c r="X31" s="115"/>
      <c r="Y31" s="115"/>
      <c r="Z31" s="115"/>
      <c r="AA31" s="115"/>
      <c r="AB31" s="115"/>
      <c r="AC31" s="115"/>
      <c r="AD31" s="115"/>
      <c r="AE31" s="115"/>
      <c r="AK31" s="114">
        <v>0</v>
      </c>
      <c r="AL31" s="115"/>
      <c r="AM31" s="115"/>
      <c r="AN31" s="115"/>
      <c r="AO31" s="115"/>
      <c r="AR31" s="23"/>
      <c r="BE31" s="125"/>
    </row>
    <row r="32" spans="2:57" s="2" customFormat="1" ht="14.45" customHeight="1" hidden="1">
      <c r="B32" s="23"/>
      <c r="F32" s="18" t="s">
        <v>38</v>
      </c>
      <c r="L32" s="116">
        <v>0.15</v>
      </c>
      <c r="M32" s="115"/>
      <c r="N32" s="115"/>
      <c r="O32" s="115"/>
      <c r="P32" s="115"/>
      <c r="W32" s="114">
        <f>ROUND(BC94,2)</f>
        <v>0</v>
      </c>
      <c r="X32" s="115"/>
      <c r="Y32" s="115"/>
      <c r="Z32" s="115"/>
      <c r="AA32" s="115"/>
      <c r="AB32" s="115"/>
      <c r="AC32" s="115"/>
      <c r="AD32" s="115"/>
      <c r="AE32" s="115"/>
      <c r="AK32" s="114">
        <v>0</v>
      </c>
      <c r="AL32" s="115"/>
      <c r="AM32" s="115"/>
      <c r="AN32" s="115"/>
      <c r="AO32" s="115"/>
      <c r="AR32" s="23"/>
      <c r="BE32" s="125"/>
    </row>
    <row r="33" spans="2:57" s="2" customFormat="1" ht="14.45" customHeight="1" hidden="1">
      <c r="B33" s="23"/>
      <c r="F33" s="18" t="s">
        <v>39</v>
      </c>
      <c r="L33" s="116">
        <v>0</v>
      </c>
      <c r="M33" s="115"/>
      <c r="N33" s="115"/>
      <c r="O33" s="115"/>
      <c r="P33" s="115"/>
      <c r="W33" s="114">
        <f>ROUND(BD94,2)</f>
        <v>0</v>
      </c>
      <c r="X33" s="115"/>
      <c r="Y33" s="115"/>
      <c r="Z33" s="115"/>
      <c r="AA33" s="115"/>
      <c r="AB33" s="115"/>
      <c r="AC33" s="115"/>
      <c r="AD33" s="115"/>
      <c r="AE33" s="115"/>
      <c r="AK33" s="114">
        <v>0</v>
      </c>
      <c r="AL33" s="115"/>
      <c r="AM33" s="115"/>
      <c r="AN33" s="115"/>
      <c r="AO33" s="115"/>
      <c r="AR33" s="23"/>
      <c r="BE33" s="125"/>
    </row>
    <row r="34" spans="2:57" s="1" customFormat="1" ht="6.95" customHeight="1">
      <c r="B34" s="20"/>
      <c r="AR34" s="20"/>
      <c r="BE34" s="124"/>
    </row>
    <row r="35" spans="2:44" s="1" customFormat="1" ht="25.9" customHeight="1">
      <c r="B35" s="20"/>
      <c r="C35" s="24"/>
      <c r="D35" s="25" t="s">
        <v>40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41</v>
      </c>
      <c r="U35" s="26"/>
      <c r="V35" s="26"/>
      <c r="W35" s="26"/>
      <c r="X35" s="119" t="s">
        <v>42</v>
      </c>
      <c r="Y35" s="120"/>
      <c r="Z35" s="120"/>
      <c r="AA35" s="120"/>
      <c r="AB35" s="120"/>
      <c r="AC35" s="26"/>
      <c r="AD35" s="26"/>
      <c r="AE35" s="26"/>
      <c r="AF35" s="26"/>
      <c r="AG35" s="26"/>
      <c r="AH35" s="26"/>
      <c r="AI35" s="26"/>
      <c r="AJ35" s="26"/>
      <c r="AK35" s="121">
        <f>W29*1.21</f>
        <v>0</v>
      </c>
      <c r="AL35" s="120"/>
      <c r="AM35" s="120"/>
      <c r="AN35" s="120"/>
      <c r="AO35" s="122"/>
      <c r="AP35" s="24"/>
      <c r="AQ35" s="24"/>
      <c r="AR35" s="20"/>
    </row>
    <row r="36" spans="2:44" s="1" customFormat="1" ht="6.95" customHeight="1">
      <c r="B36" s="20"/>
      <c r="AR36" s="20"/>
    </row>
    <row r="37" spans="2:44" s="1" customFormat="1" ht="14.45" customHeight="1">
      <c r="B37" s="20"/>
      <c r="AR37" s="20"/>
    </row>
    <row r="38" spans="2:44" ht="14.45" customHeight="1">
      <c r="B38" s="11"/>
      <c r="AR38" s="11"/>
    </row>
    <row r="39" spans="2:44" ht="14.45" customHeight="1">
      <c r="B39" s="11"/>
      <c r="AR39" s="11"/>
    </row>
    <row r="40" spans="2:44" ht="14.45" customHeight="1">
      <c r="B40" s="11"/>
      <c r="AR40" s="11"/>
    </row>
    <row r="41" spans="2:44" ht="14.45" customHeight="1">
      <c r="B41" s="11"/>
      <c r="AR41" s="11"/>
    </row>
    <row r="42" spans="2:44" ht="14.45" customHeight="1">
      <c r="B42" s="11"/>
      <c r="AR42" s="11"/>
    </row>
    <row r="43" spans="2:44" ht="14.45" customHeight="1">
      <c r="B43" s="11"/>
      <c r="AR43" s="11"/>
    </row>
    <row r="44" spans="2:44" ht="14.45" customHeight="1">
      <c r="B44" s="11"/>
      <c r="AR44" s="11"/>
    </row>
    <row r="45" spans="2:44" ht="14.45" customHeight="1">
      <c r="B45" s="11"/>
      <c r="AR45" s="11"/>
    </row>
    <row r="46" spans="2:44" ht="14.45" customHeight="1">
      <c r="B46" s="11"/>
      <c r="AR46" s="11"/>
    </row>
    <row r="47" spans="2:44" ht="14.45" customHeight="1">
      <c r="B47" s="11"/>
      <c r="AR47" s="11"/>
    </row>
    <row r="48" spans="2:44" ht="14.45" customHeight="1">
      <c r="B48" s="11"/>
      <c r="AR48" s="11"/>
    </row>
    <row r="49" spans="2:44" s="1" customFormat="1" ht="14.45" customHeight="1">
      <c r="B49" s="20"/>
      <c r="D49" s="28" t="s">
        <v>43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8" t="s">
        <v>44</v>
      </c>
      <c r="AI49" s="29"/>
      <c r="AJ49" s="29"/>
      <c r="AK49" s="29"/>
      <c r="AL49" s="29"/>
      <c r="AM49" s="29"/>
      <c r="AN49" s="29"/>
      <c r="AO49" s="29"/>
      <c r="AR49" s="20"/>
    </row>
    <row r="50" spans="2:44" ht="12">
      <c r="B50" s="11"/>
      <c r="AR50" s="11"/>
    </row>
    <row r="51" spans="2:44" ht="12">
      <c r="B51" s="11"/>
      <c r="AR51" s="11"/>
    </row>
    <row r="52" spans="2:44" ht="12">
      <c r="B52" s="11"/>
      <c r="AR52" s="11"/>
    </row>
    <row r="53" spans="2:44" ht="12">
      <c r="B53" s="11"/>
      <c r="AR53" s="11"/>
    </row>
    <row r="54" spans="2:44" ht="12">
      <c r="B54" s="11"/>
      <c r="AR54" s="11"/>
    </row>
    <row r="55" spans="2:44" ht="12">
      <c r="B55" s="11"/>
      <c r="AR55" s="11"/>
    </row>
    <row r="56" spans="2:44" ht="12">
      <c r="B56" s="11"/>
      <c r="AR56" s="11"/>
    </row>
    <row r="57" spans="2:44" ht="12">
      <c r="B57" s="11"/>
      <c r="AR57" s="11"/>
    </row>
    <row r="58" spans="2:44" ht="12">
      <c r="B58" s="11"/>
      <c r="AR58" s="11"/>
    </row>
    <row r="59" spans="2:44" ht="12">
      <c r="B59" s="11"/>
      <c r="AR59" s="11"/>
    </row>
    <row r="60" spans="2:44" s="1" customFormat="1" ht="12.75">
      <c r="B60" s="20"/>
      <c r="D60" s="30" t="s">
        <v>45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0" t="s">
        <v>46</v>
      </c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30" t="s">
        <v>45</v>
      </c>
      <c r="AI60" s="22"/>
      <c r="AJ60" s="22"/>
      <c r="AK60" s="22"/>
      <c r="AL60" s="22"/>
      <c r="AM60" s="30" t="s">
        <v>46</v>
      </c>
      <c r="AN60" s="22"/>
      <c r="AO60" s="22"/>
      <c r="AR60" s="20"/>
    </row>
    <row r="61" spans="2:44" ht="12">
      <c r="B61" s="11"/>
      <c r="AR61" s="11"/>
    </row>
    <row r="62" spans="2:44" ht="12">
      <c r="B62" s="11"/>
      <c r="AR62" s="11"/>
    </row>
    <row r="63" spans="2:44" ht="12">
      <c r="B63" s="11"/>
      <c r="AR63" s="11"/>
    </row>
    <row r="64" spans="2:44" s="1" customFormat="1" ht="12.75">
      <c r="B64" s="20"/>
      <c r="D64" s="28" t="s">
        <v>47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8" t="s">
        <v>48</v>
      </c>
      <c r="AI64" s="29"/>
      <c r="AJ64" s="29"/>
      <c r="AK64" s="29"/>
      <c r="AL64" s="29"/>
      <c r="AM64" s="29"/>
      <c r="AN64" s="29"/>
      <c r="AO64" s="29"/>
      <c r="AR64" s="20"/>
    </row>
    <row r="65" spans="2:44" ht="12">
      <c r="B65" s="11"/>
      <c r="AR65" s="11"/>
    </row>
    <row r="66" spans="2:44" ht="12">
      <c r="B66" s="11"/>
      <c r="AR66" s="11"/>
    </row>
    <row r="67" spans="2:44" ht="12">
      <c r="B67" s="11"/>
      <c r="AR67" s="11"/>
    </row>
    <row r="68" spans="2:44" ht="12">
      <c r="B68" s="11"/>
      <c r="AR68" s="11"/>
    </row>
    <row r="69" spans="2:44" ht="12">
      <c r="B69" s="11"/>
      <c r="AR69" s="11"/>
    </row>
    <row r="70" spans="2:44" ht="12">
      <c r="B70" s="11"/>
      <c r="AR70" s="11"/>
    </row>
    <row r="71" spans="2:44" ht="12">
      <c r="B71" s="11"/>
      <c r="AR71" s="11"/>
    </row>
    <row r="72" spans="2:44" ht="12">
      <c r="B72" s="11"/>
      <c r="AR72" s="11"/>
    </row>
    <row r="73" spans="2:44" ht="12">
      <c r="B73" s="11"/>
      <c r="AR73" s="11"/>
    </row>
    <row r="74" spans="2:44" ht="12">
      <c r="B74" s="11"/>
      <c r="AR74" s="11"/>
    </row>
    <row r="75" spans="2:44" s="1" customFormat="1" ht="12.75">
      <c r="B75" s="20"/>
      <c r="D75" s="30" t="s">
        <v>45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0" t="s">
        <v>46</v>
      </c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30" t="s">
        <v>45</v>
      </c>
      <c r="AI75" s="22"/>
      <c r="AJ75" s="22"/>
      <c r="AK75" s="22"/>
      <c r="AL75" s="22"/>
      <c r="AM75" s="30" t="s">
        <v>46</v>
      </c>
      <c r="AN75" s="22"/>
      <c r="AO75" s="22"/>
      <c r="AR75" s="20"/>
    </row>
    <row r="76" spans="2:44" s="1" customFormat="1" ht="12">
      <c r="B76" s="20"/>
      <c r="AR76" s="20"/>
    </row>
    <row r="77" spans="2:44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20"/>
    </row>
    <row r="81" spans="2:44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20"/>
    </row>
    <row r="82" spans="2:44" s="1" customFormat="1" ht="24.95" customHeight="1">
      <c r="B82" s="20"/>
      <c r="C82" s="12" t="s">
        <v>49</v>
      </c>
      <c r="AR82" s="20"/>
    </row>
    <row r="83" spans="2:44" s="1" customFormat="1" ht="6.95" customHeight="1">
      <c r="B83" s="20"/>
      <c r="AR83" s="20"/>
    </row>
    <row r="84" spans="2:44" s="3" customFormat="1" ht="12" customHeight="1">
      <c r="B84" s="35"/>
      <c r="C84" s="18" t="s">
        <v>13</v>
      </c>
      <c r="L84" s="3">
        <v>2024</v>
      </c>
      <c r="AR84" s="35"/>
    </row>
    <row r="85" spans="2:44" s="4" customFormat="1" ht="36.95" customHeight="1">
      <c r="B85" s="36"/>
      <c r="C85" s="37" t="s">
        <v>15</v>
      </c>
      <c r="L85" s="105" t="str">
        <f>K6</f>
        <v>Sloupky na ulici Komenského,Valašské Meziříčí</v>
      </c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R85" s="36"/>
    </row>
    <row r="86" spans="2:44" s="1" customFormat="1" ht="6.95" customHeight="1">
      <c r="B86" s="20"/>
      <c r="AR86" s="20"/>
    </row>
    <row r="87" spans="2:44" s="1" customFormat="1" ht="12" customHeight="1">
      <c r="B87" s="20"/>
      <c r="C87" s="18" t="s">
        <v>18</v>
      </c>
      <c r="L87" s="38" t="str">
        <f>IF(K8="","",K8)</f>
        <v>Valašské Meziříčí</v>
      </c>
      <c r="AI87" s="18" t="s">
        <v>20</v>
      </c>
      <c r="AM87" s="107" t="str">
        <f>IF(AN8="","",AN8)</f>
        <v/>
      </c>
      <c r="AN87" s="107"/>
      <c r="AR87" s="20"/>
    </row>
    <row r="88" spans="2:44" s="1" customFormat="1" ht="6.95" customHeight="1">
      <c r="B88" s="20"/>
      <c r="AR88" s="20"/>
    </row>
    <row r="89" spans="2:56" s="1" customFormat="1" ht="15.2" customHeight="1">
      <c r="B89" s="20"/>
      <c r="C89" s="18" t="s">
        <v>21</v>
      </c>
      <c r="L89" s="3" t="str">
        <f>IF(E11="","",E11)</f>
        <v>Město Valašské Meziříčí</v>
      </c>
      <c r="AI89" s="18" t="s">
        <v>26</v>
      </c>
      <c r="AM89" s="108" t="str">
        <f>IF(E17="","",E17)</f>
        <v/>
      </c>
      <c r="AN89" s="109"/>
      <c r="AO89" s="109"/>
      <c r="AP89" s="109"/>
      <c r="AR89" s="20"/>
      <c r="AS89" s="110" t="s">
        <v>50</v>
      </c>
      <c r="AT89" s="111"/>
      <c r="AU89" s="39"/>
      <c r="AV89" s="39"/>
      <c r="AW89" s="39"/>
      <c r="AX89" s="39"/>
      <c r="AY89" s="39"/>
      <c r="AZ89" s="39"/>
      <c r="BA89" s="39"/>
      <c r="BB89" s="39"/>
      <c r="BC89" s="39"/>
      <c r="BD89" s="40"/>
    </row>
    <row r="90" spans="2:56" s="1" customFormat="1" ht="15.2" customHeight="1">
      <c r="B90" s="20"/>
      <c r="C90" s="18" t="s">
        <v>25</v>
      </c>
      <c r="L90" s="3"/>
      <c r="AI90" s="18" t="s">
        <v>28</v>
      </c>
      <c r="AM90" s="108" t="str">
        <f>IF(E20="","",E20)</f>
        <v/>
      </c>
      <c r="AN90" s="109"/>
      <c r="AO90" s="109"/>
      <c r="AP90" s="109"/>
      <c r="AR90" s="20"/>
      <c r="AS90" s="112"/>
      <c r="AT90" s="113"/>
      <c r="BD90" s="41"/>
    </row>
    <row r="91" spans="2:56" s="1" customFormat="1" ht="10.9" customHeight="1">
      <c r="B91" s="20"/>
      <c r="AR91" s="20"/>
      <c r="AS91" s="112"/>
      <c r="AT91" s="113"/>
      <c r="BD91" s="41"/>
    </row>
    <row r="92" spans="2:56" s="1" customFormat="1" ht="29.25" customHeight="1">
      <c r="B92" s="20"/>
      <c r="C92" s="100" t="s">
        <v>51</v>
      </c>
      <c r="D92" s="101"/>
      <c r="E92" s="101"/>
      <c r="F92" s="101"/>
      <c r="G92" s="101"/>
      <c r="H92" s="42"/>
      <c r="I92" s="102" t="s">
        <v>52</v>
      </c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3" t="s">
        <v>53</v>
      </c>
      <c r="AH92" s="101"/>
      <c r="AI92" s="101"/>
      <c r="AJ92" s="101"/>
      <c r="AK92" s="101"/>
      <c r="AL92" s="101"/>
      <c r="AM92" s="101"/>
      <c r="AN92" s="102" t="s">
        <v>54</v>
      </c>
      <c r="AO92" s="101"/>
      <c r="AP92" s="104"/>
      <c r="AQ92" s="43" t="s">
        <v>55</v>
      </c>
      <c r="AR92" s="20"/>
      <c r="AS92" s="44" t="s">
        <v>56</v>
      </c>
      <c r="AT92" s="45" t="s">
        <v>57</v>
      </c>
      <c r="AU92" s="45" t="s">
        <v>58</v>
      </c>
      <c r="AV92" s="45" t="s">
        <v>59</v>
      </c>
      <c r="AW92" s="45" t="s">
        <v>60</v>
      </c>
      <c r="AX92" s="45" t="s">
        <v>61</v>
      </c>
      <c r="AY92" s="45" t="s">
        <v>62</v>
      </c>
      <c r="AZ92" s="45" t="s">
        <v>63</v>
      </c>
      <c r="BA92" s="45" t="s">
        <v>64</v>
      </c>
      <c r="BB92" s="45" t="s">
        <v>65</v>
      </c>
      <c r="BC92" s="45" t="s">
        <v>66</v>
      </c>
      <c r="BD92" s="46" t="s">
        <v>67</v>
      </c>
    </row>
    <row r="93" spans="2:56" s="1" customFormat="1" ht="10.9" customHeight="1">
      <c r="B93" s="20"/>
      <c r="AR93" s="20"/>
      <c r="AS93" s="47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40"/>
    </row>
    <row r="94" spans="2:90" s="5" customFormat="1" ht="32.45" customHeight="1">
      <c r="B94" s="48"/>
      <c r="C94" s="49" t="s">
        <v>68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96">
        <f>AK26</f>
        <v>0</v>
      </c>
      <c r="AH94" s="96"/>
      <c r="AI94" s="96"/>
      <c r="AJ94" s="96"/>
      <c r="AK94" s="96"/>
      <c r="AL94" s="96"/>
      <c r="AM94" s="96"/>
      <c r="AN94" s="97">
        <f>AK35</f>
        <v>0</v>
      </c>
      <c r="AO94" s="97"/>
      <c r="AP94" s="97"/>
      <c r="AQ94" s="51" t="s">
        <v>1</v>
      </c>
      <c r="AR94" s="48"/>
      <c r="AS94" s="52">
        <f>ROUND(AS95,2)</f>
        <v>0</v>
      </c>
      <c r="AT94" s="53">
        <f>ROUND(SUM(AV94:AW94),2)</f>
        <v>0</v>
      </c>
      <c r="AU94" s="54">
        <f>ROUND(AU95,5)</f>
        <v>0</v>
      </c>
      <c r="AV94" s="53">
        <f>ROUND(AZ94*L29,2)</f>
        <v>0</v>
      </c>
      <c r="AW94" s="53">
        <f>ROUND(BA94*L30,2)</f>
        <v>0</v>
      </c>
      <c r="AX94" s="53">
        <f>ROUND(BB94*L29,2)</f>
        <v>0</v>
      </c>
      <c r="AY94" s="53">
        <f>ROUND(BC94*L30,2)</f>
        <v>0</v>
      </c>
      <c r="AZ94" s="53">
        <f>ROUND(AZ95,2)</f>
        <v>0</v>
      </c>
      <c r="BA94" s="53">
        <f>ROUND(BA95,2)</f>
        <v>0</v>
      </c>
      <c r="BB94" s="53">
        <f>ROUND(BB95,2)</f>
        <v>0</v>
      </c>
      <c r="BC94" s="53">
        <f>ROUND(BC95,2)</f>
        <v>0</v>
      </c>
      <c r="BD94" s="55">
        <f>ROUND(BD95,2)</f>
        <v>0</v>
      </c>
      <c r="BS94" s="56" t="s">
        <v>69</v>
      </c>
      <c r="BT94" s="56" t="s">
        <v>70</v>
      </c>
      <c r="BV94" s="56" t="s">
        <v>71</v>
      </c>
      <c r="BW94" s="56" t="s">
        <v>4</v>
      </c>
      <c r="BX94" s="56" t="s">
        <v>72</v>
      </c>
      <c r="CL94" s="56" t="s">
        <v>1</v>
      </c>
    </row>
    <row r="95" spans="1:90" s="6" customFormat="1" ht="30" customHeight="1">
      <c r="A95" s="57" t="s">
        <v>73</v>
      </c>
      <c r="B95" s="58"/>
      <c r="C95" s="59"/>
      <c r="D95" s="95"/>
      <c r="E95" s="95"/>
      <c r="F95" s="95"/>
      <c r="G95" s="95"/>
      <c r="H95" s="95"/>
      <c r="I95" s="60"/>
      <c r="J95" s="95" t="s">
        <v>317</v>
      </c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117">
        <f>AG94</f>
        <v>0</v>
      </c>
      <c r="AH95" s="118"/>
      <c r="AI95" s="118"/>
      <c r="AJ95" s="118"/>
      <c r="AK95" s="118"/>
      <c r="AL95" s="118"/>
      <c r="AM95" s="118"/>
      <c r="AN95" s="117">
        <f>AN94</f>
        <v>0</v>
      </c>
      <c r="AO95" s="118"/>
      <c r="AP95" s="118"/>
      <c r="AQ95" s="61" t="s">
        <v>74</v>
      </c>
      <c r="AR95" s="58"/>
      <c r="AS95" s="62">
        <v>0</v>
      </c>
      <c r="AT95" s="63">
        <f>ROUND(SUM(AV95:AW95),2)</f>
        <v>0</v>
      </c>
      <c r="AU95" s="64">
        <f>'Oprava zábradlí a montáž sloupk'!P123</f>
        <v>0</v>
      </c>
      <c r="AV95" s="63">
        <f>'Oprava zábradlí a montáž sloupk'!J31</f>
        <v>0</v>
      </c>
      <c r="AW95" s="63">
        <f>'Oprava zábradlí a montáž sloupk'!J32</f>
        <v>0</v>
      </c>
      <c r="AX95" s="63">
        <f>'Oprava zábradlí a montáž sloupk'!J33</f>
        <v>0</v>
      </c>
      <c r="AY95" s="63">
        <f>'Oprava zábradlí a montáž sloupk'!J34</f>
        <v>0</v>
      </c>
      <c r="AZ95" s="63">
        <f>'Oprava zábradlí a montáž sloupk'!F31</f>
        <v>0</v>
      </c>
      <c r="BA95" s="63">
        <f>'Oprava zábradlí a montáž sloupk'!F32</f>
        <v>0</v>
      </c>
      <c r="BB95" s="63">
        <f>'Oprava zábradlí a montáž sloupk'!F33</f>
        <v>0</v>
      </c>
      <c r="BC95" s="63">
        <f>'Oprava zábradlí a montáž sloupk'!F34</f>
        <v>0</v>
      </c>
      <c r="BD95" s="65">
        <f>'Oprava zábradlí a montáž sloupk'!F35</f>
        <v>0</v>
      </c>
      <c r="BT95" s="66" t="s">
        <v>75</v>
      </c>
      <c r="BU95" s="66" t="s">
        <v>76</v>
      </c>
      <c r="BV95" s="66" t="s">
        <v>71</v>
      </c>
      <c r="BW95" s="66" t="s">
        <v>4</v>
      </c>
      <c r="BX95" s="66" t="s">
        <v>72</v>
      </c>
      <c r="CL95" s="66" t="s">
        <v>1</v>
      </c>
    </row>
    <row r="96" spans="2:44" s="1" customFormat="1" ht="30" customHeight="1">
      <c r="B96" s="20"/>
      <c r="AR96" s="20"/>
    </row>
    <row r="97" spans="2:44" s="1" customFormat="1" ht="6.9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20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Zadrapa1011 - Kontejner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6"/>
  <sheetViews>
    <sheetView showGridLines="0" tabSelected="1" workbookViewId="0" topLeftCell="A209">
      <selection activeCell="I251" sqref="I251"/>
    </sheetView>
  </sheetViews>
  <sheetFormatPr defaultColWidth="9.140625" defaultRowHeight="12"/>
  <cols>
    <col min="1" max="1" width="8.28125" style="67" customWidth="1"/>
    <col min="2" max="2" width="1.7109375" style="67" customWidth="1"/>
    <col min="3" max="3" width="4.140625" style="67" customWidth="1"/>
    <col min="4" max="4" width="4.28125" style="67" customWidth="1"/>
    <col min="5" max="5" width="17.140625" style="67" customWidth="1"/>
    <col min="6" max="6" width="54.421875" style="67" customWidth="1"/>
    <col min="7" max="7" width="7.00390625" style="67" customWidth="1"/>
    <col min="8" max="8" width="11.421875" style="67" customWidth="1"/>
    <col min="9" max="11" width="20.140625" style="67" customWidth="1"/>
    <col min="12" max="12" width="9.28125" style="67" customWidth="1"/>
    <col min="13" max="13" width="10.8515625" style="67" hidden="1" customWidth="1"/>
    <col min="14" max="14" width="9.28125" style="67" hidden="1" customWidth="1"/>
    <col min="15" max="20" width="14.140625" style="67" hidden="1" customWidth="1"/>
    <col min="21" max="21" width="16.28125" style="67" hidden="1" customWidth="1"/>
    <col min="22" max="22" width="12.28125" style="67" customWidth="1"/>
    <col min="23" max="23" width="16.28125" style="67" customWidth="1"/>
    <col min="24" max="24" width="12.28125" style="67" customWidth="1"/>
    <col min="25" max="25" width="15.00390625" style="67" customWidth="1"/>
    <col min="26" max="26" width="11.00390625" style="67" customWidth="1"/>
    <col min="27" max="27" width="15.00390625" style="67" customWidth="1"/>
    <col min="28" max="28" width="16.28125" style="67" customWidth="1"/>
    <col min="29" max="29" width="11.00390625" style="67" customWidth="1"/>
    <col min="30" max="30" width="15.00390625" style="67" customWidth="1"/>
    <col min="31" max="31" width="16.28125" style="67" customWidth="1"/>
    <col min="32" max="43" width="9.28125" style="67" customWidth="1"/>
    <col min="44" max="65" width="9.28125" style="67" hidden="1" customWidth="1"/>
    <col min="66" max="16384" width="9.28125" style="67" customWidth="1"/>
  </cols>
  <sheetData>
    <row r="1" ht="12"/>
    <row r="2" spans="1:56" ht="36.9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35" t="s">
        <v>5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AT2" s="137" t="s">
        <v>4</v>
      </c>
      <c r="AZ2" s="138" t="s">
        <v>77</v>
      </c>
      <c r="BA2" s="138" t="s">
        <v>1</v>
      </c>
      <c r="BB2" s="138" t="s">
        <v>1</v>
      </c>
      <c r="BC2" s="138" t="s">
        <v>78</v>
      </c>
      <c r="BD2" s="138" t="s">
        <v>79</v>
      </c>
    </row>
    <row r="3" spans="1:56" ht="6.95" customHeight="1">
      <c r="A3" s="182"/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39"/>
      <c r="AT3" s="137" t="s">
        <v>79</v>
      </c>
      <c r="AZ3" s="138" t="s">
        <v>80</v>
      </c>
      <c r="BA3" s="138" t="s">
        <v>1</v>
      </c>
      <c r="BB3" s="138" t="s">
        <v>1</v>
      </c>
      <c r="BC3" s="138" t="s">
        <v>81</v>
      </c>
      <c r="BD3" s="138" t="s">
        <v>79</v>
      </c>
    </row>
    <row r="4" spans="1:56" ht="24.95" customHeight="1">
      <c r="A4" s="182"/>
      <c r="B4" s="185"/>
      <c r="C4" s="182"/>
      <c r="D4" s="186" t="s">
        <v>82</v>
      </c>
      <c r="E4" s="182"/>
      <c r="F4" s="182"/>
      <c r="G4" s="182"/>
      <c r="H4" s="182"/>
      <c r="I4" s="182"/>
      <c r="J4" s="182"/>
      <c r="K4" s="182"/>
      <c r="L4" s="139"/>
      <c r="M4" s="140" t="s">
        <v>10</v>
      </c>
      <c r="AT4" s="137" t="s">
        <v>3</v>
      </c>
      <c r="AZ4" s="138" t="s">
        <v>83</v>
      </c>
      <c r="BA4" s="138" t="s">
        <v>1</v>
      </c>
      <c r="BB4" s="138" t="s">
        <v>1</v>
      </c>
      <c r="BC4" s="138" t="s">
        <v>81</v>
      </c>
      <c r="BD4" s="138" t="s">
        <v>79</v>
      </c>
    </row>
    <row r="5" spans="1:56" ht="6.95" customHeight="1">
      <c r="A5" s="182"/>
      <c r="B5" s="185"/>
      <c r="C5" s="182"/>
      <c r="D5" s="182"/>
      <c r="E5" s="182"/>
      <c r="F5" s="182"/>
      <c r="G5" s="182"/>
      <c r="H5" s="182"/>
      <c r="I5" s="182"/>
      <c r="J5" s="182"/>
      <c r="K5" s="182"/>
      <c r="L5" s="139"/>
      <c r="AZ5" s="138" t="s">
        <v>84</v>
      </c>
      <c r="BA5" s="138" t="s">
        <v>1</v>
      </c>
      <c r="BB5" s="138" t="s">
        <v>1</v>
      </c>
      <c r="BC5" s="138" t="s">
        <v>85</v>
      </c>
      <c r="BD5" s="138" t="s">
        <v>79</v>
      </c>
    </row>
    <row r="6" spans="1:56" s="68" customFormat="1" ht="12" customHeight="1">
      <c r="A6" s="187"/>
      <c r="B6" s="188"/>
      <c r="C6" s="187"/>
      <c r="D6" s="189" t="s">
        <v>15</v>
      </c>
      <c r="E6" s="187"/>
      <c r="F6" s="187"/>
      <c r="G6" s="187"/>
      <c r="H6" s="187"/>
      <c r="I6" s="187"/>
      <c r="J6" s="187"/>
      <c r="K6" s="187"/>
      <c r="L6" s="74"/>
      <c r="AZ6" s="138" t="s">
        <v>86</v>
      </c>
      <c r="BA6" s="138" t="s">
        <v>1</v>
      </c>
      <c r="BB6" s="138" t="s">
        <v>1</v>
      </c>
      <c r="BC6" s="138" t="s">
        <v>87</v>
      </c>
      <c r="BD6" s="138" t="s">
        <v>79</v>
      </c>
    </row>
    <row r="7" spans="1:56" s="68" customFormat="1" ht="16.5" customHeight="1">
      <c r="A7" s="187"/>
      <c r="B7" s="188"/>
      <c r="C7" s="187"/>
      <c r="D7" s="187"/>
      <c r="E7" s="190" t="s">
        <v>347</v>
      </c>
      <c r="F7" s="191"/>
      <c r="G7" s="191"/>
      <c r="H7" s="191"/>
      <c r="I7" s="187"/>
      <c r="J7" s="187"/>
      <c r="K7" s="187"/>
      <c r="L7" s="74"/>
      <c r="AZ7" s="138" t="s">
        <v>88</v>
      </c>
      <c r="BA7" s="138" t="s">
        <v>1</v>
      </c>
      <c r="BB7" s="138" t="s">
        <v>1</v>
      </c>
      <c r="BC7" s="138" t="s">
        <v>89</v>
      </c>
      <c r="BD7" s="138" t="s">
        <v>79</v>
      </c>
    </row>
    <row r="8" spans="1:56" s="68" customFormat="1" ht="12">
      <c r="A8" s="187"/>
      <c r="B8" s="188"/>
      <c r="C8" s="187"/>
      <c r="D8" s="187"/>
      <c r="E8" s="187"/>
      <c r="F8" s="187"/>
      <c r="G8" s="187"/>
      <c r="H8" s="187"/>
      <c r="I8" s="187"/>
      <c r="J8" s="187"/>
      <c r="K8" s="187"/>
      <c r="L8" s="74"/>
      <c r="AZ8" s="138" t="s">
        <v>90</v>
      </c>
      <c r="BA8" s="138" t="s">
        <v>1</v>
      </c>
      <c r="BB8" s="138" t="s">
        <v>1</v>
      </c>
      <c r="BC8" s="138" t="s">
        <v>91</v>
      </c>
      <c r="BD8" s="138" t="s">
        <v>79</v>
      </c>
    </row>
    <row r="9" spans="1:56" s="68" customFormat="1" ht="12" customHeight="1">
      <c r="A9" s="187"/>
      <c r="B9" s="188"/>
      <c r="C9" s="187"/>
      <c r="D9" s="189" t="s">
        <v>16</v>
      </c>
      <c r="E9" s="187"/>
      <c r="F9" s="192" t="s">
        <v>1</v>
      </c>
      <c r="G9" s="187"/>
      <c r="H9" s="187"/>
      <c r="I9" s="189" t="s">
        <v>17</v>
      </c>
      <c r="J9" s="192" t="s">
        <v>1</v>
      </c>
      <c r="K9" s="187"/>
      <c r="L9" s="74"/>
      <c r="AZ9" s="138" t="s">
        <v>92</v>
      </c>
      <c r="BA9" s="138" t="s">
        <v>1</v>
      </c>
      <c r="BB9" s="138" t="s">
        <v>1</v>
      </c>
      <c r="BC9" s="138" t="s">
        <v>93</v>
      </c>
      <c r="BD9" s="138" t="s">
        <v>79</v>
      </c>
    </row>
    <row r="10" spans="1:56" s="68" customFormat="1" ht="12" customHeight="1">
      <c r="A10" s="187"/>
      <c r="B10" s="188"/>
      <c r="C10" s="187"/>
      <c r="D10" s="189" t="s">
        <v>18</v>
      </c>
      <c r="E10" s="187"/>
      <c r="F10" s="192" t="s">
        <v>19</v>
      </c>
      <c r="G10" s="187"/>
      <c r="H10" s="187"/>
      <c r="I10" s="189" t="s">
        <v>20</v>
      </c>
      <c r="J10" s="193"/>
      <c r="K10" s="187"/>
      <c r="L10" s="74"/>
      <c r="AZ10" s="138" t="s">
        <v>94</v>
      </c>
      <c r="BA10" s="138" t="s">
        <v>1</v>
      </c>
      <c r="BB10" s="138" t="s">
        <v>1</v>
      </c>
      <c r="BC10" s="138" t="s">
        <v>95</v>
      </c>
      <c r="BD10" s="138" t="s">
        <v>79</v>
      </c>
    </row>
    <row r="11" spans="1:56" s="68" customFormat="1" ht="10.9" customHeight="1">
      <c r="A11" s="187"/>
      <c r="B11" s="188"/>
      <c r="C11" s="187"/>
      <c r="D11" s="187"/>
      <c r="E11" s="187"/>
      <c r="F11" s="187"/>
      <c r="G11" s="187"/>
      <c r="H11" s="187"/>
      <c r="I11" s="187"/>
      <c r="J11" s="187"/>
      <c r="K11" s="187"/>
      <c r="L11" s="74"/>
      <c r="AZ11" s="138" t="s">
        <v>96</v>
      </c>
      <c r="BA11" s="138" t="s">
        <v>1</v>
      </c>
      <c r="BB11" s="138" t="s">
        <v>1</v>
      </c>
      <c r="BC11" s="138" t="s">
        <v>97</v>
      </c>
      <c r="BD11" s="138" t="s">
        <v>79</v>
      </c>
    </row>
    <row r="12" spans="1:12" s="68" customFormat="1" ht="12" customHeight="1">
      <c r="A12" s="187"/>
      <c r="B12" s="188"/>
      <c r="C12" s="187"/>
      <c r="D12" s="189" t="s">
        <v>21</v>
      </c>
      <c r="E12" s="187"/>
      <c r="F12" s="187"/>
      <c r="G12" s="187"/>
      <c r="H12" s="187"/>
      <c r="I12" s="189" t="s">
        <v>22</v>
      </c>
      <c r="J12" s="192" t="s">
        <v>1</v>
      </c>
      <c r="K12" s="187"/>
      <c r="L12" s="74"/>
    </row>
    <row r="13" spans="1:12" s="68" customFormat="1" ht="18" customHeight="1">
      <c r="A13" s="187"/>
      <c r="B13" s="188"/>
      <c r="C13" s="187"/>
      <c r="D13" s="187"/>
      <c r="E13" s="192" t="s">
        <v>23</v>
      </c>
      <c r="F13" s="187"/>
      <c r="G13" s="187"/>
      <c r="H13" s="187"/>
      <c r="I13" s="189" t="s">
        <v>24</v>
      </c>
      <c r="J13" s="192" t="s">
        <v>1</v>
      </c>
      <c r="K13" s="187"/>
      <c r="L13" s="74"/>
    </row>
    <row r="14" spans="2:12" s="68" customFormat="1" ht="6.95" customHeight="1">
      <c r="B14" s="74"/>
      <c r="L14" s="74"/>
    </row>
    <row r="15" spans="2:12" s="68" customFormat="1" ht="12" customHeight="1">
      <c r="B15" s="74"/>
      <c r="D15" s="69" t="s">
        <v>25</v>
      </c>
      <c r="I15" s="69" t="s">
        <v>22</v>
      </c>
      <c r="J15" s="94"/>
      <c r="L15" s="74"/>
    </row>
    <row r="16" spans="2:12" s="68" customFormat="1" ht="18" customHeight="1">
      <c r="B16" s="74"/>
      <c r="E16" s="134"/>
      <c r="F16" s="141"/>
      <c r="G16" s="141"/>
      <c r="H16" s="141"/>
      <c r="I16" s="69" t="s">
        <v>24</v>
      </c>
      <c r="J16" s="94"/>
      <c r="L16" s="74"/>
    </row>
    <row r="17" spans="2:12" s="68" customFormat="1" ht="6.95" customHeight="1">
      <c r="B17" s="74"/>
      <c r="L17" s="74"/>
    </row>
    <row r="18" spans="1:12" s="68" customFormat="1" ht="12" customHeight="1">
      <c r="A18" s="187"/>
      <c r="B18" s="188"/>
      <c r="C18" s="187"/>
      <c r="D18" s="189" t="s">
        <v>26</v>
      </c>
      <c r="E18" s="187"/>
      <c r="F18" s="187"/>
      <c r="G18" s="187"/>
      <c r="H18" s="187"/>
      <c r="I18" s="189" t="s">
        <v>22</v>
      </c>
      <c r="J18" s="192" t="s">
        <v>1</v>
      </c>
      <c r="K18" s="187"/>
      <c r="L18" s="74"/>
    </row>
    <row r="19" spans="1:12" s="68" customFormat="1" ht="18" customHeight="1">
      <c r="A19" s="187"/>
      <c r="B19" s="188"/>
      <c r="C19" s="187"/>
      <c r="D19" s="187"/>
      <c r="E19" s="192"/>
      <c r="F19" s="187"/>
      <c r="G19" s="187"/>
      <c r="H19" s="187"/>
      <c r="I19" s="189" t="s">
        <v>24</v>
      </c>
      <c r="J19" s="192" t="s">
        <v>1</v>
      </c>
      <c r="K19" s="187"/>
      <c r="L19" s="74"/>
    </row>
    <row r="20" spans="1:12" s="68" customFormat="1" ht="6.95" customHeight="1">
      <c r="A20" s="187"/>
      <c r="B20" s="188"/>
      <c r="C20" s="187"/>
      <c r="D20" s="187"/>
      <c r="E20" s="187"/>
      <c r="F20" s="187"/>
      <c r="G20" s="187"/>
      <c r="H20" s="187"/>
      <c r="I20" s="187"/>
      <c r="J20" s="187"/>
      <c r="K20" s="187"/>
      <c r="L20" s="74"/>
    </row>
    <row r="21" spans="1:12" s="68" customFormat="1" ht="12" customHeight="1">
      <c r="A21" s="187"/>
      <c r="B21" s="188"/>
      <c r="C21" s="187"/>
      <c r="D21" s="189" t="s">
        <v>28</v>
      </c>
      <c r="E21" s="187"/>
      <c r="F21" s="187"/>
      <c r="G21" s="187"/>
      <c r="H21" s="187"/>
      <c r="I21" s="189" t="s">
        <v>22</v>
      </c>
      <c r="J21" s="192" t="s">
        <v>1</v>
      </c>
      <c r="K21" s="187"/>
      <c r="L21" s="74"/>
    </row>
    <row r="22" spans="1:12" s="68" customFormat="1" ht="18" customHeight="1">
      <c r="A22" s="187"/>
      <c r="B22" s="188"/>
      <c r="C22" s="187"/>
      <c r="D22" s="187"/>
      <c r="E22" s="192"/>
      <c r="F22" s="187"/>
      <c r="G22" s="187"/>
      <c r="H22" s="187"/>
      <c r="I22" s="189" t="s">
        <v>24</v>
      </c>
      <c r="J22" s="192" t="s">
        <v>1</v>
      </c>
      <c r="K22" s="187"/>
      <c r="L22" s="74"/>
    </row>
    <row r="23" spans="1:12" s="68" customFormat="1" ht="6.95" customHeight="1">
      <c r="A23" s="187"/>
      <c r="B23" s="188"/>
      <c r="C23" s="187"/>
      <c r="D23" s="187"/>
      <c r="E23" s="187"/>
      <c r="F23" s="187"/>
      <c r="G23" s="187"/>
      <c r="H23" s="187"/>
      <c r="I23" s="187"/>
      <c r="J23" s="187"/>
      <c r="K23" s="187"/>
      <c r="L23" s="74"/>
    </row>
    <row r="24" spans="1:12" s="68" customFormat="1" ht="12" customHeight="1">
      <c r="A24" s="187"/>
      <c r="B24" s="188"/>
      <c r="C24" s="187"/>
      <c r="D24" s="189" t="s">
        <v>29</v>
      </c>
      <c r="E24" s="187"/>
      <c r="F24" s="187"/>
      <c r="G24" s="187"/>
      <c r="H24" s="187"/>
      <c r="I24" s="187"/>
      <c r="J24" s="187"/>
      <c r="K24" s="187"/>
      <c r="L24" s="74"/>
    </row>
    <row r="25" spans="1:12" s="70" customFormat="1" ht="16.5" customHeight="1">
      <c r="A25" s="194"/>
      <c r="B25" s="195"/>
      <c r="C25" s="194"/>
      <c r="D25" s="194"/>
      <c r="E25" s="196" t="s">
        <v>1</v>
      </c>
      <c r="F25" s="196"/>
      <c r="G25" s="196"/>
      <c r="H25" s="196"/>
      <c r="I25" s="194"/>
      <c r="J25" s="194"/>
      <c r="K25" s="194"/>
      <c r="L25" s="142"/>
    </row>
    <row r="26" spans="1:12" s="68" customFormat="1" ht="6.95" customHeight="1">
      <c r="A26" s="187"/>
      <c r="B26" s="188"/>
      <c r="C26" s="187"/>
      <c r="D26" s="187"/>
      <c r="E26" s="187"/>
      <c r="F26" s="187"/>
      <c r="G26" s="187"/>
      <c r="H26" s="187"/>
      <c r="I26" s="187"/>
      <c r="J26" s="187"/>
      <c r="K26" s="187"/>
      <c r="L26" s="74"/>
    </row>
    <row r="27" spans="1:12" s="68" customFormat="1" ht="6.95" customHeight="1">
      <c r="A27" s="187"/>
      <c r="B27" s="188"/>
      <c r="C27" s="187"/>
      <c r="D27" s="197"/>
      <c r="E27" s="197"/>
      <c r="F27" s="197"/>
      <c r="G27" s="197"/>
      <c r="H27" s="197"/>
      <c r="I27" s="197"/>
      <c r="J27" s="197"/>
      <c r="K27" s="197"/>
      <c r="L27" s="74"/>
    </row>
    <row r="28" spans="1:12" s="68" customFormat="1" ht="25.35" customHeight="1">
      <c r="A28" s="187"/>
      <c r="B28" s="188"/>
      <c r="C28" s="187"/>
      <c r="D28" s="198" t="s">
        <v>30</v>
      </c>
      <c r="E28" s="187"/>
      <c r="F28" s="187"/>
      <c r="G28" s="187"/>
      <c r="H28" s="187"/>
      <c r="I28" s="187"/>
      <c r="J28" s="199">
        <f>J94</f>
        <v>0</v>
      </c>
      <c r="K28" s="187"/>
      <c r="L28" s="74"/>
    </row>
    <row r="29" spans="1:12" s="68" customFormat="1" ht="6.95" customHeight="1">
      <c r="A29" s="187"/>
      <c r="B29" s="188"/>
      <c r="C29" s="187"/>
      <c r="D29" s="197"/>
      <c r="E29" s="197"/>
      <c r="F29" s="197"/>
      <c r="G29" s="197"/>
      <c r="H29" s="197"/>
      <c r="I29" s="197"/>
      <c r="J29" s="197"/>
      <c r="K29" s="197"/>
      <c r="L29" s="74"/>
    </row>
    <row r="30" spans="1:12" s="68" customFormat="1" ht="14.45" customHeight="1">
      <c r="A30" s="187"/>
      <c r="B30" s="188"/>
      <c r="C30" s="187"/>
      <c r="D30" s="187"/>
      <c r="E30" s="187"/>
      <c r="F30" s="200" t="s">
        <v>32</v>
      </c>
      <c r="G30" s="187"/>
      <c r="H30" s="187"/>
      <c r="I30" s="200" t="s">
        <v>31</v>
      </c>
      <c r="J30" s="200" t="s">
        <v>33</v>
      </c>
      <c r="K30" s="187"/>
      <c r="L30" s="74"/>
    </row>
    <row r="31" spans="1:12" s="68" customFormat="1" ht="14.45" customHeight="1">
      <c r="A31" s="187"/>
      <c r="B31" s="188"/>
      <c r="C31" s="187"/>
      <c r="D31" s="201" t="s">
        <v>34</v>
      </c>
      <c r="E31" s="189" t="s">
        <v>35</v>
      </c>
      <c r="F31" s="202">
        <f>J28</f>
        <v>0</v>
      </c>
      <c r="G31" s="187"/>
      <c r="H31" s="187"/>
      <c r="I31" s="203">
        <v>0.21</v>
      </c>
      <c r="J31" s="202">
        <f>J37-F31</f>
        <v>0</v>
      </c>
      <c r="K31" s="187"/>
      <c r="L31" s="74"/>
    </row>
    <row r="32" spans="1:12" s="68" customFormat="1" ht="14.45" customHeight="1">
      <c r="A32" s="187"/>
      <c r="B32" s="188"/>
      <c r="C32" s="187"/>
      <c r="D32" s="187"/>
      <c r="E32" s="189" t="s">
        <v>36</v>
      </c>
      <c r="F32" s="202">
        <f>ROUND((SUM(BF123:BF234)),2)</f>
        <v>0</v>
      </c>
      <c r="G32" s="187"/>
      <c r="H32" s="187"/>
      <c r="I32" s="203">
        <v>0.15</v>
      </c>
      <c r="J32" s="202">
        <f>ROUND(((SUM(BF123:BF234))*I32),2)</f>
        <v>0</v>
      </c>
      <c r="K32" s="187"/>
      <c r="L32" s="74"/>
    </row>
    <row r="33" spans="1:12" s="68" customFormat="1" ht="14.45" customHeight="1" hidden="1">
      <c r="A33" s="187"/>
      <c r="B33" s="188"/>
      <c r="C33" s="187"/>
      <c r="D33" s="187"/>
      <c r="E33" s="189" t="s">
        <v>37</v>
      </c>
      <c r="F33" s="202">
        <f>ROUND((SUM(BG123:BG234)),2)</f>
        <v>0</v>
      </c>
      <c r="G33" s="187"/>
      <c r="H33" s="187"/>
      <c r="I33" s="203">
        <v>0.21</v>
      </c>
      <c r="J33" s="202">
        <f>0</f>
        <v>0</v>
      </c>
      <c r="K33" s="187"/>
      <c r="L33" s="74"/>
    </row>
    <row r="34" spans="1:12" s="68" customFormat="1" ht="14.45" customHeight="1" hidden="1">
      <c r="A34" s="187"/>
      <c r="B34" s="188"/>
      <c r="C34" s="187"/>
      <c r="D34" s="187"/>
      <c r="E34" s="189" t="s">
        <v>38</v>
      </c>
      <c r="F34" s="202">
        <f>ROUND((SUM(BH123:BH234)),2)</f>
        <v>0</v>
      </c>
      <c r="G34" s="187"/>
      <c r="H34" s="187"/>
      <c r="I34" s="203">
        <v>0.15</v>
      </c>
      <c r="J34" s="202">
        <f>0</f>
        <v>0</v>
      </c>
      <c r="K34" s="187"/>
      <c r="L34" s="74"/>
    </row>
    <row r="35" spans="1:12" s="68" customFormat="1" ht="14.45" customHeight="1" hidden="1">
      <c r="A35" s="187"/>
      <c r="B35" s="188"/>
      <c r="C35" s="187"/>
      <c r="D35" s="187"/>
      <c r="E35" s="189" t="s">
        <v>39</v>
      </c>
      <c r="F35" s="202">
        <f>ROUND((SUM(BI123:BI234)),2)</f>
        <v>0</v>
      </c>
      <c r="G35" s="187"/>
      <c r="H35" s="187"/>
      <c r="I35" s="203">
        <v>0</v>
      </c>
      <c r="J35" s="202">
        <f>0</f>
        <v>0</v>
      </c>
      <c r="K35" s="187"/>
      <c r="L35" s="74"/>
    </row>
    <row r="36" spans="1:12" s="68" customFormat="1" ht="6.95" customHeight="1">
      <c r="A36" s="187"/>
      <c r="B36" s="188"/>
      <c r="C36" s="187"/>
      <c r="D36" s="187"/>
      <c r="E36" s="187"/>
      <c r="F36" s="187"/>
      <c r="G36" s="187"/>
      <c r="H36" s="187"/>
      <c r="I36" s="187"/>
      <c r="J36" s="187"/>
      <c r="K36" s="187"/>
      <c r="L36" s="74"/>
    </row>
    <row r="37" spans="1:12" s="68" customFormat="1" ht="25.35" customHeight="1">
      <c r="A37" s="187"/>
      <c r="B37" s="188"/>
      <c r="C37" s="204"/>
      <c r="D37" s="205" t="s">
        <v>40</v>
      </c>
      <c r="E37" s="206"/>
      <c r="F37" s="206"/>
      <c r="G37" s="207" t="s">
        <v>41</v>
      </c>
      <c r="H37" s="208" t="s">
        <v>42</v>
      </c>
      <c r="I37" s="206"/>
      <c r="J37" s="209">
        <f>F31*1.21</f>
        <v>0</v>
      </c>
      <c r="K37" s="210"/>
      <c r="L37" s="74"/>
    </row>
    <row r="38" spans="1:12" s="68" customFormat="1" ht="14.45" customHeight="1">
      <c r="A38" s="187"/>
      <c r="B38" s="188"/>
      <c r="C38" s="187"/>
      <c r="D38" s="187"/>
      <c r="E38" s="187"/>
      <c r="F38" s="187"/>
      <c r="G38" s="187"/>
      <c r="H38" s="187"/>
      <c r="I38" s="187"/>
      <c r="J38" s="187"/>
      <c r="K38" s="187"/>
      <c r="L38" s="74"/>
    </row>
    <row r="39" spans="1:12" ht="14.45" customHeight="1">
      <c r="A39" s="182"/>
      <c r="B39" s="185"/>
      <c r="C39" s="182"/>
      <c r="D39" s="182"/>
      <c r="E39" s="182"/>
      <c r="F39" s="182"/>
      <c r="G39" s="182"/>
      <c r="H39" s="182"/>
      <c r="I39" s="182"/>
      <c r="J39" s="182"/>
      <c r="K39" s="182"/>
      <c r="L39" s="139"/>
    </row>
    <row r="40" spans="1:12" ht="14.45" customHeight="1">
      <c r="A40" s="182"/>
      <c r="B40" s="185"/>
      <c r="C40" s="182"/>
      <c r="D40" s="182"/>
      <c r="E40" s="182"/>
      <c r="F40" s="182"/>
      <c r="G40" s="182"/>
      <c r="H40" s="182"/>
      <c r="I40" s="182"/>
      <c r="J40" s="182"/>
      <c r="K40" s="182"/>
      <c r="L40" s="139"/>
    </row>
    <row r="41" spans="1:12" ht="14.45" customHeight="1">
      <c r="A41" s="182"/>
      <c r="B41" s="185"/>
      <c r="C41" s="182"/>
      <c r="D41" s="182"/>
      <c r="E41" s="182"/>
      <c r="F41" s="182"/>
      <c r="G41" s="182"/>
      <c r="H41" s="182"/>
      <c r="I41" s="182"/>
      <c r="J41" s="182"/>
      <c r="K41" s="182"/>
      <c r="L41" s="139"/>
    </row>
    <row r="42" spans="1:12" ht="14.45" customHeight="1">
      <c r="A42" s="182"/>
      <c r="B42" s="185"/>
      <c r="C42" s="182"/>
      <c r="D42" s="182"/>
      <c r="E42" s="182"/>
      <c r="F42" s="182"/>
      <c r="G42" s="182"/>
      <c r="H42" s="182"/>
      <c r="I42" s="182"/>
      <c r="J42" s="182"/>
      <c r="K42" s="182"/>
      <c r="L42" s="139"/>
    </row>
    <row r="43" spans="1:12" ht="14.45" customHeight="1">
      <c r="A43" s="182"/>
      <c r="B43" s="185"/>
      <c r="C43" s="182"/>
      <c r="D43" s="182"/>
      <c r="E43" s="182"/>
      <c r="F43" s="182"/>
      <c r="G43" s="182"/>
      <c r="H43" s="182"/>
      <c r="I43" s="182"/>
      <c r="J43" s="182"/>
      <c r="K43" s="182"/>
      <c r="L43" s="139"/>
    </row>
    <row r="44" spans="1:12" ht="14.45" customHeight="1">
      <c r="A44" s="182"/>
      <c r="B44" s="185"/>
      <c r="C44" s="182"/>
      <c r="D44" s="182"/>
      <c r="E44" s="182"/>
      <c r="F44" s="182"/>
      <c r="G44" s="182"/>
      <c r="H44" s="182"/>
      <c r="I44" s="182"/>
      <c r="J44" s="182"/>
      <c r="K44" s="182"/>
      <c r="L44" s="139"/>
    </row>
    <row r="45" spans="1:12" ht="14.45" customHeight="1">
      <c r="A45" s="182"/>
      <c r="B45" s="185"/>
      <c r="C45" s="182"/>
      <c r="D45" s="182"/>
      <c r="E45" s="182"/>
      <c r="F45" s="182"/>
      <c r="G45" s="182"/>
      <c r="H45" s="182"/>
      <c r="I45" s="182"/>
      <c r="J45" s="182"/>
      <c r="K45" s="182"/>
      <c r="L45" s="139"/>
    </row>
    <row r="46" spans="1:12" ht="14.45" customHeight="1">
      <c r="A46" s="182"/>
      <c r="B46" s="185"/>
      <c r="C46" s="182"/>
      <c r="D46" s="182"/>
      <c r="E46" s="182"/>
      <c r="F46" s="182"/>
      <c r="G46" s="182"/>
      <c r="H46" s="182"/>
      <c r="I46" s="182"/>
      <c r="J46" s="182"/>
      <c r="K46" s="182"/>
      <c r="L46" s="139"/>
    </row>
    <row r="47" spans="1:12" ht="14.45" customHeight="1">
      <c r="A47" s="182"/>
      <c r="B47" s="185"/>
      <c r="C47" s="182"/>
      <c r="D47" s="182"/>
      <c r="E47" s="182"/>
      <c r="F47" s="182"/>
      <c r="G47" s="182"/>
      <c r="H47" s="182"/>
      <c r="I47" s="182"/>
      <c r="J47" s="182"/>
      <c r="K47" s="182"/>
      <c r="L47" s="139"/>
    </row>
    <row r="48" spans="1:12" ht="14.45" customHeight="1">
      <c r="A48" s="182"/>
      <c r="B48" s="185"/>
      <c r="C48" s="182"/>
      <c r="D48" s="182"/>
      <c r="E48" s="182"/>
      <c r="F48" s="182"/>
      <c r="G48" s="182"/>
      <c r="H48" s="182"/>
      <c r="I48" s="182"/>
      <c r="J48" s="182"/>
      <c r="K48" s="182"/>
      <c r="L48" s="139"/>
    </row>
    <row r="49" spans="1:12" ht="14.45" customHeight="1">
      <c r="A49" s="182"/>
      <c r="B49" s="185"/>
      <c r="C49" s="182"/>
      <c r="D49" s="182"/>
      <c r="E49" s="182"/>
      <c r="F49" s="182"/>
      <c r="G49" s="182"/>
      <c r="H49" s="182"/>
      <c r="I49" s="182"/>
      <c r="J49" s="182"/>
      <c r="K49" s="182"/>
      <c r="L49" s="139"/>
    </row>
    <row r="50" spans="1:12" s="68" customFormat="1" ht="14.45" customHeight="1">
      <c r="A50" s="187"/>
      <c r="B50" s="188"/>
      <c r="C50" s="187"/>
      <c r="D50" s="211" t="s">
        <v>43</v>
      </c>
      <c r="E50" s="212"/>
      <c r="F50" s="212"/>
      <c r="G50" s="211" t="s">
        <v>44</v>
      </c>
      <c r="H50" s="212"/>
      <c r="I50" s="212"/>
      <c r="J50" s="212"/>
      <c r="K50" s="212"/>
      <c r="L50" s="74"/>
    </row>
    <row r="51" spans="1:12" ht="12">
      <c r="A51" s="182"/>
      <c r="B51" s="185"/>
      <c r="C51" s="182"/>
      <c r="D51" s="182"/>
      <c r="E51" s="182"/>
      <c r="F51" s="182"/>
      <c r="G51" s="182"/>
      <c r="H51" s="182"/>
      <c r="I51" s="182"/>
      <c r="J51" s="182"/>
      <c r="K51" s="182"/>
      <c r="L51" s="139"/>
    </row>
    <row r="52" spans="1:12" ht="12">
      <c r="A52" s="182"/>
      <c r="B52" s="185"/>
      <c r="C52" s="182"/>
      <c r="D52" s="182"/>
      <c r="E52" s="182"/>
      <c r="F52" s="182"/>
      <c r="G52" s="182"/>
      <c r="H52" s="182"/>
      <c r="I52" s="182"/>
      <c r="J52" s="182"/>
      <c r="K52" s="182"/>
      <c r="L52" s="139"/>
    </row>
    <row r="53" spans="1:12" ht="12">
      <c r="A53" s="182"/>
      <c r="B53" s="185"/>
      <c r="C53" s="182"/>
      <c r="D53" s="182"/>
      <c r="E53" s="182"/>
      <c r="F53" s="182"/>
      <c r="G53" s="182"/>
      <c r="H53" s="182"/>
      <c r="I53" s="182"/>
      <c r="J53" s="182"/>
      <c r="K53" s="182"/>
      <c r="L53" s="139"/>
    </row>
    <row r="54" spans="1:12" ht="12">
      <c r="A54" s="182"/>
      <c r="B54" s="185"/>
      <c r="C54" s="182"/>
      <c r="D54" s="182"/>
      <c r="E54" s="182"/>
      <c r="F54" s="182"/>
      <c r="G54" s="182"/>
      <c r="H54" s="182"/>
      <c r="I54" s="182"/>
      <c r="J54" s="182"/>
      <c r="K54" s="182"/>
      <c r="L54" s="139"/>
    </row>
    <row r="55" spans="1:12" ht="12">
      <c r="A55" s="182"/>
      <c r="B55" s="185"/>
      <c r="C55" s="182"/>
      <c r="D55" s="182"/>
      <c r="E55" s="182"/>
      <c r="F55" s="182"/>
      <c r="G55" s="182"/>
      <c r="H55" s="182"/>
      <c r="I55" s="182"/>
      <c r="J55" s="182"/>
      <c r="K55" s="182"/>
      <c r="L55" s="139"/>
    </row>
    <row r="56" spans="1:12" ht="12">
      <c r="A56" s="182"/>
      <c r="B56" s="185"/>
      <c r="C56" s="182"/>
      <c r="D56" s="182"/>
      <c r="E56" s="182"/>
      <c r="F56" s="182"/>
      <c r="G56" s="182"/>
      <c r="H56" s="182"/>
      <c r="I56" s="182"/>
      <c r="J56" s="182"/>
      <c r="K56" s="182"/>
      <c r="L56" s="139"/>
    </row>
    <row r="57" spans="1:12" ht="12">
      <c r="A57" s="182"/>
      <c r="B57" s="185"/>
      <c r="C57" s="182"/>
      <c r="D57" s="182"/>
      <c r="E57" s="182"/>
      <c r="F57" s="182"/>
      <c r="G57" s="182"/>
      <c r="H57" s="182"/>
      <c r="I57" s="182"/>
      <c r="J57" s="182"/>
      <c r="K57" s="182"/>
      <c r="L57" s="139"/>
    </row>
    <row r="58" spans="1:12" ht="12">
      <c r="A58" s="182"/>
      <c r="B58" s="185"/>
      <c r="C58" s="182"/>
      <c r="D58" s="182"/>
      <c r="E58" s="182"/>
      <c r="F58" s="182"/>
      <c r="G58" s="182"/>
      <c r="H58" s="182"/>
      <c r="I58" s="182"/>
      <c r="J58" s="182"/>
      <c r="K58" s="182"/>
      <c r="L58" s="139"/>
    </row>
    <row r="59" spans="1:12" ht="12">
      <c r="A59" s="182"/>
      <c r="B59" s="185"/>
      <c r="C59" s="182"/>
      <c r="D59" s="182"/>
      <c r="E59" s="182"/>
      <c r="F59" s="182"/>
      <c r="G59" s="182"/>
      <c r="H59" s="182"/>
      <c r="I59" s="182"/>
      <c r="J59" s="182"/>
      <c r="K59" s="182"/>
      <c r="L59" s="139"/>
    </row>
    <row r="60" spans="1:12" ht="12">
      <c r="A60" s="182"/>
      <c r="B60" s="185"/>
      <c r="C60" s="182"/>
      <c r="D60" s="182"/>
      <c r="E60" s="182"/>
      <c r="F60" s="182"/>
      <c r="G60" s="182"/>
      <c r="H60" s="182"/>
      <c r="I60" s="182"/>
      <c r="J60" s="182"/>
      <c r="K60" s="182"/>
      <c r="L60" s="139"/>
    </row>
    <row r="61" spans="1:12" s="68" customFormat="1" ht="12.75">
      <c r="A61" s="187"/>
      <c r="B61" s="188"/>
      <c r="C61" s="187"/>
      <c r="D61" s="213" t="s">
        <v>45</v>
      </c>
      <c r="E61" s="214"/>
      <c r="F61" s="215" t="s">
        <v>46</v>
      </c>
      <c r="G61" s="213" t="s">
        <v>45</v>
      </c>
      <c r="H61" s="214"/>
      <c r="I61" s="214"/>
      <c r="J61" s="216" t="s">
        <v>46</v>
      </c>
      <c r="K61" s="214"/>
      <c r="L61" s="74"/>
    </row>
    <row r="62" spans="1:12" ht="12">
      <c r="A62" s="182"/>
      <c r="B62" s="185"/>
      <c r="C62" s="182"/>
      <c r="D62" s="182"/>
      <c r="E62" s="182"/>
      <c r="F62" s="182"/>
      <c r="G62" s="182"/>
      <c r="H62" s="182"/>
      <c r="I62" s="182"/>
      <c r="J62" s="182"/>
      <c r="K62" s="182"/>
      <c r="L62" s="139"/>
    </row>
    <row r="63" spans="1:12" ht="12">
      <c r="A63" s="182"/>
      <c r="B63" s="185"/>
      <c r="C63" s="182"/>
      <c r="D63" s="182"/>
      <c r="E63" s="182"/>
      <c r="F63" s="182"/>
      <c r="G63" s="182"/>
      <c r="H63" s="182"/>
      <c r="I63" s="182"/>
      <c r="J63" s="182"/>
      <c r="K63" s="182"/>
      <c r="L63" s="139"/>
    </row>
    <row r="64" spans="1:12" ht="12">
      <c r="A64" s="182"/>
      <c r="B64" s="185"/>
      <c r="C64" s="182"/>
      <c r="D64" s="182"/>
      <c r="E64" s="182"/>
      <c r="F64" s="182"/>
      <c r="G64" s="182"/>
      <c r="H64" s="182"/>
      <c r="I64" s="182"/>
      <c r="J64" s="182"/>
      <c r="K64" s="182"/>
      <c r="L64" s="139"/>
    </row>
    <row r="65" spans="1:12" s="68" customFormat="1" ht="12.75">
      <c r="A65" s="187"/>
      <c r="B65" s="188"/>
      <c r="C65" s="187"/>
      <c r="D65" s="211" t="s">
        <v>47</v>
      </c>
      <c r="E65" s="212"/>
      <c r="F65" s="212"/>
      <c r="G65" s="211" t="s">
        <v>48</v>
      </c>
      <c r="H65" s="212"/>
      <c r="I65" s="212"/>
      <c r="J65" s="212"/>
      <c r="K65" s="212"/>
      <c r="L65" s="74"/>
    </row>
    <row r="66" spans="1:12" ht="12">
      <c r="A66" s="182"/>
      <c r="B66" s="185"/>
      <c r="C66" s="182"/>
      <c r="D66" s="182"/>
      <c r="E66" s="182"/>
      <c r="F66" s="182"/>
      <c r="G66" s="182"/>
      <c r="H66" s="182"/>
      <c r="I66" s="182"/>
      <c r="J66" s="182"/>
      <c r="K66" s="182"/>
      <c r="L66" s="139"/>
    </row>
    <row r="67" spans="1:12" ht="12">
      <c r="A67" s="182"/>
      <c r="B67" s="185"/>
      <c r="C67" s="182"/>
      <c r="D67" s="182"/>
      <c r="E67" s="182"/>
      <c r="F67" s="182"/>
      <c r="G67" s="182"/>
      <c r="H67" s="182"/>
      <c r="I67" s="182"/>
      <c r="J67" s="182"/>
      <c r="K67" s="182"/>
      <c r="L67" s="139"/>
    </row>
    <row r="68" spans="1:12" ht="12">
      <c r="A68" s="182"/>
      <c r="B68" s="185"/>
      <c r="C68" s="182"/>
      <c r="D68" s="182"/>
      <c r="E68" s="182"/>
      <c r="F68" s="182"/>
      <c r="G68" s="182"/>
      <c r="H68" s="182"/>
      <c r="I68" s="182"/>
      <c r="J68" s="182"/>
      <c r="K68" s="182"/>
      <c r="L68" s="139"/>
    </row>
    <row r="69" spans="1:12" ht="12">
      <c r="A69" s="182"/>
      <c r="B69" s="185"/>
      <c r="C69" s="182"/>
      <c r="D69" s="182"/>
      <c r="E69" s="182"/>
      <c r="F69" s="182"/>
      <c r="G69" s="182"/>
      <c r="H69" s="182"/>
      <c r="I69" s="182"/>
      <c r="J69" s="182"/>
      <c r="K69" s="182"/>
      <c r="L69" s="139"/>
    </row>
    <row r="70" spans="1:12" ht="12">
      <c r="A70" s="182"/>
      <c r="B70" s="185"/>
      <c r="C70" s="182"/>
      <c r="D70" s="182"/>
      <c r="E70" s="182"/>
      <c r="F70" s="182"/>
      <c r="G70" s="182"/>
      <c r="H70" s="182"/>
      <c r="I70" s="182"/>
      <c r="J70" s="182"/>
      <c r="K70" s="182"/>
      <c r="L70" s="139"/>
    </row>
    <row r="71" spans="1:12" ht="12">
      <c r="A71" s="182"/>
      <c r="B71" s="185"/>
      <c r="C71" s="182"/>
      <c r="D71" s="182"/>
      <c r="E71" s="182"/>
      <c r="F71" s="182"/>
      <c r="G71" s="182"/>
      <c r="H71" s="182"/>
      <c r="I71" s="182"/>
      <c r="J71" s="182"/>
      <c r="K71" s="182"/>
      <c r="L71" s="139"/>
    </row>
    <row r="72" spans="1:12" ht="12">
      <c r="A72" s="182"/>
      <c r="B72" s="185"/>
      <c r="C72" s="182"/>
      <c r="D72" s="182"/>
      <c r="E72" s="182"/>
      <c r="F72" s="182"/>
      <c r="G72" s="182"/>
      <c r="H72" s="182"/>
      <c r="I72" s="182"/>
      <c r="J72" s="182"/>
      <c r="K72" s="182"/>
      <c r="L72" s="139"/>
    </row>
    <row r="73" spans="1:12" ht="12">
      <c r="A73" s="182"/>
      <c r="B73" s="185"/>
      <c r="C73" s="182"/>
      <c r="D73" s="182"/>
      <c r="E73" s="182"/>
      <c r="F73" s="182"/>
      <c r="G73" s="182"/>
      <c r="H73" s="182"/>
      <c r="I73" s="182"/>
      <c r="J73" s="182"/>
      <c r="K73" s="182"/>
      <c r="L73" s="139"/>
    </row>
    <row r="74" spans="1:12" ht="12">
      <c r="A74" s="182"/>
      <c r="B74" s="185"/>
      <c r="C74" s="182"/>
      <c r="D74" s="182"/>
      <c r="E74" s="182"/>
      <c r="F74" s="182"/>
      <c r="G74" s="182"/>
      <c r="H74" s="182"/>
      <c r="I74" s="182"/>
      <c r="J74" s="182"/>
      <c r="K74" s="182"/>
      <c r="L74" s="139"/>
    </row>
    <row r="75" spans="1:12" ht="12">
      <c r="A75" s="182"/>
      <c r="B75" s="185"/>
      <c r="C75" s="182"/>
      <c r="D75" s="182"/>
      <c r="E75" s="182"/>
      <c r="F75" s="182"/>
      <c r="G75" s="182"/>
      <c r="H75" s="182"/>
      <c r="I75" s="182"/>
      <c r="J75" s="182"/>
      <c r="K75" s="182"/>
      <c r="L75" s="139"/>
    </row>
    <row r="76" spans="1:12" s="68" customFormat="1" ht="12.75">
      <c r="A76" s="187"/>
      <c r="B76" s="188"/>
      <c r="C76" s="187"/>
      <c r="D76" s="213" t="s">
        <v>45</v>
      </c>
      <c r="E76" s="214"/>
      <c r="F76" s="215" t="s">
        <v>46</v>
      </c>
      <c r="G76" s="213" t="s">
        <v>45</v>
      </c>
      <c r="H76" s="214"/>
      <c r="I76" s="214"/>
      <c r="J76" s="216" t="s">
        <v>46</v>
      </c>
      <c r="K76" s="214"/>
      <c r="L76" s="74"/>
    </row>
    <row r="77" spans="1:12" s="68" customFormat="1" ht="14.45" customHeight="1">
      <c r="A77" s="187"/>
      <c r="B77" s="217"/>
      <c r="C77" s="218"/>
      <c r="D77" s="218"/>
      <c r="E77" s="218"/>
      <c r="F77" s="218"/>
      <c r="G77" s="218"/>
      <c r="H77" s="218"/>
      <c r="I77" s="218"/>
      <c r="J77" s="218"/>
      <c r="K77" s="218"/>
      <c r="L77" s="74"/>
    </row>
    <row r="78" spans="1:11" ht="12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</row>
    <row r="79" spans="1:11" ht="12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</row>
    <row r="80" spans="1:11" ht="12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</row>
    <row r="81" spans="1:12" s="68" customFormat="1" ht="6.95" customHeight="1">
      <c r="A81" s="187"/>
      <c r="B81" s="219"/>
      <c r="C81" s="220"/>
      <c r="D81" s="220"/>
      <c r="E81" s="220"/>
      <c r="F81" s="220"/>
      <c r="G81" s="220"/>
      <c r="H81" s="220"/>
      <c r="I81" s="220"/>
      <c r="J81" s="220"/>
      <c r="K81" s="220"/>
      <c r="L81" s="74"/>
    </row>
    <row r="82" spans="1:12" s="68" customFormat="1" ht="24.95" customHeight="1">
      <c r="A82" s="187"/>
      <c r="B82" s="188"/>
      <c r="C82" s="186" t="s">
        <v>98</v>
      </c>
      <c r="D82" s="187"/>
      <c r="E82" s="187"/>
      <c r="F82" s="187"/>
      <c r="G82" s="187"/>
      <c r="H82" s="187"/>
      <c r="I82" s="187"/>
      <c r="J82" s="187"/>
      <c r="K82" s="187"/>
      <c r="L82" s="74"/>
    </row>
    <row r="83" spans="1:12" s="68" customFormat="1" ht="6.95" customHeight="1">
      <c r="A83" s="187"/>
      <c r="B83" s="188"/>
      <c r="C83" s="187"/>
      <c r="D83" s="187"/>
      <c r="E83" s="187"/>
      <c r="F83" s="187"/>
      <c r="G83" s="187"/>
      <c r="H83" s="187"/>
      <c r="I83" s="187"/>
      <c r="J83" s="187"/>
      <c r="K83" s="187"/>
      <c r="L83" s="74"/>
    </row>
    <row r="84" spans="1:12" s="68" customFormat="1" ht="12" customHeight="1">
      <c r="A84" s="187"/>
      <c r="B84" s="188"/>
      <c r="C84" s="189" t="s">
        <v>15</v>
      </c>
      <c r="D84" s="187"/>
      <c r="E84" s="187"/>
      <c r="F84" s="187"/>
      <c r="G84" s="187"/>
      <c r="H84" s="187"/>
      <c r="I84" s="187"/>
      <c r="J84" s="187"/>
      <c r="K84" s="187"/>
      <c r="L84" s="74"/>
    </row>
    <row r="85" spans="1:12" s="68" customFormat="1" ht="16.5" customHeight="1">
      <c r="A85" s="187"/>
      <c r="B85" s="188"/>
      <c r="C85" s="187"/>
      <c r="D85" s="187"/>
      <c r="E85" s="190" t="str">
        <f>E7</f>
        <v>Sloupky na ulici Komenského,Valašské Meziříčí</v>
      </c>
      <c r="F85" s="191"/>
      <c r="G85" s="191"/>
      <c r="H85" s="191"/>
      <c r="I85" s="187"/>
      <c r="J85" s="187"/>
      <c r="K85" s="187"/>
      <c r="L85" s="74"/>
    </row>
    <row r="86" spans="1:12" s="68" customFormat="1" ht="6.95" customHeight="1">
      <c r="A86" s="187"/>
      <c r="B86" s="188"/>
      <c r="C86" s="187"/>
      <c r="D86" s="187"/>
      <c r="E86" s="187"/>
      <c r="F86" s="187"/>
      <c r="G86" s="187"/>
      <c r="H86" s="187"/>
      <c r="I86" s="187"/>
      <c r="J86" s="187"/>
      <c r="K86" s="187"/>
      <c r="L86" s="74"/>
    </row>
    <row r="87" spans="1:12" s="68" customFormat="1" ht="12" customHeight="1">
      <c r="A87" s="187"/>
      <c r="B87" s="188"/>
      <c r="C87" s="189" t="s">
        <v>18</v>
      </c>
      <c r="D87" s="187"/>
      <c r="E87" s="187"/>
      <c r="F87" s="192" t="str">
        <f>F10</f>
        <v>Valašské Meziříčí</v>
      </c>
      <c r="G87" s="187"/>
      <c r="H87" s="187"/>
      <c r="I87" s="189" t="s">
        <v>20</v>
      </c>
      <c r="J87" s="193" t="str">
        <f>IF(J10="","",J10)</f>
        <v/>
      </c>
      <c r="K87" s="187"/>
      <c r="L87" s="74"/>
    </row>
    <row r="88" spans="1:12" s="68" customFormat="1" ht="6.95" customHeight="1">
      <c r="A88" s="187"/>
      <c r="B88" s="188"/>
      <c r="C88" s="187"/>
      <c r="D88" s="187"/>
      <c r="E88" s="187"/>
      <c r="F88" s="187"/>
      <c r="G88" s="187"/>
      <c r="H88" s="187"/>
      <c r="I88" s="187"/>
      <c r="J88" s="187"/>
      <c r="K88" s="187"/>
      <c r="L88" s="74"/>
    </row>
    <row r="89" spans="1:12" s="68" customFormat="1" ht="25.7" customHeight="1">
      <c r="A89" s="187"/>
      <c r="B89" s="188"/>
      <c r="C89" s="189" t="s">
        <v>21</v>
      </c>
      <c r="D89" s="187"/>
      <c r="E89" s="187"/>
      <c r="F89" s="192" t="str">
        <f>E13</f>
        <v>Město Valašské Meziříčí</v>
      </c>
      <c r="G89" s="187"/>
      <c r="H89" s="187"/>
      <c r="I89" s="189" t="s">
        <v>26</v>
      </c>
      <c r="J89" s="221">
        <f>E19</f>
        <v>0</v>
      </c>
      <c r="K89" s="187"/>
      <c r="L89" s="74"/>
    </row>
    <row r="90" spans="1:12" s="68" customFormat="1" ht="15.2" customHeight="1">
      <c r="A90" s="187"/>
      <c r="B90" s="188"/>
      <c r="C90" s="189" t="s">
        <v>25</v>
      </c>
      <c r="D90" s="187"/>
      <c r="E90" s="187"/>
      <c r="F90" s="192" t="str">
        <f>IF(E16="","",E16)</f>
        <v/>
      </c>
      <c r="G90" s="187"/>
      <c r="H90" s="187"/>
      <c r="I90" s="189" t="s">
        <v>28</v>
      </c>
      <c r="J90" s="221">
        <f>E22</f>
        <v>0</v>
      </c>
      <c r="K90" s="187"/>
      <c r="L90" s="74"/>
    </row>
    <row r="91" spans="1:12" s="68" customFormat="1" ht="10.35" customHeight="1">
      <c r="A91" s="187"/>
      <c r="B91" s="188"/>
      <c r="C91" s="187"/>
      <c r="D91" s="187"/>
      <c r="E91" s="187"/>
      <c r="F91" s="187"/>
      <c r="G91" s="187"/>
      <c r="H91" s="187"/>
      <c r="I91" s="187"/>
      <c r="J91" s="187"/>
      <c r="K91" s="187"/>
      <c r="L91" s="74"/>
    </row>
    <row r="92" spans="1:12" s="68" customFormat="1" ht="29.25" customHeight="1">
      <c r="A92" s="187"/>
      <c r="B92" s="188"/>
      <c r="C92" s="222" t="s">
        <v>99</v>
      </c>
      <c r="D92" s="204"/>
      <c r="E92" s="204"/>
      <c r="F92" s="204"/>
      <c r="G92" s="204"/>
      <c r="H92" s="204"/>
      <c r="I92" s="204"/>
      <c r="J92" s="223" t="s">
        <v>100</v>
      </c>
      <c r="K92" s="204"/>
      <c r="L92" s="74"/>
    </row>
    <row r="93" spans="1:12" s="68" customFormat="1" ht="10.35" customHeight="1">
      <c r="A93" s="187"/>
      <c r="B93" s="188"/>
      <c r="C93" s="187"/>
      <c r="D93" s="187"/>
      <c r="E93" s="187"/>
      <c r="F93" s="187"/>
      <c r="G93" s="187"/>
      <c r="H93" s="187"/>
      <c r="I93" s="187"/>
      <c r="J93" s="187"/>
      <c r="K93" s="187"/>
      <c r="L93" s="74"/>
    </row>
    <row r="94" spans="1:47" s="68" customFormat="1" ht="22.9" customHeight="1">
      <c r="A94" s="187"/>
      <c r="B94" s="188"/>
      <c r="C94" s="224" t="s">
        <v>101</v>
      </c>
      <c r="D94" s="187"/>
      <c r="E94" s="187"/>
      <c r="F94" s="187"/>
      <c r="G94" s="187"/>
      <c r="H94" s="187"/>
      <c r="I94" s="187"/>
      <c r="J94" s="199">
        <f>J123</f>
        <v>0</v>
      </c>
      <c r="K94" s="187"/>
      <c r="L94" s="74"/>
      <c r="AU94" s="137" t="s">
        <v>102</v>
      </c>
    </row>
    <row r="95" spans="1:12" s="144" customFormat="1" ht="24.95" customHeight="1">
      <c r="A95" s="225"/>
      <c r="B95" s="226"/>
      <c r="C95" s="225"/>
      <c r="D95" s="227" t="s">
        <v>103</v>
      </c>
      <c r="E95" s="228"/>
      <c r="F95" s="228"/>
      <c r="G95" s="228"/>
      <c r="H95" s="228"/>
      <c r="I95" s="228"/>
      <c r="J95" s="229">
        <f>J124</f>
        <v>0</v>
      </c>
      <c r="K95" s="225"/>
      <c r="L95" s="143"/>
    </row>
    <row r="96" spans="1:12" s="146" customFormat="1" ht="19.9" customHeight="1">
      <c r="A96" s="230"/>
      <c r="B96" s="231"/>
      <c r="C96" s="230"/>
      <c r="D96" s="232" t="s">
        <v>104</v>
      </c>
      <c r="E96" s="233"/>
      <c r="F96" s="233"/>
      <c r="G96" s="233"/>
      <c r="H96" s="233"/>
      <c r="I96" s="233"/>
      <c r="J96" s="234">
        <f>J125</f>
        <v>0</v>
      </c>
      <c r="K96" s="230"/>
      <c r="L96" s="145"/>
    </row>
    <row r="97" spans="1:12" s="146" customFormat="1" ht="19.9" customHeight="1">
      <c r="A97" s="230"/>
      <c r="B97" s="231"/>
      <c r="C97" s="230"/>
      <c r="D97" s="232" t="s">
        <v>105</v>
      </c>
      <c r="E97" s="233"/>
      <c r="F97" s="233"/>
      <c r="G97" s="233"/>
      <c r="H97" s="233"/>
      <c r="I97" s="233"/>
      <c r="J97" s="234">
        <f>J171</f>
        <v>0</v>
      </c>
      <c r="K97" s="230"/>
      <c r="L97" s="145"/>
    </row>
    <row r="98" spans="1:12" s="146" customFormat="1" ht="19.9" customHeight="1">
      <c r="A98" s="230"/>
      <c r="B98" s="231"/>
      <c r="C98" s="230"/>
      <c r="D98" s="232" t="s">
        <v>106</v>
      </c>
      <c r="E98" s="233"/>
      <c r="F98" s="233"/>
      <c r="G98" s="233"/>
      <c r="H98" s="233"/>
      <c r="I98" s="233"/>
      <c r="J98" s="234">
        <f>J187</f>
        <v>0</v>
      </c>
      <c r="K98" s="230"/>
      <c r="L98" s="145"/>
    </row>
    <row r="99" spans="1:12" s="146" customFormat="1" ht="19.9" customHeight="1">
      <c r="A99" s="230"/>
      <c r="B99" s="231"/>
      <c r="C99" s="230"/>
      <c r="D99" s="232" t="s">
        <v>333</v>
      </c>
      <c r="E99" s="233"/>
      <c r="F99" s="233"/>
      <c r="G99" s="233"/>
      <c r="H99" s="233"/>
      <c r="I99" s="233"/>
      <c r="J99" s="234">
        <f>J205</f>
        <v>0</v>
      </c>
      <c r="K99" s="230"/>
      <c r="L99" s="145"/>
    </row>
    <row r="100" spans="1:12" s="146" customFormat="1" ht="19.9" customHeight="1">
      <c r="A100" s="230"/>
      <c r="B100" s="231"/>
      <c r="C100" s="230"/>
      <c r="D100" s="232" t="s">
        <v>107</v>
      </c>
      <c r="E100" s="233"/>
      <c r="F100" s="233"/>
      <c r="G100" s="233"/>
      <c r="H100" s="233"/>
      <c r="I100" s="233"/>
      <c r="J100" s="234">
        <f>J209</f>
        <v>0</v>
      </c>
      <c r="K100" s="230"/>
      <c r="L100" s="145"/>
    </row>
    <row r="101" spans="1:12" s="146" customFormat="1" ht="19.9" customHeight="1">
      <c r="A101" s="230"/>
      <c r="B101" s="231"/>
      <c r="C101" s="230"/>
      <c r="D101" s="232" t="s">
        <v>108</v>
      </c>
      <c r="E101" s="233"/>
      <c r="F101" s="233"/>
      <c r="G101" s="233"/>
      <c r="H101" s="233"/>
      <c r="I101" s="233"/>
      <c r="J101" s="234">
        <f>J225</f>
        <v>0</v>
      </c>
      <c r="K101" s="230"/>
      <c r="L101" s="145"/>
    </row>
    <row r="102" spans="1:12" s="144" customFormat="1" ht="24.95" customHeight="1">
      <c r="A102" s="225"/>
      <c r="B102" s="226"/>
      <c r="C102" s="225"/>
      <c r="D102" s="227" t="s">
        <v>109</v>
      </c>
      <c r="E102" s="228"/>
      <c r="F102" s="228"/>
      <c r="G102" s="228"/>
      <c r="H102" s="228"/>
      <c r="I102" s="228"/>
      <c r="J102" s="229">
        <f>J227</f>
        <v>0</v>
      </c>
      <c r="K102" s="225"/>
      <c r="L102" s="143"/>
    </row>
    <row r="103" spans="1:12" s="146" customFormat="1" ht="19.9" customHeight="1">
      <c r="A103" s="230"/>
      <c r="B103" s="231"/>
      <c r="C103" s="230"/>
      <c r="D103" s="232" t="s">
        <v>110</v>
      </c>
      <c r="E103" s="233"/>
      <c r="F103" s="233"/>
      <c r="G103" s="233"/>
      <c r="H103" s="233"/>
      <c r="I103" s="233"/>
      <c r="J103" s="234">
        <f>J228</f>
        <v>0</v>
      </c>
      <c r="K103" s="230"/>
      <c r="L103" s="145"/>
    </row>
    <row r="104" spans="1:12" s="146" customFormat="1" ht="19.9" customHeight="1">
      <c r="A104" s="230"/>
      <c r="B104" s="231"/>
      <c r="C104" s="230"/>
      <c r="D104" s="232" t="s">
        <v>111</v>
      </c>
      <c r="E104" s="233"/>
      <c r="F104" s="233"/>
      <c r="G104" s="233"/>
      <c r="H104" s="233"/>
      <c r="I104" s="233"/>
      <c r="J104" s="234">
        <f>J231</f>
        <v>0</v>
      </c>
      <c r="K104" s="230"/>
      <c r="L104" s="145"/>
    </row>
    <row r="105" spans="1:12" s="146" customFormat="1" ht="19.9" customHeight="1">
      <c r="A105" s="230"/>
      <c r="B105" s="231"/>
      <c r="C105" s="230"/>
      <c r="D105" s="232" t="s">
        <v>112</v>
      </c>
      <c r="E105" s="233"/>
      <c r="F105" s="233"/>
      <c r="G105" s="233"/>
      <c r="H105" s="233"/>
      <c r="I105" s="233"/>
      <c r="J105" s="234">
        <f>J233</f>
        <v>0</v>
      </c>
      <c r="K105" s="230"/>
      <c r="L105" s="145"/>
    </row>
    <row r="106" spans="1:12" s="68" customFormat="1" ht="21.75" customHeight="1">
      <c r="A106" s="187"/>
      <c r="B106" s="188"/>
      <c r="C106" s="187"/>
      <c r="D106" s="187"/>
      <c r="E106" s="187"/>
      <c r="F106" s="187"/>
      <c r="G106" s="187"/>
      <c r="H106" s="187"/>
      <c r="I106" s="187"/>
      <c r="J106" s="187"/>
      <c r="K106" s="187"/>
      <c r="L106" s="74"/>
    </row>
    <row r="107" spans="1:12" s="68" customFormat="1" ht="6.95" customHeight="1">
      <c r="A107" s="187"/>
      <c r="B107" s="217"/>
      <c r="C107" s="218"/>
      <c r="D107" s="218"/>
      <c r="E107" s="218"/>
      <c r="F107" s="218"/>
      <c r="G107" s="218"/>
      <c r="H107" s="218"/>
      <c r="I107" s="218"/>
      <c r="J107" s="218"/>
      <c r="K107" s="218"/>
      <c r="L107" s="74"/>
    </row>
    <row r="108" spans="1:11" ht="12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</row>
    <row r="109" spans="1:11" ht="12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</row>
    <row r="110" spans="1:11" ht="12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</row>
    <row r="111" spans="1:12" s="68" customFormat="1" ht="6.95" customHeight="1">
      <c r="A111" s="187"/>
      <c r="B111" s="219"/>
      <c r="C111" s="220"/>
      <c r="D111" s="220"/>
      <c r="E111" s="220"/>
      <c r="F111" s="220"/>
      <c r="G111" s="220"/>
      <c r="H111" s="220"/>
      <c r="I111" s="220"/>
      <c r="J111" s="220"/>
      <c r="K111" s="220"/>
      <c r="L111" s="74"/>
    </row>
    <row r="112" spans="1:12" s="68" customFormat="1" ht="24.95" customHeight="1">
      <c r="A112" s="187"/>
      <c r="B112" s="188"/>
      <c r="C112" s="186" t="s">
        <v>113</v>
      </c>
      <c r="D112" s="187"/>
      <c r="E112" s="187"/>
      <c r="F112" s="187"/>
      <c r="G112" s="187"/>
      <c r="H112" s="187"/>
      <c r="I112" s="187"/>
      <c r="J112" s="187"/>
      <c r="K112" s="187"/>
      <c r="L112" s="74"/>
    </row>
    <row r="113" spans="1:12" s="68" customFormat="1" ht="6.95" customHeight="1">
      <c r="A113" s="187"/>
      <c r="B113" s="188"/>
      <c r="C113" s="187"/>
      <c r="D113" s="187"/>
      <c r="E113" s="187"/>
      <c r="F113" s="187"/>
      <c r="G113" s="187"/>
      <c r="H113" s="187"/>
      <c r="I113" s="187"/>
      <c r="J113" s="187"/>
      <c r="K113" s="187"/>
      <c r="L113" s="74"/>
    </row>
    <row r="114" spans="1:12" s="68" customFormat="1" ht="12" customHeight="1">
      <c r="A114" s="187"/>
      <c r="B114" s="188"/>
      <c r="C114" s="189" t="s">
        <v>15</v>
      </c>
      <c r="D114" s="187"/>
      <c r="E114" s="187"/>
      <c r="F114" s="187"/>
      <c r="G114" s="187"/>
      <c r="H114" s="187"/>
      <c r="I114" s="187"/>
      <c r="J114" s="187"/>
      <c r="K114" s="187"/>
      <c r="L114" s="74"/>
    </row>
    <row r="115" spans="1:12" s="68" customFormat="1" ht="16.5" customHeight="1">
      <c r="A115" s="187"/>
      <c r="B115" s="188"/>
      <c r="C115" s="187"/>
      <c r="D115" s="187"/>
      <c r="E115" s="190" t="str">
        <f>E7</f>
        <v>Sloupky na ulici Komenského,Valašské Meziříčí</v>
      </c>
      <c r="F115" s="191"/>
      <c r="G115" s="191"/>
      <c r="H115" s="191"/>
      <c r="I115" s="187"/>
      <c r="J115" s="187"/>
      <c r="K115" s="187"/>
      <c r="L115" s="74"/>
    </row>
    <row r="116" spans="1:12" s="68" customFormat="1" ht="6.95" customHeight="1">
      <c r="A116" s="187"/>
      <c r="B116" s="188"/>
      <c r="C116" s="187"/>
      <c r="D116" s="187"/>
      <c r="E116" s="187"/>
      <c r="F116" s="187"/>
      <c r="G116" s="187"/>
      <c r="H116" s="187"/>
      <c r="I116" s="187"/>
      <c r="J116" s="187"/>
      <c r="K116" s="187"/>
      <c r="L116" s="74"/>
    </row>
    <row r="117" spans="1:12" s="68" customFormat="1" ht="12" customHeight="1">
      <c r="A117" s="187"/>
      <c r="B117" s="188"/>
      <c r="C117" s="189" t="s">
        <v>18</v>
      </c>
      <c r="D117" s="187"/>
      <c r="E117" s="187"/>
      <c r="F117" s="192" t="str">
        <f>F10</f>
        <v>Valašské Meziříčí</v>
      </c>
      <c r="G117" s="187"/>
      <c r="H117" s="187"/>
      <c r="I117" s="189" t="s">
        <v>20</v>
      </c>
      <c r="J117" s="193" t="str">
        <f>IF(J10="","",J10)</f>
        <v/>
      </c>
      <c r="K117" s="187"/>
      <c r="L117" s="74"/>
    </row>
    <row r="118" spans="1:12" s="68" customFormat="1" ht="6.95" customHeight="1">
      <c r="A118" s="187"/>
      <c r="B118" s="188"/>
      <c r="C118" s="187"/>
      <c r="D118" s="187"/>
      <c r="E118" s="187"/>
      <c r="F118" s="187"/>
      <c r="G118" s="187"/>
      <c r="H118" s="187"/>
      <c r="I118" s="187"/>
      <c r="J118" s="187"/>
      <c r="K118" s="187"/>
      <c r="L118" s="74"/>
    </row>
    <row r="119" spans="1:12" s="68" customFormat="1" ht="25.7" customHeight="1">
      <c r="A119" s="187"/>
      <c r="B119" s="188"/>
      <c r="C119" s="189" t="s">
        <v>21</v>
      </c>
      <c r="D119" s="187"/>
      <c r="E119" s="187"/>
      <c r="F119" s="192" t="str">
        <f>E13</f>
        <v>Město Valašské Meziříčí</v>
      </c>
      <c r="G119" s="187"/>
      <c r="H119" s="187"/>
      <c r="I119" s="189" t="s">
        <v>26</v>
      </c>
      <c r="J119" s="221">
        <f>E19</f>
        <v>0</v>
      </c>
      <c r="K119" s="187"/>
      <c r="L119" s="74"/>
    </row>
    <row r="120" spans="1:12" s="68" customFormat="1" ht="15.2" customHeight="1">
      <c r="A120" s="187"/>
      <c r="B120" s="188"/>
      <c r="C120" s="189" t="s">
        <v>25</v>
      </c>
      <c r="D120" s="187"/>
      <c r="E120" s="187"/>
      <c r="F120" s="192" t="str">
        <f>IF(E16="","",E16)</f>
        <v/>
      </c>
      <c r="G120" s="187"/>
      <c r="H120" s="187"/>
      <c r="I120" s="189" t="s">
        <v>28</v>
      </c>
      <c r="J120" s="221">
        <f>E22</f>
        <v>0</v>
      </c>
      <c r="K120" s="187"/>
      <c r="L120" s="74"/>
    </row>
    <row r="121" spans="1:12" s="68" customFormat="1" ht="10.35" customHeight="1">
      <c r="A121" s="187"/>
      <c r="B121" s="188"/>
      <c r="C121" s="187"/>
      <c r="D121" s="187"/>
      <c r="E121" s="187"/>
      <c r="F121" s="187"/>
      <c r="G121" s="187"/>
      <c r="H121" s="187"/>
      <c r="I121" s="187"/>
      <c r="J121" s="187"/>
      <c r="K121" s="187"/>
      <c r="L121" s="74"/>
    </row>
    <row r="122" spans="1:20" s="151" customFormat="1" ht="29.25" customHeight="1">
      <c r="A122" s="235"/>
      <c r="B122" s="236"/>
      <c r="C122" s="237" t="s">
        <v>114</v>
      </c>
      <c r="D122" s="238" t="s">
        <v>55</v>
      </c>
      <c r="E122" s="238" t="s">
        <v>51</v>
      </c>
      <c r="F122" s="238" t="s">
        <v>52</v>
      </c>
      <c r="G122" s="238" t="s">
        <v>115</v>
      </c>
      <c r="H122" s="238" t="s">
        <v>116</v>
      </c>
      <c r="I122" s="238" t="s">
        <v>117</v>
      </c>
      <c r="J122" s="238" t="s">
        <v>100</v>
      </c>
      <c r="K122" s="239" t="s">
        <v>118</v>
      </c>
      <c r="L122" s="147"/>
      <c r="M122" s="148" t="s">
        <v>1</v>
      </c>
      <c r="N122" s="149" t="s">
        <v>34</v>
      </c>
      <c r="O122" s="149" t="s">
        <v>119</v>
      </c>
      <c r="P122" s="149" t="s">
        <v>120</v>
      </c>
      <c r="Q122" s="149" t="s">
        <v>121</v>
      </c>
      <c r="R122" s="149" t="s">
        <v>122</v>
      </c>
      <c r="S122" s="149" t="s">
        <v>123</v>
      </c>
      <c r="T122" s="150" t="s">
        <v>124</v>
      </c>
    </row>
    <row r="123" spans="1:63" s="68" customFormat="1" ht="22.9" customHeight="1">
      <c r="A123" s="187"/>
      <c r="B123" s="188"/>
      <c r="C123" s="240" t="s">
        <v>125</v>
      </c>
      <c r="D123" s="187"/>
      <c r="E123" s="187"/>
      <c r="F123" s="187"/>
      <c r="G123" s="187"/>
      <c r="H123" s="187"/>
      <c r="I123" s="187"/>
      <c r="J123" s="241">
        <f>SUM(J124,J227)</f>
        <v>0</v>
      </c>
      <c r="K123" s="187"/>
      <c r="L123" s="74"/>
      <c r="M123" s="152"/>
      <c r="N123" s="71"/>
      <c r="O123" s="71"/>
      <c r="P123" s="153">
        <f>P124+P227</f>
        <v>0</v>
      </c>
      <c r="Q123" s="71"/>
      <c r="R123" s="153">
        <f>R124+R227</f>
        <v>58.5565618</v>
      </c>
      <c r="S123" s="71"/>
      <c r="T123" s="154">
        <f>T124+T227</f>
        <v>6.24</v>
      </c>
      <c r="AT123" s="137" t="s">
        <v>69</v>
      </c>
      <c r="AU123" s="137" t="s">
        <v>102</v>
      </c>
      <c r="BK123" s="155">
        <f>BK124+BK227</f>
        <v>0</v>
      </c>
    </row>
    <row r="124" spans="1:63" s="73" customFormat="1" ht="25.9" customHeight="1">
      <c r="A124" s="242"/>
      <c r="B124" s="243"/>
      <c r="C124" s="242"/>
      <c r="D124" s="244" t="s">
        <v>69</v>
      </c>
      <c r="E124" s="245" t="s">
        <v>126</v>
      </c>
      <c r="F124" s="245" t="s">
        <v>127</v>
      </c>
      <c r="G124" s="242"/>
      <c r="H124" s="242"/>
      <c r="I124" s="242"/>
      <c r="J124" s="246">
        <f>SUM(J125,J171,J187,J205,J209,J225)</f>
        <v>0</v>
      </c>
      <c r="K124" s="242"/>
      <c r="L124" s="156"/>
      <c r="M124" s="158"/>
      <c r="P124" s="159">
        <f>P125+P171+P187+P204+P209+P225</f>
        <v>0</v>
      </c>
      <c r="R124" s="159">
        <f>R125+R171+R187+R204+R209+R225</f>
        <v>58.5565618</v>
      </c>
      <c r="T124" s="160">
        <f>T125+T171+T187+T204+T209+T225</f>
        <v>6.24</v>
      </c>
      <c r="AR124" s="157" t="s">
        <v>75</v>
      </c>
      <c r="AT124" s="161" t="s">
        <v>69</v>
      </c>
      <c r="AU124" s="161" t="s">
        <v>70</v>
      </c>
      <c r="AY124" s="157" t="s">
        <v>128</v>
      </c>
      <c r="BK124" s="162">
        <f>BK125+BK171+BK187+BK204+BK209+BK225</f>
        <v>0</v>
      </c>
    </row>
    <row r="125" spans="1:63" s="73" customFormat="1" ht="22.9" customHeight="1">
      <c r="A125" s="242"/>
      <c r="B125" s="243"/>
      <c r="C125" s="242"/>
      <c r="D125" s="244" t="s">
        <v>69</v>
      </c>
      <c r="E125" s="247" t="s">
        <v>75</v>
      </c>
      <c r="F125" s="247" t="s">
        <v>129</v>
      </c>
      <c r="G125" s="242"/>
      <c r="H125" s="242"/>
      <c r="I125" s="242"/>
      <c r="J125" s="248">
        <f>SUM(J127:J160)</f>
        <v>0</v>
      </c>
      <c r="K125" s="242"/>
      <c r="L125" s="156"/>
      <c r="M125" s="158"/>
      <c r="P125" s="159">
        <f>SUM(P126:P170)</f>
        <v>0</v>
      </c>
      <c r="R125" s="159">
        <f>SUM(R126:R170)</f>
        <v>4</v>
      </c>
      <c r="T125" s="160">
        <f>SUM(T126:T170)</f>
        <v>6.24</v>
      </c>
      <c r="AR125" s="157" t="s">
        <v>75</v>
      </c>
      <c r="AT125" s="161" t="s">
        <v>69</v>
      </c>
      <c r="AU125" s="161" t="s">
        <v>75</v>
      </c>
      <c r="AY125" s="157" t="s">
        <v>128</v>
      </c>
      <c r="BK125" s="162">
        <f>SUM(BK126:BK170)</f>
        <v>0</v>
      </c>
    </row>
    <row r="126" spans="2:65" s="68" customFormat="1" ht="21.75" customHeight="1" hidden="1">
      <c r="B126" s="74"/>
      <c r="C126" s="75" t="s">
        <v>75</v>
      </c>
      <c r="D126" s="75" t="s">
        <v>130</v>
      </c>
      <c r="E126" s="76" t="s">
        <v>131</v>
      </c>
      <c r="F126" s="77" t="s">
        <v>132</v>
      </c>
      <c r="G126" s="78" t="s">
        <v>133</v>
      </c>
      <c r="H126" s="79">
        <v>0</v>
      </c>
      <c r="I126" s="80">
        <v>20</v>
      </c>
      <c r="J126" s="81">
        <f>ROUND(I126*H126,2)</f>
        <v>0</v>
      </c>
      <c r="K126" s="77" t="s">
        <v>134</v>
      </c>
      <c r="L126" s="74"/>
      <c r="M126" s="82" t="s">
        <v>1</v>
      </c>
      <c r="N126" s="163" t="s">
        <v>35</v>
      </c>
      <c r="P126" s="164">
        <f>O126*H126</f>
        <v>0</v>
      </c>
      <c r="Q126" s="164">
        <v>0</v>
      </c>
      <c r="R126" s="164">
        <f>Q126*H126</f>
        <v>0</v>
      </c>
      <c r="S126" s="164">
        <v>0.26</v>
      </c>
      <c r="T126" s="165">
        <f>S126*H126</f>
        <v>0</v>
      </c>
      <c r="AR126" s="166" t="s">
        <v>135</v>
      </c>
      <c r="AT126" s="166" t="s">
        <v>130</v>
      </c>
      <c r="AU126" s="166" t="s">
        <v>79</v>
      </c>
      <c r="AY126" s="137" t="s">
        <v>128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37" t="s">
        <v>75</v>
      </c>
      <c r="BK126" s="167">
        <f>ROUND(I126*H126,2)</f>
        <v>0</v>
      </c>
      <c r="BL126" s="137" t="s">
        <v>135</v>
      </c>
      <c r="BM126" s="166" t="s">
        <v>136</v>
      </c>
    </row>
    <row r="127" spans="1:65" s="68" customFormat="1" ht="21.75" customHeight="1">
      <c r="A127" s="187"/>
      <c r="B127" s="188"/>
      <c r="C127" s="249">
        <v>1</v>
      </c>
      <c r="D127" s="249" t="s">
        <v>130</v>
      </c>
      <c r="E127" s="250" t="s">
        <v>342</v>
      </c>
      <c r="F127" s="251" t="s">
        <v>343</v>
      </c>
      <c r="G127" s="252" t="s">
        <v>133</v>
      </c>
      <c r="H127" s="253">
        <v>24</v>
      </c>
      <c r="I127" s="80"/>
      <c r="J127" s="293">
        <f>ROUND(I127*H127,2)</f>
        <v>0</v>
      </c>
      <c r="K127" s="251" t="s">
        <v>341</v>
      </c>
      <c r="L127" s="188"/>
      <c r="M127" s="82" t="s">
        <v>1</v>
      </c>
      <c r="N127" s="163" t="s">
        <v>35</v>
      </c>
      <c r="P127" s="164">
        <f>O127*H127</f>
        <v>0</v>
      </c>
      <c r="Q127" s="164">
        <v>0</v>
      </c>
      <c r="R127" s="164">
        <f>Q127*H127</f>
        <v>0</v>
      </c>
      <c r="S127" s="164">
        <v>0.26</v>
      </c>
      <c r="T127" s="165">
        <f>S127*H127</f>
        <v>6.24</v>
      </c>
      <c r="AR127" s="166" t="s">
        <v>135</v>
      </c>
      <c r="AT127" s="166" t="s">
        <v>130</v>
      </c>
      <c r="AU127" s="166" t="s">
        <v>79</v>
      </c>
      <c r="AY127" s="137" t="s">
        <v>128</v>
      </c>
      <c r="BE127" s="167">
        <f>IF(N127="základní",J127,0)</f>
        <v>0</v>
      </c>
      <c r="BF127" s="167">
        <f>IF(N127="snížená",J127,0)</f>
        <v>0</v>
      </c>
      <c r="BG127" s="167">
        <f>IF(N127="zákl. přenesená",J127,0)</f>
        <v>0</v>
      </c>
      <c r="BH127" s="167">
        <f>IF(N127="sníž. přenesená",J127,0)</f>
        <v>0</v>
      </c>
      <c r="BI127" s="167">
        <f>IF(N127="nulová",J127,0)</f>
        <v>0</v>
      </c>
      <c r="BJ127" s="137" t="s">
        <v>75</v>
      </c>
      <c r="BK127" s="167">
        <f>ROUND(I127*H127,2)</f>
        <v>0</v>
      </c>
      <c r="BL127" s="137" t="s">
        <v>135</v>
      </c>
      <c r="BM127" s="166" t="s">
        <v>137</v>
      </c>
    </row>
    <row r="128" spans="1:51" s="83" customFormat="1" ht="12">
      <c r="A128" s="254"/>
      <c r="B128" s="255"/>
      <c r="C128" s="254"/>
      <c r="D128" s="256" t="s">
        <v>138</v>
      </c>
      <c r="E128" s="257" t="s">
        <v>1</v>
      </c>
      <c r="F128" s="258" t="s">
        <v>344</v>
      </c>
      <c r="G128" s="254"/>
      <c r="H128" s="257" t="s">
        <v>1</v>
      </c>
      <c r="J128" s="254"/>
      <c r="K128" s="254"/>
      <c r="L128" s="255"/>
      <c r="M128" s="169"/>
      <c r="T128" s="170"/>
      <c r="AT128" s="168" t="s">
        <v>138</v>
      </c>
      <c r="AU128" s="168" t="s">
        <v>79</v>
      </c>
      <c r="AV128" s="83" t="s">
        <v>75</v>
      </c>
      <c r="AW128" s="83" t="s">
        <v>27</v>
      </c>
      <c r="AX128" s="83" t="s">
        <v>70</v>
      </c>
      <c r="AY128" s="168" t="s">
        <v>128</v>
      </c>
    </row>
    <row r="129" spans="1:51" s="84" customFormat="1" ht="9.75" customHeight="1">
      <c r="A129" s="259"/>
      <c r="B129" s="260"/>
      <c r="C129" s="259"/>
      <c r="D129" s="256" t="s">
        <v>138</v>
      </c>
      <c r="E129" s="261" t="s">
        <v>1</v>
      </c>
      <c r="F129" s="262">
        <v>24</v>
      </c>
      <c r="G129" s="259"/>
      <c r="H129" s="263">
        <v>24</v>
      </c>
      <c r="J129" s="259"/>
      <c r="K129" s="259"/>
      <c r="L129" s="260"/>
      <c r="M129" s="172"/>
      <c r="T129" s="173"/>
      <c r="AT129" s="171" t="s">
        <v>138</v>
      </c>
      <c r="AU129" s="171" t="s">
        <v>79</v>
      </c>
      <c r="AV129" s="84" t="s">
        <v>79</v>
      </c>
      <c r="AW129" s="84" t="s">
        <v>27</v>
      </c>
      <c r="AX129" s="84" t="s">
        <v>75</v>
      </c>
      <c r="AY129" s="171" t="s">
        <v>128</v>
      </c>
    </row>
    <row r="130" spans="1:65" s="68" customFormat="1" ht="36" customHeight="1">
      <c r="A130" s="187"/>
      <c r="B130" s="188"/>
      <c r="C130" s="249">
        <v>2</v>
      </c>
      <c r="D130" s="249" t="s">
        <v>130</v>
      </c>
      <c r="E130" s="250" t="s">
        <v>324</v>
      </c>
      <c r="F130" s="251" t="s">
        <v>325</v>
      </c>
      <c r="G130" s="252" t="s">
        <v>143</v>
      </c>
      <c r="H130" s="253">
        <v>12.76</v>
      </c>
      <c r="I130" s="80"/>
      <c r="J130" s="293">
        <f>ROUND(I130*H130,2)</f>
        <v>0</v>
      </c>
      <c r="K130" s="251" t="s">
        <v>341</v>
      </c>
      <c r="L130" s="188"/>
      <c r="M130" s="82" t="s">
        <v>1</v>
      </c>
      <c r="N130" s="163" t="s">
        <v>35</v>
      </c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AR130" s="166" t="s">
        <v>135</v>
      </c>
      <c r="AT130" s="166" t="s">
        <v>130</v>
      </c>
      <c r="AU130" s="166" t="s">
        <v>79</v>
      </c>
      <c r="AY130" s="137" t="s">
        <v>128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37" t="s">
        <v>75</v>
      </c>
      <c r="BK130" s="167">
        <f>ROUND(I130*H130,2)</f>
        <v>0</v>
      </c>
      <c r="BL130" s="137" t="s">
        <v>135</v>
      </c>
      <c r="BM130" s="166" t="s">
        <v>144</v>
      </c>
    </row>
    <row r="131" spans="1:51" s="83" customFormat="1" ht="12">
      <c r="A131" s="254"/>
      <c r="B131" s="255"/>
      <c r="C131" s="254"/>
      <c r="D131" s="256" t="s">
        <v>138</v>
      </c>
      <c r="E131" s="257" t="s">
        <v>1</v>
      </c>
      <c r="F131" s="258" t="s">
        <v>332</v>
      </c>
      <c r="G131" s="254"/>
      <c r="H131" s="257" t="s">
        <v>1</v>
      </c>
      <c r="J131" s="254"/>
      <c r="K131" s="254"/>
      <c r="L131" s="255"/>
      <c r="M131" s="169"/>
      <c r="T131" s="170"/>
      <c r="AT131" s="168" t="s">
        <v>138</v>
      </c>
      <c r="AU131" s="168" t="s">
        <v>79</v>
      </c>
      <c r="AV131" s="83" t="s">
        <v>75</v>
      </c>
      <c r="AW131" s="83" t="s">
        <v>27</v>
      </c>
      <c r="AX131" s="83" t="s">
        <v>70</v>
      </c>
      <c r="AY131" s="168" t="s">
        <v>128</v>
      </c>
    </row>
    <row r="132" spans="1:51" s="84" customFormat="1" ht="12">
      <c r="A132" s="259"/>
      <c r="B132" s="260"/>
      <c r="C132" s="259"/>
      <c r="D132" s="256" t="s">
        <v>138</v>
      </c>
      <c r="E132" s="261" t="s">
        <v>83</v>
      </c>
      <c r="F132" s="262">
        <v>12.76</v>
      </c>
      <c r="G132" s="259"/>
      <c r="H132" s="263">
        <v>12.76</v>
      </c>
      <c r="J132" s="259"/>
      <c r="K132" s="259"/>
      <c r="L132" s="260"/>
      <c r="M132" s="172"/>
      <c r="T132" s="173"/>
      <c r="AT132" s="171" t="s">
        <v>138</v>
      </c>
      <c r="AU132" s="171" t="s">
        <v>79</v>
      </c>
      <c r="AV132" s="84" t="s">
        <v>79</v>
      </c>
      <c r="AW132" s="84" t="s">
        <v>27</v>
      </c>
      <c r="AX132" s="84" t="s">
        <v>70</v>
      </c>
      <c r="AY132" s="171" t="s">
        <v>128</v>
      </c>
    </row>
    <row r="133" spans="1:51" s="85" customFormat="1" ht="12">
      <c r="A133" s="264"/>
      <c r="B133" s="265"/>
      <c r="C133" s="264"/>
      <c r="D133" s="256" t="s">
        <v>138</v>
      </c>
      <c r="E133" s="266" t="s">
        <v>80</v>
      </c>
      <c r="F133" s="267" t="s">
        <v>145</v>
      </c>
      <c r="G133" s="264"/>
      <c r="H133" s="268">
        <v>12.76</v>
      </c>
      <c r="J133" s="264"/>
      <c r="K133" s="264"/>
      <c r="L133" s="265"/>
      <c r="M133" s="175"/>
      <c r="T133" s="176"/>
      <c r="AT133" s="174" t="s">
        <v>138</v>
      </c>
      <c r="AU133" s="174" t="s">
        <v>79</v>
      </c>
      <c r="AV133" s="85" t="s">
        <v>135</v>
      </c>
      <c r="AW133" s="85" t="s">
        <v>27</v>
      </c>
      <c r="AX133" s="85" t="s">
        <v>75</v>
      </c>
      <c r="AY133" s="174" t="s">
        <v>128</v>
      </c>
    </row>
    <row r="134" spans="1:65" s="68" customFormat="1" ht="21.75" customHeight="1" hidden="1">
      <c r="A134" s="187"/>
      <c r="B134" s="188"/>
      <c r="C134" s="249" t="s">
        <v>146</v>
      </c>
      <c r="D134" s="249" t="s">
        <v>130</v>
      </c>
      <c r="E134" s="250" t="s">
        <v>147</v>
      </c>
      <c r="F134" s="251" t="s">
        <v>148</v>
      </c>
      <c r="G134" s="252" t="s">
        <v>143</v>
      </c>
      <c r="H134" s="253">
        <v>0</v>
      </c>
      <c r="I134" s="80">
        <v>450</v>
      </c>
      <c r="J134" s="293">
        <f>ROUND(I134*H134,2)</f>
        <v>0</v>
      </c>
      <c r="K134" s="251" t="s">
        <v>134</v>
      </c>
      <c r="L134" s="188"/>
      <c r="M134" s="82" t="s">
        <v>1</v>
      </c>
      <c r="N134" s="163" t="s">
        <v>35</v>
      </c>
      <c r="P134" s="164">
        <f>O134*H134</f>
        <v>0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AR134" s="166" t="s">
        <v>135</v>
      </c>
      <c r="AT134" s="166" t="s">
        <v>130</v>
      </c>
      <c r="AU134" s="166" t="s">
        <v>79</v>
      </c>
      <c r="AY134" s="137" t="s">
        <v>128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37" t="s">
        <v>75</v>
      </c>
      <c r="BK134" s="167">
        <f>ROUND(I134*H134,2)</f>
        <v>0</v>
      </c>
      <c r="BL134" s="137" t="s">
        <v>135</v>
      </c>
      <c r="BM134" s="166" t="s">
        <v>149</v>
      </c>
    </row>
    <row r="135" spans="1:51" s="83" customFormat="1" ht="12" hidden="1">
      <c r="A135" s="254"/>
      <c r="B135" s="255"/>
      <c r="C135" s="254"/>
      <c r="D135" s="256" t="s">
        <v>138</v>
      </c>
      <c r="E135" s="257" t="s">
        <v>1</v>
      </c>
      <c r="F135" s="258" t="s">
        <v>316</v>
      </c>
      <c r="G135" s="254"/>
      <c r="H135" s="257" t="s">
        <v>1</v>
      </c>
      <c r="J135" s="254"/>
      <c r="K135" s="254"/>
      <c r="L135" s="255"/>
      <c r="M135" s="169"/>
      <c r="T135" s="170"/>
      <c r="AT135" s="168" t="s">
        <v>138</v>
      </c>
      <c r="AU135" s="168" t="s">
        <v>79</v>
      </c>
      <c r="AV135" s="83" t="s">
        <v>75</v>
      </c>
      <c r="AW135" s="83" t="s">
        <v>27</v>
      </c>
      <c r="AX135" s="83" t="s">
        <v>70</v>
      </c>
      <c r="AY135" s="168" t="s">
        <v>128</v>
      </c>
    </row>
    <row r="136" spans="1:51" s="84" customFormat="1" ht="12" hidden="1">
      <c r="A136" s="259"/>
      <c r="B136" s="260"/>
      <c r="C136" s="259"/>
      <c r="D136" s="256" t="s">
        <v>138</v>
      </c>
      <c r="E136" s="261" t="s">
        <v>1</v>
      </c>
      <c r="F136" s="262" t="s">
        <v>150</v>
      </c>
      <c r="G136" s="259"/>
      <c r="H136" s="263">
        <v>12</v>
      </c>
      <c r="J136" s="259"/>
      <c r="K136" s="259"/>
      <c r="L136" s="260"/>
      <c r="M136" s="172"/>
      <c r="T136" s="173"/>
      <c r="AT136" s="171" t="s">
        <v>138</v>
      </c>
      <c r="AU136" s="171" t="s">
        <v>79</v>
      </c>
      <c r="AV136" s="84" t="s">
        <v>79</v>
      </c>
      <c r="AW136" s="84" t="s">
        <v>27</v>
      </c>
      <c r="AX136" s="84" t="s">
        <v>70</v>
      </c>
      <c r="AY136" s="171" t="s">
        <v>128</v>
      </c>
    </row>
    <row r="137" spans="1:51" s="85" customFormat="1" ht="12" hidden="1">
      <c r="A137" s="264"/>
      <c r="B137" s="265"/>
      <c r="C137" s="264"/>
      <c r="D137" s="256" t="s">
        <v>138</v>
      </c>
      <c r="E137" s="266" t="s">
        <v>84</v>
      </c>
      <c r="F137" s="267" t="s">
        <v>145</v>
      </c>
      <c r="G137" s="264"/>
      <c r="H137" s="268">
        <v>12</v>
      </c>
      <c r="J137" s="264"/>
      <c r="K137" s="264"/>
      <c r="L137" s="265"/>
      <c r="M137" s="175"/>
      <c r="T137" s="176"/>
      <c r="AT137" s="174" t="s">
        <v>138</v>
      </c>
      <c r="AU137" s="174" t="s">
        <v>79</v>
      </c>
      <c r="AV137" s="85" t="s">
        <v>135</v>
      </c>
      <c r="AW137" s="85" t="s">
        <v>27</v>
      </c>
      <c r="AX137" s="85" t="s">
        <v>75</v>
      </c>
      <c r="AY137" s="174" t="s">
        <v>128</v>
      </c>
    </row>
    <row r="138" spans="1:65" s="68" customFormat="1" ht="21.75" customHeight="1" hidden="1">
      <c r="A138" s="187"/>
      <c r="B138" s="188"/>
      <c r="C138" s="249">
        <v>3</v>
      </c>
      <c r="D138" s="249" t="s">
        <v>130</v>
      </c>
      <c r="E138" s="250" t="s">
        <v>156</v>
      </c>
      <c r="F138" s="251" t="s">
        <v>157</v>
      </c>
      <c r="G138" s="252" t="s">
        <v>143</v>
      </c>
      <c r="H138" s="253">
        <v>0</v>
      </c>
      <c r="I138" s="80">
        <f>259.22*0.8</f>
        <v>207.37600000000003</v>
      </c>
      <c r="J138" s="293">
        <f>ROUND(I138*H138,2)</f>
        <v>0</v>
      </c>
      <c r="K138" s="251" t="s">
        <v>134</v>
      </c>
      <c r="L138" s="188"/>
      <c r="M138" s="82" t="s">
        <v>1</v>
      </c>
      <c r="N138" s="163" t="s">
        <v>35</v>
      </c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AR138" s="166" t="s">
        <v>135</v>
      </c>
      <c r="AT138" s="166" t="s">
        <v>130</v>
      </c>
      <c r="AU138" s="166" t="s">
        <v>79</v>
      </c>
      <c r="AY138" s="137" t="s">
        <v>128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37" t="s">
        <v>75</v>
      </c>
      <c r="BK138" s="167">
        <f>ROUND(I138*H138,2)</f>
        <v>0</v>
      </c>
      <c r="BL138" s="137" t="s">
        <v>135</v>
      </c>
      <c r="BM138" s="166" t="s">
        <v>152</v>
      </c>
    </row>
    <row r="139" spans="1:51" s="84" customFormat="1" ht="12" hidden="1">
      <c r="A139" s="259"/>
      <c r="B139" s="260"/>
      <c r="C139" s="259"/>
      <c r="D139" s="256" t="s">
        <v>138</v>
      </c>
      <c r="E139" s="261" t="s">
        <v>1</v>
      </c>
      <c r="F139" s="262" t="s">
        <v>153</v>
      </c>
      <c r="G139" s="259"/>
      <c r="H139" s="263">
        <v>12</v>
      </c>
      <c r="J139" s="259"/>
      <c r="K139" s="259"/>
      <c r="L139" s="260"/>
      <c r="M139" s="172"/>
      <c r="T139" s="173"/>
      <c r="AT139" s="171" t="s">
        <v>138</v>
      </c>
      <c r="AU139" s="171" t="s">
        <v>79</v>
      </c>
      <c r="AV139" s="84" t="s">
        <v>79</v>
      </c>
      <c r="AW139" s="84" t="s">
        <v>27</v>
      </c>
      <c r="AX139" s="84" t="s">
        <v>70</v>
      </c>
      <c r="AY139" s="171" t="s">
        <v>128</v>
      </c>
    </row>
    <row r="140" spans="1:51" s="84" customFormat="1" ht="12" hidden="1">
      <c r="A140" s="259"/>
      <c r="B140" s="260"/>
      <c r="C140" s="259"/>
      <c r="D140" s="256" t="s">
        <v>138</v>
      </c>
      <c r="E140" s="261" t="s">
        <v>1</v>
      </c>
      <c r="F140" s="262" t="s">
        <v>154</v>
      </c>
      <c r="G140" s="259"/>
      <c r="H140" s="263">
        <v>0</v>
      </c>
      <c r="J140" s="259"/>
      <c r="K140" s="259"/>
      <c r="L140" s="260"/>
      <c r="M140" s="172"/>
      <c r="T140" s="173"/>
      <c r="AT140" s="171" t="s">
        <v>138</v>
      </c>
      <c r="AU140" s="171" t="s">
        <v>79</v>
      </c>
      <c r="AV140" s="84" t="s">
        <v>79</v>
      </c>
      <c r="AW140" s="84" t="s">
        <v>27</v>
      </c>
      <c r="AX140" s="84" t="s">
        <v>70</v>
      </c>
      <c r="AY140" s="171" t="s">
        <v>128</v>
      </c>
    </row>
    <row r="141" spans="1:51" s="85" customFormat="1" ht="12" hidden="1">
      <c r="A141" s="264"/>
      <c r="B141" s="265"/>
      <c r="C141" s="264"/>
      <c r="D141" s="256" t="s">
        <v>138</v>
      </c>
      <c r="E141" s="266" t="s">
        <v>1</v>
      </c>
      <c r="F141" s="267" t="s">
        <v>145</v>
      </c>
      <c r="G141" s="264"/>
      <c r="H141" s="268">
        <v>12.75</v>
      </c>
      <c r="J141" s="264"/>
      <c r="K141" s="264"/>
      <c r="L141" s="265"/>
      <c r="M141" s="175"/>
      <c r="T141" s="176"/>
      <c r="AT141" s="174" t="s">
        <v>138</v>
      </c>
      <c r="AU141" s="174" t="s">
        <v>79</v>
      </c>
      <c r="AV141" s="85" t="s">
        <v>135</v>
      </c>
      <c r="AW141" s="85" t="s">
        <v>27</v>
      </c>
      <c r="AX141" s="85" t="s">
        <v>75</v>
      </c>
      <c r="AY141" s="174" t="s">
        <v>128</v>
      </c>
    </row>
    <row r="142" spans="1:65" s="68" customFormat="1" ht="21.75" customHeight="1" hidden="1">
      <c r="A142" s="187"/>
      <c r="B142" s="188"/>
      <c r="C142" s="249" t="s">
        <v>155</v>
      </c>
      <c r="D142" s="249" t="s">
        <v>130</v>
      </c>
      <c r="E142" s="250" t="s">
        <v>156</v>
      </c>
      <c r="F142" s="251" t="s">
        <v>157</v>
      </c>
      <c r="G142" s="252" t="s">
        <v>143</v>
      </c>
      <c r="H142" s="253">
        <v>0</v>
      </c>
      <c r="I142" s="80">
        <v>115</v>
      </c>
      <c r="J142" s="293">
        <f>ROUND(I142*H142,2)</f>
        <v>0</v>
      </c>
      <c r="K142" s="251" t="s">
        <v>134</v>
      </c>
      <c r="L142" s="188"/>
      <c r="M142" s="82" t="s">
        <v>1</v>
      </c>
      <c r="N142" s="163" t="s">
        <v>35</v>
      </c>
      <c r="P142" s="164">
        <f>O142*H142</f>
        <v>0</v>
      </c>
      <c r="Q142" s="164">
        <v>0</v>
      </c>
      <c r="R142" s="164">
        <f>Q142*H142</f>
        <v>0</v>
      </c>
      <c r="S142" s="164">
        <v>0</v>
      </c>
      <c r="T142" s="165">
        <f>S142*H142</f>
        <v>0</v>
      </c>
      <c r="AR142" s="166" t="s">
        <v>135</v>
      </c>
      <c r="AT142" s="166" t="s">
        <v>130</v>
      </c>
      <c r="AU142" s="166" t="s">
        <v>79</v>
      </c>
      <c r="AY142" s="137" t="s">
        <v>128</v>
      </c>
      <c r="BE142" s="167">
        <f>IF(N142="základní",J142,0)</f>
        <v>0</v>
      </c>
      <c r="BF142" s="167">
        <f>IF(N142="snížená",J142,0)</f>
        <v>0</v>
      </c>
      <c r="BG142" s="167">
        <f>IF(N142="zákl. přenesená",J142,0)</f>
        <v>0</v>
      </c>
      <c r="BH142" s="167">
        <f>IF(N142="sníž. přenesená",J142,0)</f>
        <v>0</v>
      </c>
      <c r="BI142" s="167">
        <f>IF(N142="nulová",J142,0)</f>
        <v>0</v>
      </c>
      <c r="BJ142" s="137" t="s">
        <v>75</v>
      </c>
      <c r="BK142" s="167">
        <f>ROUND(I142*H142,2)</f>
        <v>0</v>
      </c>
      <c r="BL142" s="137" t="s">
        <v>135</v>
      </c>
      <c r="BM142" s="166" t="s">
        <v>158</v>
      </c>
    </row>
    <row r="143" spans="1:51" s="83" customFormat="1" ht="12" hidden="1">
      <c r="A143" s="254"/>
      <c r="B143" s="255"/>
      <c r="C143" s="254"/>
      <c r="D143" s="256" t="s">
        <v>138</v>
      </c>
      <c r="E143" s="257" t="s">
        <v>1</v>
      </c>
      <c r="F143" s="258" t="s">
        <v>159</v>
      </c>
      <c r="G143" s="254"/>
      <c r="H143" s="257" t="s">
        <v>1</v>
      </c>
      <c r="J143" s="254"/>
      <c r="K143" s="254"/>
      <c r="L143" s="255"/>
      <c r="M143" s="169"/>
      <c r="T143" s="170"/>
      <c r="AT143" s="168" t="s">
        <v>138</v>
      </c>
      <c r="AU143" s="168" t="s">
        <v>79</v>
      </c>
      <c r="AV143" s="83" t="s">
        <v>75</v>
      </c>
      <c r="AW143" s="83" t="s">
        <v>27</v>
      </c>
      <c r="AX143" s="83" t="s">
        <v>70</v>
      </c>
      <c r="AY143" s="168" t="s">
        <v>128</v>
      </c>
    </row>
    <row r="144" spans="1:51" s="84" customFormat="1" ht="12" hidden="1">
      <c r="A144" s="259"/>
      <c r="B144" s="260"/>
      <c r="C144" s="259"/>
      <c r="D144" s="256" t="s">
        <v>138</v>
      </c>
      <c r="E144" s="261" t="s">
        <v>1</v>
      </c>
      <c r="F144" s="262" t="s">
        <v>160</v>
      </c>
      <c r="G144" s="259"/>
      <c r="H144" s="263">
        <v>49.02</v>
      </c>
      <c r="J144" s="259"/>
      <c r="K144" s="259"/>
      <c r="L144" s="260"/>
      <c r="M144" s="172"/>
      <c r="T144" s="173"/>
      <c r="AT144" s="171" t="s">
        <v>138</v>
      </c>
      <c r="AU144" s="171" t="s">
        <v>79</v>
      </c>
      <c r="AV144" s="84" t="s">
        <v>79</v>
      </c>
      <c r="AW144" s="84" t="s">
        <v>27</v>
      </c>
      <c r="AX144" s="84" t="s">
        <v>70</v>
      </c>
      <c r="AY144" s="171" t="s">
        <v>128</v>
      </c>
    </row>
    <row r="145" spans="1:51" s="85" customFormat="1" ht="12" hidden="1">
      <c r="A145" s="264"/>
      <c r="B145" s="265"/>
      <c r="C145" s="264"/>
      <c r="D145" s="256" t="s">
        <v>138</v>
      </c>
      <c r="E145" s="266" t="s">
        <v>86</v>
      </c>
      <c r="F145" s="267" t="s">
        <v>145</v>
      </c>
      <c r="G145" s="264"/>
      <c r="H145" s="268">
        <v>49.02</v>
      </c>
      <c r="J145" s="264"/>
      <c r="K145" s="264"/>
      <c r="L145" s="265"/>
      <c r="M145" s="175"/>
      <c r="T145" s="176"/>
      <c r="AT145" s="174" t="s">
        <v>138</v>
      </c>
      <c r="AU145" s="174" t="s">
        <v>79</v>
      </c>
      <c r="AV145" s="85" t="s">
        <v>135</v>
      </c>
      <c r="AW145" s="85" t="s">
        <v>27</v>
      </c>
      <c r="AX145" s="85" t="s">
        <v>75</v>
      </c>
      <c r="AY145" s="174" t="s">
        <v>128</v>
      </c>
    </row>
    <row r="146" spans="1:65" s="68" customFormat="1" ht="33" customHeight="1" hidden="1">
      <c r="A146" s="187"/>
      <c r="B146" s="188"/>
      <c r="C146" s="249" t="s">
        <v>161</v>
      </c>
      <c r="D146" s="249" t="s">
        <v>130</v>
      </c>
      <c r="E146" s="250" t="s">
        <v>162</v>
      </c>
      <c r="F146" s="251" t="s">
        <v>163</v>
      </c>
      <c r="G146" s="252" t="s">
        <v>143</v>
      </c>
      <c r="H146" s="253">
        <v>0</v>
      </c>
      <c r="I146" s="80">
        <v>35</v>
      </c>
      <c r="J146" s="293">
        <f>ROUND(I146*H146,2)</f>
        <v>0</v>
      </c>
      <c r="K146" s="251" t="s">
        <v>134</v>
      </c>
      <c r="L146" s="188"/>
      <c r="M146" s="82" t="s">
        <v>1</v>
      </c>
      <c r="N146" s="163" t="s">
        <v>35</v>
      </c>
      <c r="P146" s="164">
        <f>O146*H146</f>
        <v>0</v>
      </c>
      <c r="Q146" s="164">
        <v>0</v>
      </c>
      <c r="R146" s="164">
        <f>Q146*H146</f>
        <v>0</v>
      </c>
      <c r="S146" s="164">
        <v>0</v>
      </c>
      <c r="T146" s="165">
        <f>S146*H146</f>
        <v>0</v>
      </c>
      <c r="AR146" s="166" t="s">
        <v>135</v>
      </c>
      <c r="AT146" s="166" t="s">
        <v>130</v>
      </c>
      <c r="AU146" s="166" t="s">
        <v>79</v>
      </c>
      <c r="AY146" s="137" t="s">
        <v>128</v>
      </c>
      <c r="BE146" s="167">
        <f>IF(N146="základní",J146,0)</f>
        <v>0</v>
      </c>
      <c r="BF146" s="167">
        <f>IF(N146="snížená",J146,0)</f>
        <v>0</v>
      </c>
      <c r="BG146" s="167">
        <f>IF(N146="zákl. přenesená",J146,0)</f>
        <v>0</v>
      </c>
      <c r="BH146" s="167">
        <f>IF(N146="sníž. přenesená",J146,0)</f>
        <v>0</v>
      </c>
      <c r="BI146" s="167">
        <f>IF(N146="nulová",J146,0)</f>
        <v>0</v>
      </c>
      <c r="BJ146" s="137" t="s">
        <v>75</v>
      </c>
      <c r="BK146" s="167">
        <f>ROUND(I146*H146,2)</f>
        <v>0</v>
      </c>
      <c r="BL146" s="137" t="s">
        <v>135</v>
      </c>
      <c r="BM146" s="166" t="s">
        <v>164</v>
      </c>
    </row>
    <row r="147" spans="1:65" s="68" customFormat="1" ht="21.75" customHeight="1">
      <c r="A147" s="187"/>
      <c r="B147" s="188"/>
      <c r="C147" s="249">
        <v>3</v>
      </c>
      <c r="D147" s="249" t="s">
        <v>130</v>
      </c>
      <c r="E147" s="250" t="s">
        <v>165</v>
      </c>
      <c r="F147" s="251" t="s">
        <v>166</v>
      </c>
      <c r="G147" s="252" t="s">
        <v>143</v>
      </c>
      <c r="H147" s="253">
        <v>12.76</v>
      </c>
      <c r="I147" s="80"/>
      <c r="J147" s="293">
        <f>ROUND(I147*H147,2)</f>
        <v>0</v>
      </c>
      <c r="K147" s="251" t="s">
        <v>341</v>
      </c>
      <c r="L147" s="188"/>
      <c r="M147" s="82" t="s">
        <v>1</v>
      </c>
      <c r="N147" s="163" t="s">
        <v>35</v>
      </c>
      <c r="P147" s="164">
        <f>O147*H147</f>
        <v>0</v>
      </c>
      <c r="Q147" s="164">
        <v>0</v>
      </c>
      <c r="R147" s="164">
        <f>Q147*H147</f>
        <v>0</v>
      </c>
      <c r="S147" s="164">
        <v>0</v>
      </c>
      <c r="T147" s="165">
        <f>S147*H147</f>
        <v>0</v>
      </c>
      <c r="AR147" s="166" t="s">
        <v>135</v>
      </c>
      <c r="AT147" s="166" t="s">
        <v>130</v>
      </c>
      <c r="AU147" s="166" t="s">
        <v>79</v>
      </c>
      <c r="AY147" s="137" t="s">
        <v>128</v>
      </c>
      <c r="BE147" s="167">
        <f>IF(N147="základní",J147,0)</f>
        <v>0</v>
      </c>
      <c r="BF147" s="167">
        <f>IF(N147="snížená",J147,0)</f>
        <v>0</v>
      </c>
      <c r="BG147" s="167">
        <f>IF(N147="zákl. přenesená",J147,0)</f>
        <v>0</v>
      </c>
      <c r="BH147" s="167">
        <f>IF(N147="sníž. přenesená",J147,0)</f>
        <v>0</v>
      </c>
      <c r="BI147" s="167">
        <f>IF(N147="nulová",J147,0)</f>
        <v>0</v>
      </c>
      <c r="BJ147" s="137" t="s">
        <v>75</v>
      </c>
      <c r="BK147" s="167">
        <f>ROUND(I147*H147,2)</f>
        <v>0</v>
      </c>
      <c r="BL147" s="137" t="s">
        <v>135</v>
      </c>
      <c r="BM147" s="166" t="s">
        <v>167</v>
      </c>
    </row>
    <row r="148" spans="1:51" s="84" customFormat="1" ht="12">
      <c r="A148" s="259"/>
      <c r="B148" s="260"/>
      <c r="C148" s="259"/>
      <c r="D148" s="256" t="s">
        <v>138</v>
      </c>
      <c r="E148" s="261" t="s">
        <v>1</v>
      </c>
      <c r="F148" s="262"/>
      <c r="G148" s="259"/>
      <c r="H148" s="263">
        <v>12.76</v>
      </c>
      <c r="J148" s="259"/>
      <c r="K148" s="259"/>
      <c r="L148" s="260"/>
      <c r="M148" s="172"/>
      <c r="T148" s="173"/>
      <c r="AT148" s="171" t="s">
        <v>138</v>
      </c>
      <c r="AU148" s="171" t="s">
        <v>79</v>
      </c>
      <c r="AV148" s="84" t="s">
        <v>79</v>
      </c>
      <c r="AW148" s="84" t="s">
        <v>27</v>
      </c>
      <c r="AX148" s="84" t="s">
        <v>75</v>
      </c>
      <c r="AY148" s="171" t="s">
        <v>128</v>
      </c>
    </row>
    <row r="149" spans="1:65" s="68" customFormat="1" ht="16.5" customHeight="1">
      <c r="A149" s="187"/>
      <c r="B149" s="188"/>
      <c r="C149" s="249">
        <v>4</v>
      </c>
      <c r="D149" s="249" t="s">
        <v>130</v>
      </c>
      <c r="E149" s="250" t="s">
        <v>168</v>
      </c>
      <c r="F149" s="251" t="s">
        <v>169</v>
      </c>
      <c r="G149" s="252" t="s">
        <v>143</v>
      </c>
      <c r="H149" s="253">
        <v>12.76</v>
      </c>
      <c r="I149" s="80"/>
      <c r="J149" s="293">
        <f>ROUND(I149*H149,2)</f>
        <v>0</v>
      </c>
      <c r="K149" s="251" t="s">
        <v>341</v>
      </c>
      <c r="L149" s="188"/>
      <c r="M149" s="82" t="s">
        <v>1</v>
      </c>
      <c r="N149" s="163" t="s">
        <v>35</v>
      </c>
      <c r="P149" s="164">
        <f>O149*H149</f>
        <v>0</v>
      </c>
      <c r="Q149" s="164">
        <v>0</v>
      </c>
      <c r="R149" s="164">
        <f>Q149*H149</f>
        <v>0</v>
      </c>
      <c r="S149" s="164">
        <v>0</v>
      </c>
      <c r="T149" s="165">
        <f>S149*H149</f>
        <v>0</v>
      </c>
      <c r="AR149" s="166" t="s">
        <v>135</v>
      </c>
      <c r="AT149" s="166" t="s">
        <v>130</v>
      </c>
      <c r="AU149" s="166" t="s">
        <v>79</v>
      </c>
      <c r="AY149" s="137" t="s">
        <v>128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37" t="s">
        <v>75</v>
      </c>
      <c r="BK149" s="167">
        <f>ROUND(I149*H149,2)</f>
        <v>0</v>
      </c>
      <c r="BL149" s="137" t="s">
        <v>135</v>
      </c>
      <c r="BM149" s="166" t="s">
        <v>170</v>
      </c>
    </row>
    <row r="150" spans="1:51" s="84" customFormat="1" ht="12">
      <c r="A150" s="259"/>
      <c r="B150" s="260"/>
      <c r="C150" s="259"/>
      <c r="D150" s="256" t="s">
        <v>138</v>
      </c>
      <c r="E150" s="261" t="s">
        <v>1</v>
      </c>
      <c r="F150" s="262" t="s">
        <v>86</v>
      </c>
      <c r="G150" s="259"/>
      <c r="H150" s="263">
        <v>12.76</v>
      </c>
      <c r="J150" s="259"/>
      <c r="K150" s="259"/>
      <c r="L150" s="260"/>
      <c r="M150" s="172"/>
      <c r="T150" s="173"/>
      <c r="AT150" s="171" t="s">
        <v>138</v>
      </c>
      <c r="AU150" s="171" t="s">
        <v>79</v>
      </c>
      <c r="AV150" s="84" t="s">
        <v>79</v>
      </c>
      <c r="AW150" s="84" t="s">
        <v>27</v>
      </c>
      <c r="AX150" s="84" t="s">
        <v>75</v>
      </c>
      <c r="AY150" s="171" t="s">
        <v>128</v>
      </c>
    </row>
    <row r="151" spans="1:65" s="68" customFormat="1" ht="29.25" customHeight="1">
      <c r="A151" s="187"/>
      <c r="B151" s="188"/>
      <c r="C151" s="249">
        <v>5</v>
      </c>
      <c r="D151" s="249" t="s">
        <v>130</v>
      </c>
      <c r="E151" s="250" t="s">
        <v>171</v>
      </c>
      <c r="F151" s="251" t="s">
        <v>172</v>
      </c>
      <c r="G151" s="252" t="s">
        <v>173</v>
      </c>
      <c r="H151" s="253">
        <f>12.76*1.85</f>
        <v>23.606</v>
      </c>
      <c r="I151" s="80"/>
      <c r="J151" s="293">
        <f>ROUND(I151*H151,2)</f>
        <v>0</v>
      </c>
      <c r="K151" s="251" t="s">
        <v>341</v>
      </c>
      <c r="L151" s="188"/>
      <c r="M151" s="82" t="s">
        <v>1</v>
      </c>
      <c r="N151" s="163" t="s">
        <v>35</v>
      </c>
      <c r="P151" s="164">
        <f>O151*H151</f>
        <v>0</v>
      </c>
      <c r="Q151" s="164">
        <v>0</v>
      </c>
      <c r="R151" s="164">
        <f>Q151*H151</f>
        <v>0</v>
      </c>
      <c r="S151" s="164">
        <v>0</v>
      </c>
      <c r="T151" s="165">
        <f>S151*H151</f>
        <v>0</v>
      </c>
      <c r="AR151" s="166" t="s">
        <v>135</v>
      </c>
      <c r="AT151" s="166" t="s">
        <v>130</v>
      </c>
      <c r="AU151" s="166" t="s">
        <v>79</v>
      </c>
      <c r="AY151" s="137" t="s">
        <v>128</v>
      </c>
      <c r="BE151" s="167">
        <f>IF(N151="základní",J151,0)</f>
        <v>0</v>
      </c>
      <c r="BF151" s="167">
        <f>IF(N151="snížená",J151,0)</f>
        <v>0</v>
      </c>
      <c r="BG151" s="167">
        <f>IF(N151="zákl. přenesená",J151,0)</f>
        <v>0</v>
      </c>
      <c r="BH151" s="167">
        <f>IF(N151="sníž. přenesená",J151,0)</f>
        <v>0</v>
      </c>
      <c r="BI151" s="167">
        <f>IF(N151="nulová",J151,0)</f>
        <v>0</v>
      </c>
      <c r="BJ151" s="137" t="s">
        <v>75</v>
      </c>
      <c r="BK151" s="167">
        <f>ROUND(I151*H151,2)</f>
        <v>0</v>
      </c>
      <c r="BL151" s="137" t="s">
        <v>135</v>
      </c>
      <c r="BM151" s="166" t="s">
        <v>174</v>
      </c>
    </row>
    <row r="152" spans="1:51" s="84" customFormat="1" ht="12">
      <c r="A152" s="259"/>
      <c r="B152" s="260"/>
      <c r="C152" s="259"/>
      <c r="D152" s="256" t="s">
        <v>138</v>
      </c>
      <c r="E152" s="261" t="s">
        <v>1</v>
      </c>
      <c r="F152" s="262"/>
      <c r="G152" s="259"/>
      <c r="H152" s="263">
        <v>23.606</v>
      </c>
      <c r="J152" s="259"/>
      <c r="K152" s="259"/>
      <c r="L152" s="260"/>
      <c r="M152" s="172"/>
      <c r="T152" s="173"/>
      <c r="AT152" s="171" t="s">
        <v>138</v>
      </c>
      <c r="AU152" s="171" t="s">
        <v>79</v>
      </c>
      <c r="AV152" s="84" t="s">
        <v>79</v>
      </c>
      <c r="AW152" s="84" t="s">
        <v>27</v>
      </c>
      <c r="AX152" s="84" t="s">
        <v>75</v>
      </c>
      <c r="AY152" s="171" t="s">
        <v>128</v>
      </c>
    </row>
    <row r="153" spans="1:65" s="68" customFormat="1" ht="21.75" customHeight="1">
      <c r="A153" s="187"/>
      <c r="B153" s="188"/>
      <c r="C153" s="249">
        <v>6</v>
      </c>
      <c r="D153" s="249" t="s">
        <v>130</v>
      </c>
      <c r="E153" s="250" t="s">
        <v>175</v>
      </c>
      <c r="F153" s="251" t="s">
        <v>176</v>
      </c>
      <c r="G153" s="252" t="s">
        <v>143</v>
      </c>
      <c r="H153" s="253">
        <v>12.76</v>
      </c>
      <c r="I153" s="80"/>
      <c r="J153" s="293">
        <f>ROUND(I153*H153,2)</f>
        <v>0</v>
      </c>
      <c r="K153" s="251" t="s">
        <v>341</v>
      </c>
      <c r="L153" s="188"/>
      <c r="M153" s="82" t="s">
        <v>1</v>
      </c>
      <c r="N153" s="163" t="s">
        <v>35</v>
      </c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AR153" s="166" t="s">
        <v>135</v>
      </c>
      <c r="AT153" s="166" t="s">
        <v>130</v>
      </c>
      <c r="AU153" s="166" t="s">
        <v>79</v>
      </c>
      <c r="AY153" s="137" t="s">
        <v>128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37" t="s">
        <v>75</v>
      </c>
      <c r="BK153" s="167">
        <f>ROUND(I153*H153,2)</f>
        <v>0</v>
      </c>
      <c r="BL153" s="137" t="s">
        <v>135</v>
      </c>
      <c r="BM153" s="166" t="s">
        <v>177</v>
      </c>
    </row>
    <row r="154" spans="1:51" s="83" customFormat="1" ht="12">
      <c r="A154" s="254"/>
      <c r="B154" s="255"/>
      <c r="C154" s="254"/>
      <c r="D154" s="256" t="s">
        <v>138</v>
      </c>
      <c r="E154" s="257" t="s">
        <v>1</v>
      </c>
      <c r="F154" s="258" t="s">
        <v>329</v>
      </c>
      <c r="G154" s="254"/>
      <c r="H154" s="269">
        <v>12.76</v>
      </c>
      <c r="J154" s="254"/>
      <c r="K154" s="254"/>
      <c r="L154" s="255"/>
      <c r="M154" s="169"/>
      <c r="T154" s="170"/>
      <c r="AT154" s="168" t="s">
        <v>138</v>
      </c>
      <c r="AU154" s="168" t="s">
        <v>79</v>
      </c>
      <c r="AV154" s="83" t="s">
        <v>75</v>
      </c>
      <c r="AW154" s="83" t="s">
        <v>27</v>
      </c>
      <c r="AX154" s="83" t="s">
        <v>70</v>
      </c>
      <c r="AY154" s="168" t="s">
        <v>128</v>
      </c>
    </row>
    <row r="155" spans="1:51" s="84" customFormat="1" ht="12" hidden="1">
      <c r="A155" s="259"/>
      <c r="B155" s="260"/>
      <c r="C155" s="259"/>
      <c r="D155" s="256" t="s">
        <v>138</v>
      </c>
      <c r="E155" s="261" t="s">
        <v>1</v>
      </c>
      <c r="F155" s="262" t="s">
        <v>83</v>
      </c>
      <c r="G155" s="259"/>
      <c r="H155" s="263">
        <v>48</v>
      </c>
      <c r="J155" s="259"/>
      <c r="K155" s="259"/>
      <c r="L155" s="260"/>
      <c r="M155" s="172"/>
      <c r="T155" s="173"/>
      <c r="AT155" s="171" t="s">
        <v>138</v>
      </c>
      <c r="AU155" s="171" t="s">
        <v>79</v>
      </c>
      <c r="AV155" s="84" t="s">
        <v>79</v>
      </c>
      <c r="AW155" s="84" t="s">
        <v>27</v>
      </c>
      <c r="AX155" s="84" t="s">
        <v>70</v>
      </c>
      <c r="AY155" s="171" t="s">
        <v>128</v>
      </c>
    </row>
    <row r="156" spans="1:51" s="84" customFormat="1" ht="12" hidden="1">
      <c r="A156" s="259"/>
      <c r="B156" s="260"/>
      <c r="C156" s="259"/>
      <c r="D156" s="256" t="s">
        <v>138</v>
      </c>
      <c r="E156" s="261" t="s">
        <v>1</v>
      </c>
      <c r="F156" s="262" t="s">
        <v>178</v>
      </c>
      <c r="G156" s="259"/>
      <c r="H156" s="263">
        <v>-5.564</v>
      </c>
      <c r="J156" s="259"/>
      <c r="K156" s="259"/>
      <c r="L156" s="260"/>
      <c r="M156" s="172"/>
      <c r="T156" s="173"/>
      <c r="AT156" s="171" t="s">
        <v>138</v>
      </c>
      <c r="AU156" s="171" t="s">
        <v>79</v>
      </c>
      <c r="AV156" s="84" t="s">
        <v>79</v>
      </c>
      <c r="AW156" s="84" t="s">
        <v>27</v>
      </c>
      <c r="AX156" s="84" t="s">
        <v>70</v>
      </c>
      <c r="AY156" s="171" t="s">
        <v>128</v>
      </c>
    </row>
    <row r="157" spans="1:51" s="84" customFormat="1" ht="12" hidden="1">
      <c r="A157" s="259"/>
      <c r="B157" s="260"/>
      <c r="C157" s="259"/>
      <c r="D157" s="256" t="s">
        <v>138</v>
      </c>
      <c r="E157" s="261" t="s">
        <v>1</v>
      </c>
      <c r="F157" s="262" t="s">
        <v>179</v>
      </c>
      <c r="G157" s="259"/>
      <c r="H157" s="263">
        <v>-1.09</v>
      </c>
      <c r="J157" s="259"/>
      <c r="K157" s="259"/>
      <c r="L157" s="260"/>
      <c r="M157" s="172"/>
      <c r="T157" s="173"/>
      <c r="AT157" s="171" t="s">
        <v>138</v>
      </c>
      <c r="AU157" s="171" t="s">
        <v>79</v>
      </c>
      <c r="AV157" s="84" t="s">
        <v>79</v>
      </c>
      <c r="AW157" s="84" t="s">
        <v>27</v>
      </c>
      <c r="AX157" s="84" t="s">
        <v>70</v>
      </c>
      <c r="AY157" s="171" t="s">
        <v>128</v>
      </c>
    </row>
    <row r="158" spans="1:51" s="84" customFormat="1" ht="12" hidden="1">
      <c r="A158" s="259"/>
      <c r="B158" s="260"/>
      <c r="C158" s="259"/>
      <c r="D158" s="256" t="s">
        <v>138</v>
      </c>
      <c r="E158" s="261" t="s">
        <v>1</v>
      </c>
      <c r="F158" s="262" t="s">
        <v>180</v>
      </c>
      <c r="G158" s="259"/>
      <c r="H158" s="263">
        <v>-8</v>
      </c>
      <c r="J158" s="259"/>
      <c r="K158" s="259"/>
      <c r="L158" s="260"/>
      <c r="M158" s="172"/>
      <c r="T158" s="173"/>
      <c r="AT158" s="171" t="s">
        <v>138</v>
      </c>
      <c r="AU158" s="171" t="s">
        <v>79</v>
      </c>
      <c r="AV158" s="84" t="s">
        <v>79</v>
      </c>
      <c r="AW158" s="84" t="s">
        <v>27</v>
      </c>
      <c r="AX158" s="84" t="s">
        <v>70</v>
      </c>
      <c r="AY158" s="171" t="s">
        <v>128</v>
      </c>
    </row>
    <row r="159" spans="1:51" s="85" customFormat="1" ht="12" hidden="1">
      <c r="A159" s="264"/>
      <c r="B159" s="265"/>
      <c r="C159" s="264"/>
      <c r="D159" s="256" t="s">
        <v>138</v>
      </c>
      <c r="E159" s="266" t="s">
        <v>88</v>
      </c>
      <c r="F159" s="267" t="s">
        <v>145</v>
      </c>
      <c r="G159" s="264"/>
      <c r="H159" s="268">
        <v>33.346</v>
      </c>
      <c r="J159" s="264"/>
      <c r="K159" s="264"/>
      <c r="L159" s="265"/>
      <c r="M159" s="175"/>
      <c r="T159" s="176"/>
      <c r="AT159" s="174" t="s">
        <v>138</v>
      </c>
      <c r="AU159" s="174" t="s">
        <v>79</v>
      </c>
      <c r="AV159" s="85" t="s">
        <v>135</v>
      </c>
      <c r="AW159" s="85" t="s">
        <v>27</v>
      </c>
      <c r="AX159" s="85" t="s">
        <v>75</v>
      </c>
      <c r="AY159" s="174" t="s">
        <v>128</v>
      </c>
    </row>
    <row r="160" spans="1:65" s="68" customFormat="1" ht="16.5" customHeight="1">
      <c r="A160" s="187"/>
      <c r="B160" s="188"/>
      <c r="C160" s="270">
        <v>7</v>
      </c>
      <c r="D160" s="270" t="s">
        <v>181</v>
      </c>
      <c r="E160" s="271" t="s">
        <v>182</v>
      </c>
      <c r="F160" s="272" t="s">
        <v>183</v>
      </c>
      <c r="G160" s="273" t="s">
        <v>173</v>
      </c>
      <c r="H160" s="274">
        <v>4</v>
      </c>
      <c r="I160" s="86"/>
      <c r="J160" s="294">
        <f>ROUND(I160*H160,2)</f>
        <v>0</v>
      </c>
      <c r="K160" s="251" t="s">
        <v>341</v>
      </c>
      <c r="L160" s="295"/>
      <c r="M160" s="87" t="s">
        <v>1</v>
      </c>
      <c r="N160" s="177" t="s">
        <v>35</v>
      </c>
      <c r="P160" s="164">
        <f>O160*H160</f>
        <v>0</v>
      </c>
      <c r="Q160" s="164">
        <v>1</v>
      </c>
      <c r="R160" s="164">
        <f>Q160*H160</f>
        <v>4</v>
      </c>
      <c r="S160" s="164">
        <v>0</v>
      </c>
      <c r="T160" s="165">
        <f>S160*H160</f>
        <v>0</v>
      </c>
      <c r="AR160" s="166" t="s">
        <v>151</v>
      </c>
      <c r="AT160" s="166" t="s">
        <v>181</v>
      </c>
      <c r="AU160" s="166" t="s">
        <v>79</v>
      </c>
      <c r="AY160" s="137" t="s">
        <v>128</v>
      </c>
      <c r="BE160" s="167">
        <f>IF(N160="základní",J160,0)</f>
        <v>0</v>
      </c>
      <c r="BF160" s="167">
        <f>IF(N160="snížená",J160,0)</f>
        <v>0</v>
      </c>
      <c r="BG160" s="167">
        <f>IF(N160="zákl. přenesená",J160,0)</f>
        <v>0</v>
      </c>
      <c r="BH160" s="167">
        <f>IF(N160="sníž. přenesená",J160,0)</f>
        <v>0</v>
      </c>
      <c r="BI160" s="167">
        <f>IF(N160="nulová",J160,0)</f>
        <v>0</v>
      </c>
      <c r="BJ160" s="137" t="s">
        <v>75</v>
      </c>
      <c r="BK160" s="167">
        <f>ROUND(I160*H160,2)</f>
        <v>0</v>
      </c>
      <c r="BL160" s="137" t="s">
        <v>135</v>
      </c>
      <c r="BM160" s="166" t="s">
        <v>184</v>
      </c>
    </row>
    <row r="161" spans="1:65" s="68" customFormat="1" ht="16.5" customHeight="1" hidden="1">
      <c r="A161" s="187"/>
      <c r="B161" s="188"/>
      <c r="C161" s="249" t="s">
        <v>185</v>
      </c>
      <c r="D161" s="249" t="s">
        <v>130</v>
      </c>
      <c r="E161" s="250" t="s">
        <v>186</v>
      </c>
      <c r="F161" s="251" t="s">
        <v>187</v>
      </c>
      <c r="G161" s="252" t="s">
        <v>143</v>
      </c>
      <c r="H161" s="253">
        <v>0</v>
      </c>
      <c r="I161" s="80">
        <v>0</v>
      </c>
      <c r="J161" s="293">
        <f>ROUND(I161*H161,2)</f>
        <v>0</v>
      </c>
      <c r="K161" s="251" t="s">
        <v>134</v>
      </c>
      <c r="L161" s="188"/>
      <c r="M161" s="82" t="s">
        <v>1</v>
      </c>
      <c r="N161" s="163" t="s">
        <v>35</v>
      </c>
      <c r="P161" s="164">
        <f>O161*H161</f>
        <v>0</v>
      </c>
      <c r="Q161" s="164">
        <v>0</v>
      </c>
      <c r="R161" s="164">
        <f>Q161*H161</f>
        <v>0</v>
      </c>
      <c r="S161" s="164">
        <v>0</v>
      </c>
      <c r="T161" s="165">
        <f>S161*H161</f>
        <v>0</v>
      </c>
      <c r="AR161" s="166" t="s">
        <v>135</v>
      </c>
      <c r="AT161" s="166" t="s">
        <v>130</v>
      </c>
      <c r="AU161" s="166" t="s">
        <v>79</v>
      </c>
      <c r="AY161" s="137" t="s">
        <v>128</v>
      </c>
      <c r="BE161" s="167">
        <f>IF(N161="základní",J161,0)</f>
        <v>0</v>
      </c>
      <c r="BF161" s="167">
        <f>IF(N161="snížená",J161,0)</f>
        <v>0</v>
      </c>
      <c r="BG161" s="167">
        <f>IF(N161="zákl. přenesená",J161,0)</f>
        <v>0</v>
      </c>
      <c r="BH161" s="167">
        <f>IF(N161="sníž. přenesená",J161,0)</f>
        <v>0</v>
      </c>
      <c r="BI161" s="167">
        <f>IF(N161="nulová",J161,0)</f>
        <v>0</v>
      </c>
      <c r="BJ161" s="137" t="s">
        <v>75</v>
      </c>
      <c r="BK161" s="167">
        <f>ROUND(I161*H161,2)</f>
        <v>0</v>
      </c>
      <c r="BL161" s="137" t="s">
        <v>135</v>
      </c>
      <c r="BM161" s="166" t="s">
        <v>188</v>
      </c>
    </row>
    <row r="162" spans="1:51" s="84" customFormat="1" ht="12" hidden="1">
      <c r="A162" s="259"/>
      <c r="B162" s="260"/>
      <c r="C162" s="259"/>
      <c r="D162" s="256" t="s">
        <v>138</v>
      </c>
      <c r="E162" s="261" t="s">
        <v>1</v>
      </c>
      <c r="F162" s="262" t="s">
        <v>189</v>
      </c>
      <c r="G162" s="259"/>
      <c r="H162" s="263">
        <v>0</v>
      </c>
      <c r="J162" s="259"/>
      <c r="K162" s="259"/>
      <c r="L162" s="260"/>
      <c r="M162" s="172"/>
      <c r="T162" s="173"/>
      <c r="AT162" s="171" t="s">
        <v>138</v>
      </c>
      <c r="AU162" s="171" t="s">
        <v>79</v>
      </c>
      <c r="AV162" s="84" t="s">
        <v>79</v>
      </c>
      <c r="AW162" s="84" t="s">
        <v>27</v>
      </c>
      <c r="AX162" s="84" t="s">
        <v>75</v>
      </c>
      <c r="AY162" s="171" t="s">
        <v>128</v>
      </c>
    </row>
    <row r="163" spans="1:65" s="68" customFormat="1" ht="21.75" customHeight="1" hidden="1">
      <c r="A163" s="187"/>
      <c r="B163" s="188"/>
      <c r="C163" s="249" t="s">
        <v>190</v>
      </c>
      <c r="D163" s="249" t="s">
        <v>130</v>
      </c>
      <c r="E163" s="250" t="s">
        <v>191</v>
      </c>
      <c r="F163" s="251" t="s">
        <v>192</v>
      </c>
      <c r="G163" s="252" t="s">
        <v>133</v>
      </c>
      <c r="H163" s="253">
        <v>0</v>
      </c>
      <c r="I163" s="80">
        <v>120</v>
      </c>
      <c r="J163" s="293">
        <f>ROUND(I163*H163,2)</f>
        <v>0</v>
      </c>
      <c r="K163" s="251" t="s">
        <v>134</v>
      </c>
      <c r="L163" s="188"/>
      <c r="M163" s="82" t="s">
        <v>1</v>
      </c>
      <c r="N163" s="163" t="s">
        <v>35</v>
      </c>
      <c r="P163" s="164">
        <f>O163*H163</f>
        <v>0</v>
      </c>
      <c r="Q163" s="164">
        <v>0</v>
      </c>
      <c r="R163" s="164">
        <f>Q163*H163</f>
        <v>0</v>
      </c>
      <c r="S163" s="164">
        <v>0</v>
      </c>
      <c r="T163" s="165">
        <f>S163*H163</f>
        <v>0</v>
      </c>
      <c r="AR163" s="166" t="s">
        <v>135</v>
      </c>
      <c r="AT163" s="166" t="s">
        <v>130</v>
      </c>
      <c r="AU163" s="166" t="s">
        <v>79</v>
      </c>
      <c r="AY163" s="137" t="s">
        <v>128</v>
      </c>
      <c r="BE163" s="167">
        <f>IF(N163="základní",J163,0)</f>
        <v>0</v>
      </c>
      <c r="BF163" s="167">
        <f>IF(N163="snížená",J163,0)</f>
        <v>0</v>
      </c>
      <c r="BG163" s="167">
        <f>IF(N163="zákl. přenesená",J163,0)</f>
        <v>0</v>
      </c>
      <c r="BH163" s="167">
        <f>IF(N163="sníž. přenesená",J163,0)</f>
        <v>0</v>
      </c>
      <c r="BI163" s="167">
        <f>IF(N163="nulová",J163,0)</f>
        <v>0</v>
      </c>
      <c r="BJ163" s="137" t="s">
        <v>75</v>
      </c>
      <c r="BK163" s="167">
        <f>ROUND(I163*H163,2)</f>
        <v>0</v>
      </c>
      <c r="BL163" s="137" t="s">
        <v>135</v>
      </c>
      <c r="BM163" s="166" t="s">
        <v>193</v>
      </c>
    </row>
    <row r="164" spans="1:51" s="84" customFormat="1" ht="12" hidden="1">
      <c r="A164" s="259"/>
      <c r="B164" s="260"/>
      <c r="C164" s="259"/>
      <c r="D164" s="256" t="s">
        <v>138</v>
      </c>
      <c r="E164" s="261" t="s">
        <v>90</v>
      </c>
      <c r="F164" s="262" t="s">
        <v>194</v>
      </c>
      <c r="G164" s="259"/>
      <c r="H164" s="263">
        <v>0</v>
      </c>
      <c r="J164" s="259"/>
      <c r="K164" s="259"/>
      <c r="L164" s="260"/>
      <c r="M164" s="172"/>
      <c r="T164" s="173"/>
      <c r="AT164" s="171" t="s">
        <v>138</v>
      </c>
      <c r="AU164" s="171" t="s">
        <v>79</v>
      </c>
      <c r="AV164" s="84" t="s">
        <v>79</v>
      </c>
      <c r="AW164" s="84" t="s">
        <v>27</v>
      </c>
      <c r="AX164" s="84" t="s">
        <v>75</v>
      </c>
      <c r="AY164" s="171" t="s">
        <v>128</v>
      </c>
    </row>
    <row r="165" spans="1:65" s="68" customFormat="1" ht="21.75" customHeight="1" hidden="1">
      <c r="A165" s="187"/>
      <c r="B165" s="188"/>
      <c r="C165" s="249">
        <v>9</v>
      </c>
      <c r="D165" s="249" t="s">
        <v>130</v>
      </c>
      <c r="E165" s="250" t="s">
        <v>195</v>
      </c>
      <c r="F165" s="251" t="s">
        <v>196</v>
      </c>
      <c r="G165" s="252" t="s">
        <v>133</v>
      </c>
      <c r="H165" s="253">
        <v>0</v>
      </c>
      <c r="I165" s="80">
        <v>35</v>
      </c>
      <c r="J165" s="293">
        <f>ROUND(I165*H165,2)</f>
        <v>0</v>
      </c>
      <c r="K165" s="251" t="s">
        <v>134</v>
      </c>
      <c r="L165" s="188"/>
      <c r="M165" s="82" t="s">
        <v>1</v>
      </c>
      <c r="N165" s="163" t="s">
        <v>35</v>
      </c>
      <c r="P165" s="164">
        <f>O165*H165</f>
        <v>0</v>
      </c>
      <c r="Q165" s="164">
        <v>0</v>
      </c>
      <c r="R165" s="164">
        <f>Q165*H165</f>
        <v>0</v>
      </c>
      <c r="S165" s="164">
        <v>0</v>
      </c>
      <c r="T165" s="165">
        <f>S165*H165</f>
        <v>0</v>
      </c>
      <c r="AR165" s="166" t="s">
        <v>135</v>
      </c>
      <c r="AT165" s="166" t="s">
        <v>130</v>
      </c>
      <c r="AU165" s="166" t="s">
        <v>79</v>
      </c>
      <c r="AY165" s="137" t="s">
        <v>128</v>
      </c>
      <c r="BE165" s="167">
        <f>IF(N165="základní",J165,0)</f>
        <v>0</v>
      </c>
      <c r="BF165" s="167">
        <f>IF(N165="snížená",J165,0)</f>
        <v>0</v>
      </c>
      <c r="BG165" s="167">
        <f>IF(N165="zákl. přenesená",J165,0)</f>
        <v>0</v>
      </c>
      <c r="BH165" s="167">
        <f>IF(N165="sníž. přenesená",J165,0)</f>
        <v>0</v>
      </c>
      <c r="BI165" s="167">
        <f>IF(N165="nulová",J165,0)</f>
        <v>0</v>
      </c>
      <c r="BJ165" s="137" t="s">
        <v>75</v>
      </c>
      <c r="BK165" s="167">
        <f>ROUND(I165*H165,2)</f>
        <v>0</v>
      </c>
      <c r="BL165" s="137" t="s">
        <v>135</v>
      </c>
      <c r="BM165" s="166" t="s">
        <v>197</v>
      </c>
    </row>
    <row r="166" spans="1:51" s="84" customFormat="1" ht="12" hidden="1">
      <c r="A166" s="259"/>
      <c r="B166" s="260"/>
      <c r="C166" s="259"/>
      <c r="D166" s="256" t="s">
        <v>138</v>
      </c>
      <c r="E166" s="261" t="s">
        <v>1</v>
      </c>
      <c r="F166" s="262" t="s">
        <v>198</v>
      </c>
      <c r="G166" s="259"/>
      <c r="H166" s="263">
        <v>20</v>
      </c>
      <c r="J166" s="259"/>
      <c r="K166" s="259"/>
      <c r="L166" s="260"/>
      <c r="M166" s="172"/>
      <c r="T166" s="173"/>
      <c r="AT166" s="171" t="s">
        <v>138</v>
      </c>
      <c r="AU166" s="171" t="s">
        <v>79</v>
      </c>
      <c r="AV166" s="84" t="s">
        <v>79</v>
      </c>
      <c r="AW166" s="84" t="s">
        <v>27</v>
      </c>
      <c r="AX166" s="84" t="s">
        <v>75</v>
      </c>
      <c r="AY166" s="171" t="s">
        <v>128</v>
      </c>
    </row>
    <row r="167" spans="1:65" s="68" customFormat="1" ht="16.5" customHeight="1" hidden="1">
      <c r="A167" s="187"/>
      <c r="B167" s="188"/>
      <c r="C167" s="249" t="s">
        <v>199</v>
      </c>
      <c r="D167" s="249" t="s">
        <v>130</v>
      </c>
      <c r="E167" s="250" t="s">
        <v>200</v>
      </c>
      <c r="F167" s="251" t="s">
        <v>201</v>
      </c>
      <c r="G167" s="252" t="s">
        <v>133</v>
      </c>
      <c r="H167" s="253">
        <v>0</v>
      </c>
      <c r="I167" s="80">
        <v>15</v>
      </c>
      <c r="J167" s="293">
        <f>ROUND(I167*H167,2)</f>
        <v>0</v>
      </c>
      <c r="K167" s="251" t="s">
        <v>134</v>
      </c>
      <c r="L167" s="188"/>
      <c r="M167" s="82" t="s">
        <v>1</v>
      </c>
      <c r="N167" s="163" t="s">
        <v>35</v>
      </c>
      <c r="P167" s="164">
        <f>O167*H167</f>
        <v>0</v>
      </c>
      <c r="Q167" s="164">
        <v>0</v>
      </c>
      <c r="R167" s="164">
        <f>Q167*H167</f>
        <v>0</v>
      </c>
      <c r="S167" s="164">
        <v>0</v>
      </c>
      <c r="T167" s="165">
        <f>S167*H167</f>
        <v>0</v>
      </c>
      <c r="AR167" s="166" t="s">
        <v>135</v>
      </c>
      <c r="AT167" s="166" t="s">
        <v>130</v>
      </c>
      <c r="AU167" s="166" t="s">
        <v>79</v>
      </c>
      <c r="AY167" s="137" t="s">
        <v>128</v>
      </c>
      <c r="BE167" s="167">
        <f>IF(N167="základní",J167,0)</f>
        <v>0</v>
      </c>
      <c r="BF167" s="167">
        <f>IF(N167="snížená",J167,0)</f>
        <v>0</v>
      </c>
      <c r="BG167" s="167">
        <f>IF(N167="zákl. přenesená",J167,0)</f>
        <v>0</v>
      </c>
      <c r="BH167" s="167">
        <f>IF(N167="sníž. přenesená",J167,0)</f>
        <v>0</v>
      </c>
      <c r="BI167" s="167">
        <f>IF(N167="nulová",J167,0)</f>
        <v>0</v>
      </c>
      <c r="BJ167" s="137" t="s">
        <v>75</v>
      </c>
      <c r="BK167" s="167">
        <f>ROUND(I167*H167,2)</f>
        <v>0</v>
      </c>
      <c r="BL167" s="137" t="s">
        <v>135</v>
      </c>
      <c r="BM167" s="166" t="s">
        <v>202</v>
      </c>
    </row>
    <row r="168" spans="1:51" s="84" customFormat="1" ht="12" hidden="1">
      <c r="A168" s="259"/>
      <c r="B168" s="260"/>
      <c r="C168" s="259"/>
      <c r="D168" s="256" t="s">
        <v>138</v>
      </c>
      <c r="E168" s="261" t="s">
        <v>1</v>
      </c>
      <c r="F168" s="262" t="s">
        <v>90</v>
      </c>
      <c r="G168" s="259"/>
      <c r="H168" s="263">
        <v>0</v>
      </c>
      <c r="J168" s="259"/>
      <c r="K168" s="259"/>
      <c r="L168" s="260"/>
      <c r="M168" s="172"/>
      <c r="T168" s="173"/>
      <c r="AT168" s="171" t="s">
        <v>138</v>
      </c>
      <c r="AU168" s="171" t="s">
        <v>79</v>
      </c>
      <c r="AV168" s="84" t="s">
        <v>79</v>
      </c>
      <c r="AW168" s="84" t="s">
        <v>27</v>
      </c>
      <c r="AX168" s="84" t="s">
        <v>75</v>
      </c>
      <c r="AY168" s="171" t="s">
        <v>128</v>
      </c>
    </row>
    <row r="169" spans="1:65" s="68" customFormat="1" ht="16.5" customHeight="1" hidden="1">
      <c r="A169" s="187"/>
      <c r="B169" s="188"/>
      <c r="C169" s="249" t="s">
        <v>203</v>
      </c>
      <c r="D169" s="249" t="s">
        <v>130</v>
      </c>
      <c r="E169" s="250" t="s">
        <v>204</v>
      </c>
      <c r="F169" s="251" t="s">
        <v>205</v>
      </c>
      <c r="G169" s="252" t="s">
        <v>133</v>
      </c>
      <c r="H169" s="253">
        <v>0</v>
      </c>
      <c r="I169" s="80">
        <v>10</v>
      </c>
      <c r="J169" s="293">
        <f>ROUND(I169*H169,2)</f>
        <v>0</v>
      </c>
      <c r="K169" s="251" t="s">
        <v>134</v>
      </c>
      <c r="L169" s="188"/>
      <c r="M169" s="82" t="s">
        <v>1</v>
      </c>
      <c r="N169" s="163" t="s">
        <v>35</v>
      </c>
      <c r="P169" s="164">
        <f>O169*H169</f>
        <v>0</v>
      </c>
      <c r="Q169" s="164">
        <v>0</v>
      </c>
      <c r="R169" s="164">
        <f>Q169*H169</f>
        <v>0</v>
      </c>
      <c r="S169" s="164">
        <v>0</v>
      </c>
      <c r="T169" s="165">
        <f>S169*H169</f>
        <v>0</v>
      </c>
      <c r="AR169" s="166" t="s">
        <v>135</v>
      </c>
      <c r="AT169" s="166" t="s">
        <v>130</v>
      </c>
      <c r="AU169" s="166" t="s">
        <v>79</v>
      </c>
      <c r="AY169" s="137" t="s">
        <v>128</v>
      </c>
      <c r="BE169" s="167">
        <f>IF(N169="základní",J169,0)</f>
        <v>0</v>
      </c>
      <c r="BF169" s="167">
        <f>IF(N169="snížená",J169,0)</f>
        <v>0</v>
      </c>
      <c r="BG169" s="167">
        <f>IF(N169="zákl. přenesená",J169,0)</f>
        <v>0</v>
      </c>
      <c r="BH169" s="167">
        <f>IF(N169="sníž. přenesená",J169,0)</f>
        <v>0</v>
      </c>
      <c r="BI169" s="167">
        <f>IF(N169="nulová",J169,0)</f>
        <v>0</v>
      </c>
      <c r="BJ169" s="137" t="s">
        <v>75</v>
      </c>
      <c r="BK169" s="167">
        <f>ROUND(I169*H169,2)</f>
        <v>0</v>
      </c>
      <c r="BL169" s="137" t="s">
        <v>135</v>
      </c>
      <c r="BM169" s="166" t="s">
        <v>206</v>
      </c>
    </row>
    <row r="170" spans="1:51" s="84" customFormat="1" ht="12" hidden="1">
      <c r="A170" s="259"/>
      <c r="B170" s="260"/>
      <c r="C170" s="259"/>
      <c r="D170" s="256" t="s">
        <v>138</v>
      </c>
      <c r="E170" s="261" t="s">
        <v>1</v>
      </c>
      <c r="F170" s="262" t="s">
        <v>90</v>
      </c>
      <c r="G170" s="259"/>
      <c r="H170" s="263">
        <v>0</v>
      </c>
      <c r="J170" s="259"/>
      <c r="K170" s="259"/>
      <c r="L170" s="260"/>
      <c r="M170" s="172"/>
      <c r="T170" s="173"/>
      <c r="AT170" s="171" t="s">
        <v>138</v>
      </c>
      <c r="AU170" s="171" t="s">
        <v>79</v>
      </c>
      <c r="AV170" s="84" t="s">
        <v>79</v>
      </c>
      <c r="AW170" s="84" t="s">
        <v>27</v>
      </c>
      <c r="AX170" s="84" t="s">
        <v>75</v>
      </c>
      <c r="AY170" s="171" t="s">
        <v>128</v>
      </c>
    </row>
    <row r="171" spans="1:63" s="73" customFormat="1" ht="22.9" customHeight="1">
      <c r="A171" s="242"/>
      <c r="B171" s="243"/>
      <c r="C171" s="242"/>
      <c r="D171" s="244" t="s">
        <v>69</v>
      </c>
      <c r="E171" s="247" t="s">
        <v>141</v>
      </c>
      <c r="F171" s="247" t="s">
        <v>207</v>
      </c>
      <c r="G171" s="242"/>
      <c r="H171" s="242"/>
      <c r="J171" s="248">
        <f>BK171</f>
        <v>0</v>
      </c>
      <c r="K171" s="242"/>
      <c r="L171" s="243"/>
      <c r="M171" s="158"/>
      <c r="P171" s="159">
        <f>SUM(P172:P186)</f>
        <v>0</v>
      </c>
      <c r="R171" s="159">
        <f>SUM(R172:R186)</f>
        <v>6.48725</v>
      </c>
      <c r="T171" s="160">
        <f>SUM(T172:T186)</f>
        <v>0</v>
      </c>
      <c r="AR171" s="157" t="s">
        <v>75</v>
      </c>
      <c r="AT171" s="161" t="s">
        <v>69</v>
      </c>
      <c r="AU171" s="161" t="s">
        <v>75</v>
      </c>
      <c r="AY171" s="157" t="s">
        <v>128</v>
      </c>
      <c r="BK171" s="162">
        <f>SUM(BK172:BK186)</f>
        <v>0</v>
      </c>
    </row>
    <row r="172" spans="1:65" s="68" customFormat="1" ht="21.75" customHeight="1" hidden="1">
      <c r="A172" s="187"/>
      <c r="B172" s="188"/>
      <c r="C172" s="249" t="s">
        <v>7</v>
      </c>
      <c r="D172" s="249" t="s">
        <v>130</v>
      </c>
      <c r="E172" s="250" t="s">
        <v>208</v>
      </c>
      <c r="F172" s="251" t="s">
        <v>209</v>
      </c>
      <c r="G172" s="252" t="s">
        <v>133</v>
      </c>
      <c r="H172" s="253">
        <v>0</v>
      </c>
      <c r="I172" s="80">
        <v>550</v>
      </c>
      <c r="J172" s="293">
        <f>ROUND(I172*H172,2)</f>
        <v>0</v>
      </c>
      <c r="K172" s="251" t="s">
        <v>134</v>
      </c>
      <c r="L172" s="188"/>
      <c r="M172" s="82" t="s">
        <v>1</v>
      </c>
      <c r="N172" s="163" t="s">
        <v>35</v>
      </c>
      <c r="P172" s="164">
        <f>O172*H172</f>
        <v>0</v>
      </c>
      <c r="Q172" s="164">
        <v>0.61984</v>
      </c>
      <c r="R172" s="164">
        <f>Q172*H172</f>
        <v>0</v>
      </c>
      <c r="S172" s="164">
        <v>0</v>
      </c>
      <c r="T172" s="165">
        <f>S172*H172</f>
        <v>0</v>
      </c>
      <c r="AR172" s="166" t="s">
        <v>135</v>
      </c>
      <c r="AT172" s="166" t="s">
        <v>130</v>
      </c>
      <c r="AU172" s="166" t="s">
        <v>79</v>
      </c>
      <c r="AY172" s="137" t="s">
        <v>128</v>
      </c>
      <c r="BE172" s="167">
        <f>IF(N172="základní",J172,0)</f>
        <v>0</v>
      </c>
      <c r="BF172" s="167">
        <f>IF(N172="snížená",J172,0)</f>
        <v>0</v>
      </c>
      <c r="BG172" s="167">
        <f>IF(N172="zákl. přenesená",J172,0)</f>
        <v>0</v>
      </c>
      <c r="BH172" s="167">
        <f>IF(N172="sníž. přenesená",J172,0)</f>
        <v>0</v>
      </c>
      <c r="BI172" s="167">
        <f>IF(N172="nulová",J172,0)</f>
        <v>0</v>
      </c>
      <c r="BJ172" s="137" t="s">
        <v>75</v>
      </c>
      <c r="BK172" s="167">
        <f>ROUND(I172*H172,2)</f>
        <v>0</v>
      </c>
      <c r="BL172" s="137" t="s">
        <v>135</v>
      </c>
      <c r="BM172" s="166" t="s">
        <v>210</v>
      </c>
    </row>
    <row r="173" spans="1:51" s="84" customFormat="1" ht="12" hidden="1">
      <c r="A173" s="259"/>
      <c r="B173" s="260"/>
      <c r="C173" s="259"/>
      <c r="D173" s="256" t="s">
        <v>138</v>
      </c>
      <c r="E173" s="261" t="s">
        <v>1</v>
      </c>
      <c r="F173" s="262" t="s">
        <v>211</v>
      </c>
      <c r="G173" s="259"/>
      <c r="H173" s="263">
        <v>57</v>
      </c>
      <c r="J173" s="259"/>
      <c r="K173" s="259"/>
      <c r="L173" s="260"/>
      <c r="M173" s="172"/>
      <c r="T173" s="173"/>
      <c r="AT173" s="171" t="s">
        <v>138</v>
      </c>
      <c r="AU173" s="171" t="s">
        <v>79</v>
      </c>
      <c r="AV173" s="84" t="s">
        <v>79</v>
      </c>
      <c r="AW173" s="84" t="s">
        <v>27</v>
      </c>
      <c r="AX173" s="84" t="s">
        <v>75</v>
      </c>
      <c r="AY173" s="171" t="s">
        <v>128</v>
      </c>
    </row>
    <row r="174" spans="1:65" s="68" customFormat="1" ht="66.75" customHeight="1" hidden="1">
      <c r="A174" s="187"/>
      <c r="B174" s="188"/>
      <c r="C174" s="249" t="s">
        <v>212</v>
      </c>
      <c r="D174" s="249" t="s">
        <v>130</v>
      </c>
      <c r="E174" s="250" t="s">
        <v>213</v>
      </c>
      <c r="F174" s="251" t="s">
        <v>214</v>
      </c>
      <c r="G174" s="252" t="s">
        <v>133</v>
      </c>
      <c r="H174" s="253">
        <v>0</v>
      </c>
      <c r="I174" s="80">
        <v>250</v>
      </c>
      <c r="J174" s="293">
        <f>ROUND(I174*H174,2)</f>
        <v>0</v>
      </c>
      <c r="K174" s="251" t="s">
        <v>134</v>
      </c>
      <c r="L174" s="188"/>
      <c r="M174" s="82" t="s">
        <v>1</v>
      </c>
      <c r="N174" s="163" t="s">
        <v>35</v>
      </c>
      <c r="P174" s="164">
        <f>O174*H174</f>
        <v>0</v>
      </c>
      <c r="Q174" s="164">
        <v>0.08425</v>
      </c>
      <c r="R174" s="164">
        <f>Q174*H174</f>
        <v>0</v>
      </c>
      <c r="S174" s="164">
        <v>0</v>
      </c>
      <c r="T174" s="165">
        <f>S174*H174</f>
        <v>0</v>
      </c>
      <c r="AR174" s="166" t="s">
        <v>135</v>
      </c>
      <c r="AT174" s="166" t="s">
        <v>130</v>
      </c>
      <c r="AU174" s="166" t="s">
        <v>79</v>
      </c>
      <c r="AY174" s="137" t="s">
        <v>128</v>
      </c>
      <c r="BE174" s="167">
        <f>IF(N174="základní",J174,0)</f>
        <v>0</v>
      </c>
      <c r="BF174" s="167">
        <f>IF(N174="snížená",J174,0)</f>
        <v>0</v>
      </c>
      <c r="BG174" s="167">
        <f>IF(N174="zákl. přenesená",J174,0)</f>
        <v>0</v>
      </c>
      <c r="BH174" s="167">
        <f>IF(N174="sníž. přenesená",J174,0)</f>
        <v>0</v>
      </c>
      <c r="BI174" s="167">
        <f>IF(N174="nulová",J174,0)</f>
        <v>0</v>
      </c>
      <c r="BJ174" s="137" t="s">
        <v>75</v>
      </c>
      <c r="BK174" s="167">
        <f>ROUND(I174*H174,2)</f>
        <v>0</v>
      </c>
      <c r="BL174" s="137" t="s">
        <v>135</v>
      </c>
      <c r="BM174" s="166" t="s">
        <v>215</v>
      </c>
    </row>
    <row r="175" spans="1:51" s="84" customFormat="1" ht="12" hidden="1">
      <c r="A175" s="259"/>
      <c r="B175" s="260"/>
      <c r="C175" s="259"/>
      <c r="D175" s="256" t="s">
        <v>138</v>
      </c>
      <c r="E175" s="261" t="s">
        <v>92</v>
      </c>
      <c r="F175" s="262" t="s">
        <v>216</v>
      </c>
      <c r="G175" s="259"/>
      <c r="H175" s="263">
        <v>0</v>
      </c>
      <c r="J175" s="259"/>
      <c r="K175" s="259"/>
      <c r="L175" s="260"/>
      <c r="M175" s="172"/>
      <c r="T175" s="173"/>
      <c r="AT175" s="171" t="s">
        <v>138</v>
      </c>
      <c r="AU175" s="171" t="s">
        <v>79</v>
      </c>
      <c r="AV175" s="84" t="s">
        <v>79</v>
      </c>
      <c r="AW175" s="84" t="s">
        <v>27</v>
      </c>
      <c r="AX175" s="84" t="s">
        <v>75</v>
      </c>
      <c r="AY175" s="171" t="s">
        <v>128</v>
      </c>
    </row>
    <row r="176" spans="1:65" s="68" customFormat="1" ht="24" customHeight="1" hidden="1">
      <c r="A176" s="187"/>
      <c r="B176" s="188"/>
      <c r="C176" s="270" t="s">
        <v>217</v>
      </c>
      <c r="D176" s="270" t="s">
        <v>181</v>
      </c>
      <c r="E176" s="271" t="s">
        <v>218</v>
      </c>
      <c r="F176" s="272" t="s">
        <v>219</v>
      </c>
      <c r="G176" s="273" t="s">
        <v>133</v>
      </c>
      <c r="H176" s="274">
        <v>0</v>
      </c>
      <c r="I176" s="86">
        <v>230</v>
      </c>
      <c r="J176" s="294">
        <f>ROUND(I176*H176,2)</f>
        <v>0</v>
      </c>
      <c r="K176" s="272" t="s">
        <v>134</v>
      </c>
      <c r="L176" s="295"/>
      <c r="M176" s="87" t="s">
        <v>1</v>
      </c>
      <c r="N176" s="177" t="s">
        <v>35</v>
      </c>
      <c r="P176" s="164">
        <f>O176*H176</f>
        <v>0</v>
      </c>
      <c r="Q176" s="164">
        <v>0.131</v>
      </c>
      <c r="R176" s="164">
        <f>Q176*H176</f>
        <v>0</v>
      </c>
      <c r="S176" s="164">
        <v>0</v>
      </c>
      <c r="T176" s="165">
        <f>S176*H176</f>
        <v>0</v>
      </c>
      <c r="AR176" s="166" t="s">
        <v>151</v>
      </c>
      <c r="AT176" s="166" t="s">
        <v>181</v>
      </c>
      <c r="AU176" s="166" t="s">
        <v>79</v>
      </c>
      <c r="AY176" s="137" t="s">
        <v>128</v>
      </c>
      <c r="BE176" s="167">
        <f>IF(N176="základní",J176,0)</f>
        <v>0</v>
      </c>
      <c r="BF176" s="167">
        <f>IF(N176="snížená",J176,0)</f>
        <v>0</v>
      </c>
      <c r="BG176" s="167">
        <f>IF(N176="zákl. přenesená",J176,0)</f>
        <v>0</v>
      </c>
      <c r="BH176" s="167">
        <f>IF(N176="sníž. přenesená",J176,0)</f>
        <v>0</v>
      </c>
      <c r="BI176" s="167">
        <f>IF(N176="nulová",J176,0)</f>
        <v>0</v>
      </c>
      <c r="BJ176" s="137" t="s">
        <v>75</v>
      </c>
      <c r="BK176" s="167">
        <f>ROUND(I176*H176,2)</f>
        <v>0</v>
      </c>
      <c r="BL176" s="137" t="s">
        <v>135</v>
      </c>
      <c r="BM176" s="166" t="s">
        <v>220</v>
      </c>
    </row>
    <row r="177" spans="1:51" s="84" customFormat="1" ht="12" hidden="1">
      <c r="A177" s="259"/>
      <c r="B177" s="260"/>
      <c r="C177" s="259"/>
      <c r="D177" s="256" t="s">
        <v>138</v>
      </c>
      <c r="E177" s="261" t="s">
        <v>1</v>
      </c>
      <c r="F177" s="262" t="s">
        <v>221</v>
      </c>
      <c r="G177" s="259"/>
      <c r="H177" s="263">
        <v>0</v>
      </c>
      <c r="J177" s="259"/>
      <c r="K177" s="259"/>
      <c r="L177" s="260"/>
      <c r="M177" s="172"/>
      <c r="T177" s="173"/>
      <c r="AT177" s="171" t="s">
        <v>138</v>
      </c>
      <c r="AU177" s="171" t="s">
        <v>79</v>
      </c>
      <c r="AV177" s="84" t="s">
        <v>79</v>
      </c>
      <c r="AW177" s="84" t="s">
        <v>27</v>
      </c>
      <c r="AX177" s="84" t="s">
        <v>75</v>
      </c>
      <c r="AY177" s="171" t="s">
        <v>128</v>
      </c>
    </row>
    <row r="178" spans="1:65" s="68" customFormat="1" ht="16.5" customHeight="1" hidden="1">
      <c r="A178" s="187"/>
      <c r="B178" s="188"/>
      <c r="C178" s="270" t="s">
        <v>222</v>
      </c>
      <c r="D178" s="270" t="s">
        <v>181</v>
      </c>
      <c r="E178" s="271" t="s">
        <v>223</v>
      </c>
      <c r="F178" s="272" t="s">
        <v>224</v>
      </c>
      <c r="G178" s="273" t="s">
        <v>133</v>
      </c>
      <c r="H178" s="274">
        <v>0</v>
      </c>
      <c r="I178" s="86">
        <v>500</v>
      </c>
      <c r="J178" s="294">
        <f>ROUND(I178*H178,2)</f>
        <v>0</v>
      </c>
      <c r="K178" s="272" t="s">
        <v>1</v>
      </c>
      <c r="L178" s="295"/>
      <c r="M178" s="87" t="s">
        <v>1</v>
      </c>
      <c r="N178" s="177" t="s">
        <v>35</v>
      </c>
      <c r="P178" s="164">
        <f>O178*H178</f>
        <v>0</v>
      </c>
      <c r="Q178" s="164">
        <v>0.2</v>
      </c>
      <c r="R178" s="164">
        <f>Q178*H178</f>
        <v>0</v>
      </c>
      <c r="S178" s="164">
        <v>0</v>
      </c>
      <c r="T178" s="165">
        <f>S178*H178</f>
        <v>0</v>
      </c>
      <c r="AR178" s="166" t="s">
        <v>151</v>
      </c>
      <c r="AT178" s="166" t="s">
        <v>181</v>
      </c>
      <c r="AU178" s="166" t="s">
        <v>79</v>
      </c>
      <c r="AY178" s="137" t="s">
        <v>128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137" t="s">
        <v>75</v>
      </c>
      <c r="BK178" s="167">
        <f>ROUND(I178*H178,2)</f>
        <v>0</v>
      </c>
      <c r="BL178" s="137" t="s">
        <v>135</v>
      </c>
      <c r="BM178" s="166" t="s">
        <v>225</v>
      </c>
    </row>
    <row r="179" spans="1:51" s="84" customFormat="1" ht="12" hidden="1">
      <c r="A179" s="259"/>
      <c r="B179" s="260"/>
      <c r="C179" s="259"/>
      <c r="D179" s="256" t="s">
        <v>138</v>
      </c>
      <c r="E179" s="261" t="s">
        <v>1</v>
      </c>
      <c r="F179" s="262" t="s">
        <v>226</v>
      </c>
      <c r="G179" s="259"/>
      <c r="H179" s="263">
        <v>0</v>
      </c>
      <c r="J179" s="259"/>
      <c r="K179" s="259"/>
      <c r="L179" s="260"/>
      <c r="M179" s="172"/>
      <c r="T179" s="173"/>
      <c r="AT179" s="171" t="s">
        <v>138</v>
      </c>
      <c r="AU179" s="171" t="s">
        <v>79</v>
      </c>
      <c r="AV179" s="84" t="s">
        <v>79</v>
      </c>
      <c r="AW179" s="84" t="s">
        <v>27</v>
      </c>
      <c r="AX179" s="84" t="s">
        <v>75</v>
      </c>
      <c r="AY179" s="171" t="s">
        <v>128</v>
      </c>
    </row>
    <row r="180" spans="1:65" s="68" customFormat="1" ht="34.5" customHeight="1">
      <c r="A180" s="187"/>
      <c r="B180" s="188"/>
      <c r="C180" s="249">
        <v>8</v>
      </c>
      <c r="D180" s="249" t="s">
        <v>130</v>
      </c>
      <c r="E180" s="250" t="s">
        <v>326</v>
      </c>
      <c r="F180" s="251" t="s">
        <v>327</v>
      </c>
      <c r="G180" s="252" t="s">
        <v>140</v>
      </c>
      <c r="H180" s="253">
        <v>77</v>
      </c>
      <c r="I180" s="80"/>
      <c r="J180" s="293">
        <f>ROUND(I180*H180,2)</f>
        <v>0</v>
      </c>
      <c r="K180" s="251" t="s">
        <v>341</v>
      </c>
      <c r="L180" s="188"/>
      <c r="M180" s="82" t="s">
        <v>1</v>
      </c>
      <c r="N180" s="163" t="s">
        <v>35</v>
      </c>
      <c r="P180" s="164">
        <f>O180*H180</f>
        <v>0</v>
      </c>
      <c r="Q180" s="164">
        <v>0.08425</v>
      </c>
      <c r="R180" s="164">
        <f>Q180*H180</f>
        <v>6.48725</v>
      </c>
      <c r="S180" s="164">
        <v>0</v>
      </c>
      <c r="T180" s="165">
        <f>S180*H180</f>
        <v>0</v>
      </c>
      <c r="AR180" s="166" t="s">
        <v>135</v>
      </c>
      <c r="AT180" s="166" t="s">
        <v>130</v>
      </c>
      <c r="AU180" s="166" t="s">
        <v>79</v>
      </c>
      <c r="AY180" s="137" t="s">
        <v>128</v>
      </c>
      <c r="BE180" s="167">
        <f>IF(N180="základní",J180,0)</f>
        <v>0</v>
      </c>
      <c r="BF180" s="167">
        <f>IF(N180="snížená",J180,0)</f>
        <v>0</v>
      </c>
      <c r="BG180" s="167">
        <f>IF(N180="zákl. přenesená",J180,0)</f>
        <v>0</v>
      </c>
      <c r="BH180" s="167">
        <f>IF(N180="sníž. přenesená",J180,0)</f>
        <v>0</v>
      </c>
      <c r="BI180" s="167">
        <f>IF(N180="nulová",J180,0)</f>
        <v>0</v>
      </c>
      <c r="BJ180" s="137" t="s">
        <v>75</v>
      </c>
      <c r="BK180" s="167">
        <f>ROUND(I180*H180,2)</f>
        <v>0</v>
      </c>
      <c r="BL180" s="137" t="s">
        <v>135</v>
      </c>
      <c r="BM180" s="166" t="s">
        <v>227</v>
      </c>
    </row>
    <row r="181" spans="1:51" s="83" customFormat="1" ht="12">
      <c r="A181" s="254"/>
      <c r="B181" s="255"/>
      <c r="C181" s="254"/>
      <c r="D181" s="256" t="s">
        <v>138</v>
      </c>
      <c r="E181" s="257" t="s">
        <v>1</v>
      </c>
      <c r="F181" s="258" t="s">
        <v>328</v>
      </c>
      <c r="G181" s="254"/>
      <c r="H181" s="257" t="s">
        <v>1</v>
      </c>
      <c r="J181" s="254"/>
      <c r="K181" s="254"/>
      <c r="L181" s="255"/>
      <c r="M181" s="169"/>
      <c r="T181" s="170"/>
      <c r="AT181" s="168" t="s">
        <v>138</v>
      </c>
      <c r="AU181" s="168" t="s">
        <v>79</v>
      </c>
      <c r="AV181" s="83" t="s">
        <v>75</v>
      </c>
      <c r="AW181" s="83" t="s">
        <v>27</v>
      </c>
      <c r="AX181" s="83" t="s">
        <v>70</v>
      </c>
      <c r="AY181" s="168" t="s">
        <v>128</v>
      </c>
    </row>
    <row r="182" spans="1:51" s="84" customFormat="1" ht="12">
      <c r="A182" s="259"/>
      <c r="B182" s="260"/>
      <c r="C182" s="259"/>
      <c r="D182" s="256" t="s">
        <v>138</v>
      </c>
      <c r="E182" s="261" t="s">
        <v>1</v>
      </c>
      <c r="F182" s="262" t="s">
        <v>139</v>
      </c>
      <c r="G182" s="259"/>
      <c r="H182" s="263">
        <v>0</v>
      </c>
      <c r="J182" s="259"/>
      <c r="K182" s="259"/>
      <c r="L182" s="260"/>
      <c r="M182" s="172"/>
      <c r="T182" s="173"/>
      <c r="AT182" s="171" t="s">
        <v>138</v>
      </c>
      <c r="AU182" s="171" t="s">
        <v>79</v>
      </c>
      <c r="AV182" s="84" t="s">
        <v>79</v>
      </c>
      <c r="AW182" s="84" t="s">
        <v>27</v>
      </c>
      <c r="AX182" s="84" t="s">
        <v>75</v>
      </c>
      <c r="AY182" s="171" t="s">
        <v>128</v>
      </c>
    </row>
    <row r="183" spans="1:65" s="68" customFormat="1" ht="27" customHeight="1" hidden="1">
      <c r="A183" s="187"/>
      <c r="B183" s="188"/>
      <c r="C183" s="249" t="s">
        <v>287</v>
      </c>
      <c r="D183" s="249" t="s">
        <v>130</v>
      </c>
      <c r="E183" s="250" t="s">
        <v>252</v>
      </c>
      <c r="F183" s="251" t="s">
        <v>253</v>
      </c>
      <c r="G183" s="252" t="s">
        <v>143</v>
      </c>
      <c r="H183" s="253">
        <v>0</v>
      </c>
      <c r="I183" s="80">
        <v>2560</v>
      </c>
      <c r="J183" s="293">
        <f>ROUND(I183*H183,2)</f>
        <v>0</v>
      </c>
      <c r="K183" s="251" t="s">
        <v>134</v>
      </c>
      <c r="L183" s="295"/>
      <c r="M183" s="87" t="s">
        <v>1</v>
      </c>
      <c r="N183" s="177" t="s">
        <v>35</v>
      </c>
      <c r="P183" s="164">
        <f>O183*H183</f>
        <v>0</v>
      </c>
      <c r="Q183" s="164">
        <v>0.131</v>
      </c>
      <c r="R183" s="164">
        <f>Q183*H183</f>
        <v>0</v>
      </c>
      <c r="S183" s="164">
        <v>0</v>
      </c>
      <c r="T183" s="165">
        <f>S183*H183</f>
        <v>0</v>
      </c>
      <c r="AR183" s="166" t="s">
        <v>151</v>
      </c>
      <c r="AT183" s="166" t="s">
        <v>181</v>
      </c>
      <c r="AU183" s="166" t="s">
        <v>79</v>
      </c>
      <c r="AY183" s="137" t="s">
        <v>128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37" t="s">
        <v>75</v>
      </c>
      <c r="BK183" s="167">
        <f>ROUND(I183*H183,2)</f>
        <v>0</v>
      </c>
      <c r="BL183" s="137" t="s">
        <v>135</v>
      </c>
      <c r="BM183" s="166" t="s">
        <v>228</v>
      </c>
    </row>
    <row r="184" spans="1:51" s="83" customFormat="1" ht="12" hidden="1">
      <c r="A184" s="254"/>
      <c r="B184" s="255"/>
      <c r="C184" s="254"/>
      <c r="D184" s="256" t="s">
        <v>138</v>
      </c>
      <c r="E184" s="257" t="s">
        <v>1</v>
      </c>
      <c r="F184" s="258" t="s">
        <v>229</v>
      </c>
      <c r="G184" s="254"/>
      <c r="H184" s="257" t="s">
        <v>1</v>
      </c>
      <c r="J184" s="254"/>
      <c r="K184" s="254"/>
      <c r="L184" s="255"/>
      <c r="M184" s="169"/>
      <c r="T184" s="170"/>
      <c r="AT184" s="168" t="s">
        <v>138</v>
      </c>
      <c r="AU184" s="168" t="s">
        <v>79</v>
      </c>
      <c r="AV184" s="83" t="s">
        <v>75</v>
      </c>
      <c r="AW184" s="83" t="s">
        <v>27</v>
      </c>
      <c r="AX184" s="83" t="s">
        <v>70</v>
      </c>
      <c r="AY184" s="168" t="s">
        <v>128</v>
      </c>
    </row>
    <row r="185" spans="1:51" s="84" customFormat="1" ht="12" hidden="1">
      <c r="A185" s="259"/>
      <c r="B185" s="260"/>
      <c r="C185" s="259"/>
      <c r="D185" s="256" t="s">
        <v>138</v>
      </c>
      <c r="E185" s="261" t="s">
        <v>1</v>
      </c>
      <c r="F185" s="262" t="s">
        <v>330</v>
      </c>
      <c r="G185" s="259"/>
      <c r="H185" s="263">
        <v>0</v>
      </c>
      <c r="J185" s="259"/>
      <c r="K185" s="259"/>
      <c r="L185" s="260"/>
      <c r="M185" s="172"/>
      <c r="T185" s="173"/>
      <c r="AT185" s="171" t="s">
        <v>138</v>
      </c>
      <c r="AU185" s="171" t="s">
        <v>79</v>
      </c>
      <c r="AV185" s="84" t="s">
        <v>79</v>
      </c>
      <c r="AW185" s="84" t="s">
        <v>27</v>
      </c>
      <c r="AX185" s="84" t="s">
        <v>75</v>
      </c>
      <c r="AY185" s="171" t="s">
        <v>128</v>
      </c>
    </row>
    <row r="186" spans="1:65" s="68" customFormat="1" ht="21.75" customHeight="1" hidden="1">
      <c r="A186" s="187"/>
      <c r="B186" s="188"/>
      <c r="C186" s="249" t="s">
        <v>230</v>
      </c>
      <c r="D186" s="249" t="s">
        <v>130</v>
      </c>
      <c r="E186" s="250" t="s">
        <v>231</v>
      </c>
      <c r="F186" s="251" t="s">
        <v>232</v>
      </c>
      <c r="G186" s="252" t="s">
        <v>133</v>
      </c>
      <c r="H186" s="253">
        <v>0</v>
      </c>
      <c r="I186" s="80">
        <v>10</v>
      </c>
      <c r="J186" s="293">
        <f>ROUND(I186*H186,2)</f>
        <v>0</v>
      </c>
      <c r="K186" s="251" t="s">
        <v>134</v>
      </c>
      <c r="L186" s="188"/>
      <c r="M186" s="82" t="s">
        <v>1</v>
      </c>
      <c r="N186" s="163" t="s">
        <v>35</v>
      </c>
      <c r="P186" s="164">
        <f>O186*H186</f>
        <v>0</v>
      </c>
      <c r="Q186" s="164">
        <v>0</v>
      </c>
      <c r="R186" s="164">
        <f>Q186*H186</f>
        <v>0</v>
      </c>
      <c r="S186" s="164">
        <v>0</v>
      </c>
      <c r="T186" s="165">
        <f>S186*H186</f>
        <v>0</v>
      </c>
      <c r="AR186" s="166" t="s">
        <v>135</v>
      </c>
      <c r="AT186" s="166" t="s">
        <v>130</v>
      </c>
      <c r="AU186" s="166" t="s">
        <v>79</v>
      </c>
      <c r="AY186" s="137" t="s">
        <v>128</v>
      </c>
      <c r="BE186" s="167">
        <f>IF(N186="základní",J186,0)</f>
        <v>0</v>
      </c>
      <c r="BF186" s="167">
        <f>IF(N186="snížená",J186,0)</f>
        <v>0</v>
      </c>
      <c r="BG186" s="167">
        <f>IF(N186="zákl. přenesená",J186,0)</f>
        <v>0</v>
      </c>
      <c r="BH186" s="167">
        <f>IF(N186="sníž. přenesená",J186,0)</f>
        <v>0</v>
      </c>
      <c r="BI186" s="167">
        <f>IF(N186="nulová",J186,0)</f>
        <v>0</v>
      </c>
      <c r="BJ186" s="137" t="s">
        <v>75</v>
      </c>
      <c r="BK186" s="167">
        <f>ROUND(I186*H186,2)</f>
        <v>0</v>
      </c>
      <c r="BL186" s="137" t="s">
        <v>135</v>
      </c>
      <c r="BM186" s="166" t="s">
        <v>233</v>
      </c>
    </row>
    <row r="187" spans="1:63" s="73" customFormat="1" ht="22.9" customHeight="1">
      <c r="A187" s="242"/>
      <c r="B187" s="243"/>
      <c r="C187" s="242"/>
      <c r="D187" s="244" t="s">
        <v>69</v>
      </c>
      <c r="E187" s="247" t="s">
        <v>142</v>
      </c>
      <c r="F187" s="247" t="s">
        <v>234</v>
      </c>
      <c r="G187" s="242"/>
      <c r="H187" s="242"/>
      <c r="J187" s="248">
        <f>SUM(J188:J201)</f>
        <v>0</v>
      </c>
      <c r="K187" s="242"/>
      <c r="L187" s="243"/>
      <c r="M187" s="158"/>
      <c r="P187" s="159">
        <f>SUM(P188:P203)</f>
        <v>0</v>
      </c>
      <c r="R187" s="159">
        <f>SUM(R188:R203)</f>
        <v>47.6234368</v>
      </c>
      <c r="T187" s="160">
        <f>SUM(T188:T203)</f>
        <v>0</v>
      </c>
      <c r="AR187" s="157" t="s">
        <v>75</v>
      </c>
      <c r="AT187" s="161" t="s">
        <v>69</v>
      </c>
      <c r="AU187" s="161" t="s">
        <v>75</v>
      </c>
      <c r="AY187" s="157" t="s">
        <v>128</v>
      </c>
      <c r="BK187" s="162">
        <f>SUM(BK188:BK203)</f>
        <v>0</v>
      </c>
    </row>
    <row r="188" spans="1:65" s="68" customFormat="1" ht="21.75" customHeight="1">
      <c r="A188" s="187"/>
      <c r="B188" s="188"/>
      <c r="C188" s="249">
        <v>9</v>
      </c>
      <c r="D188" s="249" t="s">
        <v>130</v>
      </c>
      <c r="E188" s="250" t="s">
        <v>339</v>
      </c>
      <c r="F188" s="251" t="s">
        <v>340</v>
      </c>
      <c r="G188" s="252" t="s">
        <v>143</v>
      </c>
      <c r="H188" s="253">
        <f>7.04/2</f>
        <v>3.52</v>
      </c>
      <c r="I188" s="80"/>
      <c r="J188" s="293">
        <f>ROUND(I188*H188,2)</f>
        <v>0</v>
      </c>
      <c r="K188" s="251" t="s">
        <v>341</v>
      </c>
      <c r="L188" s="188"/>
      <c r="M188" s="82" t="s">
        <v>1</v>
      </c>
      <c r="N188" s="163" t="s">
        <v>35</v>
      </c>
      <c r="P188" s="164">
        <f>O188*H188</f>
        <v>0</v>
      </c>
      <c r="Q188" s="164">
        <v>2.25634</v>
      </c>
      <c r="R188" s="164">
        <f>Q188*H188</f>
        <v>7.9423167999999995</v>
      </c>
      <c r="S188" s="164">
        <v>0</v>
      </c>
      <c r="T188" s="165">
        <f>S188*H188</f>
        <v>0</v>
      </c>
      <c r="AR188" s="166" t="s">
        <v>135</v>
      </c>
      <c r="AT188" s="166" t="s">
        <v>130</v>
      </c>
      <c r="AU188" s="166" t="s">
        <v>79</v>
      </c>
      <c r="AY188" s="137" t="s">
        <v>128</v>
      </c>
      <c r="BE188" s="167">
        <f>IF(N188="základní",J188,0)</f>
        <v>0</v>
      </c>
      <c r="BF188" s="167">
        <f>IF(N188="snížená",J188,0)</f>
        <v>0</v>
      </c>
      <c r="BG188" s="167">
        <f>IF(N188="zákl. přenesená",J188,0)</f>
        <v>0</v>
      </c>
      <c r="BH188" s="167">
        <f>IF(N188="sníž. přenesená",J188,0)</f>
        <v>0</v>
      </c>
      <c r="BI188" s="167">
        <f>IF(N188="nulová",J188,0)</f>
        <v>0</v>
      </c>
      <c r="BJ188" s="137" t="s">
        <v>75</v>
      </c>
      <c r="BK188" s="167">
        <f>ROUND(I188*H188,2)</f>
        <v>0</v>
      </c>
      <c r="BL188" s="137" t="s">
        <v>135</v>
      </c>
      <c r="BM188" s="166" t="s">
        <v>235</v>
      </c>
    </row>
    <row r="189" spans="1:51" s="83" customFormat="1" ht="12">
      <c r="A189" s="254"/>
      <c r="B189" s="255"/>
      <c r="C189" s="254"/>
      <c r="D189" s="256" t="s">
        <v>138</v>
      </c>
      <c r="E189" s="257" t="s">
        <v>1</v>
      </c>
      <c r="F189" s="258" t="s">
        <v>236</v>
      </c>
      <c r="G189" s="254"/>
      <c r="H189" s="257" t="s">
        <v>1</v>
      </c>
      <c r="J189" s="254"/>
      <c r="K189" s="254"/>
      <c r="L189" s="255"/>
      <c r="M189" s="169"/>
      <c r="T189" s="170"/>
      <c r="AT189" s="168" t="s">
        <v>138</v>
      </c>
      <c r="AU189" s="168" t="s">
        <v>79</v>
      </c>
      <c r="AV189" s="83" t="s">
        <v>75</v>
      </c>
      <c r="AW189" s="83" t="s">
        <v>27</v>
      </c>
      <c r="AX189" s="83" t="s">
        <v>70</v>
      </c>
      <c r="AY189" s="168" t="s">
        <v>128</v>
      </c>
    </row>
    <row r="190" spans="1:51" s="84" customFormat="1" ht="12">
      <c r="A190" s="259"/>
      <c r="B190" s="260"/>
      <c r="C190" s="259"/>
      <c r="D190" s="256" t="s">
        <v>138</v>
      </c>
      <c r="E190" s="261" t="s">
        <v>1</v>
      </c>
      <c r="F190" s="262"/>
      <c r="G190" s="259"/>
      <c r="H190" s="263">
        <v>3.52</v>
      </c>
      <c r="J190" s="259"/>
      <c r="K190" s="259"/>
      <c r="L190" s="260"/>
      <c r="M190" s="172"/>
      <c r="T190" s="173"/>
      <c r="AT190" s="171" t="s">
        <v>138</v>
      </c>
      <c r="AU190" s="171" t="s">
        <v>79</v>
      </c>
      <c r="AV190" s="84" t="s">
        <v>79</v>
      </c>
      <c r="AW190" s="84" t="s">
        <v>27</v>
      </c>
      <c r="AX190" s="84" t="s">
        <v>75</v>
      </c>
      <c r="AY190" s="171" t="s">
        <v>128</v>
      </c>
    </row>
    <row r="191" spans="1:51" s="84" customFormat="1" ht="24">
      <c r="A191" s="259"/>
      <c r="B191" s="260"/>
      <c r="C191" s="249">
        <v>10</v>
      </c>
      <c r="D191" s="249" t="s">
        <v>130</v>
      </c>
      <c r="E191" s="250" t="s">
        <v>337</v>
      </c>
      <c r="F191" s="251" t="s">
        <v>336</v>
      </c>
      <c r="G191" s="252" t="s">
        <v>254</v>
      </c>
      <c r="H191" s="253">
        <v>16</v>
      </c>
      <c r="I191" s="80"/>
      <c r="J191" s="293">
        <f>ROUND(I191*H191,2)</f>
        <v>0</v>
      </c>
      <c r="K191" s="251" t="s">
        <v>341</v>
      </c>
      <c r="L191" s="260"/>
      <c r="M191" s="172"/>
      <c r="T191" s="173"/>
      <c r="AT191" s="171"/>
      <c r="AU191" s="171"/>
      <c r="AY191" s="171"/>
    </row>
    <row r="192" spans="1:51" s="84" customFormat="1" ht="12">
      <c r="A192" s="259"/>
      <c r="B192" s="260"/>
      <c r="C192" s="259"/>
      <c r="D192" s="256"/>
      <c r="E192" s="261"/>
      <c r="F192" s="262"/>
      <c r="G192" s="259"/>
      <c r="H192" s="263"/>
      <c r="J192" s="259"/>
      <c r="K192" s="259"/>
      <c r="L192" s="260"/>
      <c r="M192" s="172"/>
      <c r="T192" s="173"/>
      <c r="AT192" s="171"/>
      <c r="AU192" s="171"/>
      <c r="AY192" s="171"/>
    </row>
    <row r="193" spans="1:51" s="84" customFormat="1" ht="2.25" customHeight="1">
      <c r="A193" s="259"/>
      <c r="B193" s="260"/>
      <c r="C193" s="259"/>
      <c r="D193" s="256"/>
      <c r="E193" s="261"/>
      <c r="F193" s="262"/>
      <c r="G193" s="259"/>
      <c r="H193" s="263"/>
      <c r="J193" s="259"/>
      <c r="K193" s="259"/>
      <c r="L193" s="260"/>
      <c r="M193" s="172"/>
      <c r="T193" s="173"/>
      <c r="AT193" s="171"/>
      <c r="AU193" s="171"/>
      <c r="AY193" s="171"/>
    </row>
    <row r="194" spans="1:65" s="68" customFormat="1" ht="16.5" customHeight="1">
      <c r="A194" s="187"/>
      <c r="B194" s="188"/>
      <c r="C194" s="249">
        <v>11</v>
      </c>
      <c r="D194" s="249" t="s">
        <v>130</v>
      </c>
      <c r="E194" s="250" t="s">
        <v>237</v>
      </c>
      <c r="F194" s="251" t="s">
        <v>238</v>
      </c>
      <c r="G194" s="252" t="s">
        <v>133</v>
      </c>
      <c r="H194" s="253">
        <v>6</v>
      </c>
      <c r="I194" s="80"/>
      <c r="J194" s="293">
        <f>ROUND(I194*H194,2)</f>
        <v>0</v>
      </c>
      <c r="K194" s="251" t="s">
        <v>341</v>
      </c>
      <c r="L194" s="188"/>
      <c r="M194" s="82" t="s">
        <v>1</v>
      </c>
      <c r="N194" s="163" t="s">
        <v>35</v>
      </c>
      <c r="P194" s="164">
        <f>O194*H194</f>
        <v>0</v>
      </c>
      <c r="Q194" s="164">
        <v>0.01352</v>
      </c>
      <c r="R194" s="164">
        <f>Q194*H194</f>
        <v>0.08112</v>
      </c>
      <c r="S194" s="164">
        <v>0</v>
      </c>
      <c r="T194" s="165">
        <f>S194*H194</f>
        <v>0</v>
      </c>
      <c r="AR194" s="166" t="s">
        <v>135</v>
      </c>
      <c r="AT194" s="166" t="s">
        <v>130</v>
      </c>
      <c r="AU194" s="166" t="s">
        <v>79</v>
      </c>
      <c r="AY194" s="137" t="s">
        <v>128</v>
      </c>
      <c r="BE194" s="167">
        <f>IF(N194="základní",J194,0)</f>
        <v>0</v>
      </c>
      <c r="BF194" s="167">
        <f>IF(N194="snížená",J194,0)</f>
        <v>0</v>
      </c>
      <c r="BG194" s="167">
        <f>IF(N194="zákl. přenesená",J194,0)</f>
        <v>0</v>
      </c>
      <c r="BH194" s="167">
        <f>IF(N194="sníž. přenesená",J194,0)</f>
        <v>0</v>
      </c>
      <c r="BI194" s="167">
        <f>IF(N194="nulová",J194,0)</f>
        <v>0</v>
      </c>
      <c r="BJ194" s="137" t="s">
        <v>75</v>
      </c>
      <c r="BK194" s="167">
        <f>ROUND(I194*H194,2)</f>
        <v>0</v>
      </c>
      <c r="BL194" s="137" t="s">
        <v>135</v>
      </c>
      <c r="BM194" s="166" t="s">
        <v>239</v>
      </c>
    </row>
    <row r="195" spans="1:51" s="84" customFormat="1" ht="12" hidden="1">
      <c r="A195" s="259"/>
      <c r="B195" s="260"/>
      <c r="C195" s="259"/>
      <c r="D195" s="256" t="s">
        <v>138</v>
      </c>
      <c r="E195" s="261" t="s">
        <v>1</v>
      </c>
      <c r="F195" s="262" t="s">
        <v>240</v>
      </c>
      <c r="G195" s="259"/>
      <c r="H195" s="263">
        <v>0</v>
      </c>
      <c r="J195" s="259"/>
      <c r="K195" s="259"/>
      <c r="L195" s="260"/>
      <c r="M195" s="172"/>
      <c r="T195" s="173"/>
      <c r="AT195" s="171" t="s">
        <v>138</v>
      </c>
      <c r="AU195" s="171" t="s">
        <v>79</v>
      </c>
      <c r="AV195" s="84" t="s">
        <v>79</v>
      </c>
      <c r="AW195" s="84" t="s">
        <v>27</v>
      </c>
      <c r="AX195" s="84" t="s">
        <v>70</v>
      </c>
      <c r="AY195" s="171" t="s">
        <v>128</v>
      </c>
    </row>
    <row r="196" spans="1:51" s="84" customFormat="1" ht="12" hidden="1">
      <c r="A196" s="259"/>
      <c r="B196" s="260"/>
      <c r="C196" s="259"/>
      <c r="D196" s="256" t="s">
        <v>138</v>
      </c>
      <c r="E196" s="261" t="s">
        <v>1</v>
      </c>
      <c r="F196" s="262" t="s">
        <v>241</v>
      </c>
      <c r="G196" s="259"/>
      <c r="H196" s="263">
        <v>0</v>
      </c>
      <c r="J196" s="259"/>
      <c r="K196" s="259"/>
      <c r="L196" s="260"/>
      <c r="M196" s="172"/>
      <c r="T196" s="173"/>
      <c r="AT196" s="171" t="s">
        <v>138</v>
      </c>
      <c r="AU196" s="171" t="s">
        <v>79</v>
      </c>
      <c r="AV196" s="84" t="s">
        <v>79</v>
      </c>
      <c r="AW196" s="84" t="s">
        <v>27</v>
      </c>
      <c r="AX196" s="84" t="s">
        <v>70</v>
      </c>
      <c r="AY196" s="171" t="s">
        <v>128</v>
      </c>
    </row>
    <row r="197" spans="1:51" s="85" customFormat="1" ht="12" hidden="1">
      <c r="A197" s="264"/>
      <c r="B197" s="265"/>
      <c r="C197" s="264"/>
      <c r="D197" s="256" t="s">
        <v>138</v>
      </c>
      <c r="E197" s="266" t="s">
        <v>1</v>
      </c>
      <c r="F197" s="267" t="s">
        <v>145</v>
      </c>
      <c r="G197" s="264"/>
      <c r="H197" s="268">
        <v>0</v>
      </c>
      <c r="J197" s="264"/>
      <c r="K197" s="264"/>
      <c r="L197" s="265"/>
      <c r="M197" s="175"/>
      <c r="T197" s="176"/>
      <c r="AT197" s="174" t="s">
        <v>138</v>
      </c>
      <c r="AU197" s="174" t="s">
        <v>79</v>
      </c>
      <c r="AV197" s="85" t="s">
        <v>135</v>
      </c>
      <c r="AW197" s="85" t="s">
        <v>27</v>
      </c>
      <c r="AX197" s="85" t="s">
        <v>75</v>
      </c>
      <c r="AY197" s="174" t="s">
        <v>128</v>
      </c>
    </row>
    <row r="198" spans="1:65" s="68" customFormat="1" ht="16.5" customHeight="1">
      <c r="A198" s="187"/>
      <c r="B198" s="188"/>
      <c r="C198" s="249">
        <v>12</v>
      </c>
      <c r="D198" s="249" t="s">
        <v>130</v>
      </c>
      <c r="E198" s="250" t="s">
        <v>242</v>
      </c>
      <c r="F198" s="251" t="s">
        <v>243</v>
      </c>
      <c r="G198" s="252" t="s">
        <v>133</v>
      </c>
      <c r="H198" s="253">
        <v>6</v>
      </c>
      <c r="I198" s="80"/>
      <c r="J198" s="293">
        <f>ROUND(I198*H198,2)</f>
        <v>0</v>
      </c>
      <c r="K198" s="251" t="s">
        <v>341</v>
      </c>
      <c r="L198" s="188"/>
      <c r="M198" s="82" t="s">
        <v>1</v>
      </c>
      <c r="N198" s="163" t="s">
        <v>35</v>
      </c>
      <c r="P198" s="164">
        <f>O198*H198</f>
        <v>0</v>
      </c>
      <c r="Q198" s="164">
        <v>0</v>
      </c>
      <c r="R198" s="164">
        <f>Q198*H198</f>
        <v>0</v>
      </c>
      <c r="S198" s="164">
        <v>0</v>
      </c>
      <c r="T198" s="165">
        <f>S198*H198</f>
        <v>0</v>
      </c>
      <c r="AR198" s="166" t="s">
        <v>135</v>
      </c>
      <c r="AT198" s="166" t="s">
        <v>130</v>
      </c>
      <c r="AU198" s="166" t="s">
        <v>79</v>
      </c>
      <c r="AY198" s="137" t="s">
        <v>128</v>
      </c>
      <c r="BE198" s="167">
        <f>IF(N198="základní",J198,0)</f>
        <v>0</v>
      </c>
      <c r="BF198" s="167">
        <f>IF(N198="snížená",J198,0)</f>
        <v>0</v>
      </c>
      <c r="BG198" s="167">
        <f>IF(N198="zákl. přenesená",J198,0)</f>
        <v>0</v>
      </c>
      <c r="BH198" s="167">
        <f>IF(N198="sníž. přenesená",J198,0)</f>
        <v>0</v>
      </c>
      <c r="BI198" s="167">
        <f>IF(N198="nulová",J198,0)</f>
        <v>0</v>
      </c>
      <c r="BJ198" s="137" t="s">
        <v>75</v>
      </c>
      <c r="BK198" s="167">
        <f>ROUND(I198*H198,2)</f>
        <v>0</v>
      </c>
      <c r="BL198" s="137" t="s">
        <v>135</v>
      </c>
      <c r="BM198" s="166" t="s">
        <v>244</v>
      </c>
    </row>
    <row r="199" spans="1:65" s="68" customFormat="1" ht="16.5" customHeight="1" hidden="1">
      <c r="A199" s="187"/>
      <c r="B199" s="188"/>
      <c r="C199" s="249" t="s">
        <v>245</v>
      </c>
      <c r="D199" s="249" t="s">
        <v>130</v>
      </c>
      <c r="E199" s="250" t="s">
        <v>246</v>
      </c>
      <c r="F199" s="251" t="s">
        <v>247</v>
      </c>
      <c r="G199" s="252" t="s">
        <v>173</v>
      </c>
      <c r="H199" s="253">
        <v>0</v>
      </c>
      <c r="I199" s="80">
        <v>15000</v>
      </c>
      <c r="J199" s="293">
        <f>ROUND(I199*H199,2)</f>
        <v>0</v>
      </c>
      <c r="K199" s="251" t="s">
        <v>134</v>
      </c>
      <c r="L199" s="188"/>
      <c r="M199" s="82" t="s">
        <v>1</v>
      </c>
      <c r="N199" s="163" t="s">
        <v>35</v>
      </c>
      <c r="P199" s="164">
        <f>O199*H199</f>
        <v>0</v>
      </c>
      <c r="Q199" s="164">
        <v>1.04143</v>
      </c>
      <c r="R199" s="164">
        <f>Q199*H199</f>
        <v>0</v>
      </c>
      <c r="S199" s="164">
        <v>0</v>
      </c>
      <c r="T199" s="165">
        <f>S199*H199</f>
        <v>0</v>
      </c>
      <c r="AR199" s="166" t="s">
        <v>135</v>
      </c>
      <c r="AT199" s="166" t="s">
        <v>130</v>
      </c>
      <c r="AU199" s="166" t="s">
        <v>79</v>
      </c>
      <c r="AY199" s="137" t="s">
        <v>128</v>
      </c>
      <c r="BE199" s="167">
        <f>IF(N199="základní",J199,0)</f>
        <v>0</v>
      </c>
      <c r="BF199" s="167">
        <f>IF(N199="snížená",J199,0)</f>
        <v>0</v>
      </c>
      <c r="BG199" s="167">
        <f>IF(N199="zákl. přenesená",J199,0)</f>
        <v>0</v>
      </c>
      <c r="BH199" s="167">
        <f>IF(N199="sníž. přenesená",J199,0)</f>
        <v>0</v>
      </c>
      <c r="BI199" s="167">
        <f>IF(N199="nulová",J199,0)</f>
        <v>0</v>
      </c>
      <c r="BJ199" s="137" t="s">
        <v>75</v>
      </c>
      <c r="BK199" s="167">
        <f>ROUND(I199*H199,2)</f>
        <v>0</v>
      </c>
      <c r="BL199" s="137" t="s">
        <v>135</v>
      </c>
      <c r="BM199" s="166" t="s">
        <v>248</v>
      </c>
    </row>
    <row r="200" spans="1:51" s="84" customFormat="1" ht="12" hidden="1">
      <c r="A200" s="259"/>
      <c r="B200" s="260"/>
      <c r="C200" s="259"/>
      <c r="D200" s="256" t="s">
        <v>138</v>
      </c>
      <c r="E200" s="261" t="s">
        <v>1</v>
      </c>
      <c r="F200" s="262" t="s">
        <v>249</v>
      </c>
      <c r="G200" s="259"/>
      <c r="H200" s="263">
        <v>0.01</v>
      </c>
      <c r="J200" s="259"/>
      <c r="K200" s="259"/>
      <c r="L200" s="260"/>
      <c r="M200" s="172"/>
      <c r="T200" s="173"/>
      <c r="AT200" s="171" t="s">
        <v>138</v>
      </c>
      <c r="AU200" s="171" t="s">
        <v>79</v>
      </c>
      <c r="AV200" s="84" t="s">
        <v>79</v>
      </c>
      <c r="AW200" s="84" t="s">
        <v>27</v>
      </c>
      <c r="AX200" s="84" t="s">
        <v>75</v>
      </c>
      <c r="AY200" s="171" t="s">
        <v>128</v>
      </c>
    </row>
    <row r="201" spans="1:65" s="68" customFormat="1" ht="25.5" customHeight="1">
      <c r="A201" s="187"/>
      <c r="B201" s="188"/>
      <c r="C201" s="249">
        <v>13</v>
      </c>
      <c r="D201" s="249" t="s">
        <v>130</v>
      </c>
      <c r="E201" s="250" t="s">
        <v>256</v>
      </c>
      <c r="F201" s="251" t="s">
        <v>257</v>
      </c>
      <c r="G201" s="252" t="s">
        <v>133</v>
      </c>
      <c r="H201" s="253">
        <v>20</v>
      </c>
      <c r="I201" s="80"/>
      <c r="J201" s="293">
        <f>ROUND(I201*H201,2)</f>
        <v>0</v>
      </c>
      <c r="K201" s="251" t="s">
        <v>341</v>
      </c>
      <c r="L201" s="188"/>
      <c r="M201" s="82" t="s">
        <v>1</v>
      </c>
      <c r="N201" s="163" t="s">
        <v>35</v>
      </c>
      <c r="P201" s="164">
        <f>O201*H201</f>
        <v>0</v>
      </c>
      <c r="Q201" s="164">
        <v>1.98</v>
      </c>
      <c r="R201" s="164">
        <f>Q201*H201</f>
        <v>39.6</v>
      </c>
      <c r="S201" s="164">
        <v>0</v>
      </c>
      <c r="T201" s="165">
        <f>S201*H201</f>
        <v>0</v>
      </c>
      <c r="AR201" s="166" t="s">
        <v>135</v>
      </c>
      <c r="AT201" s="166" t="s">
        <v>130</v>
      </c>
      <c r="AU201" s="166" t="s">
        <v>79</v>
      </c>
      <c r="AY201" s="137" t="s">
        <v>128</v>
      </c>
      <c r="BE201" s="167">
        <f>IF(N201="základní",J201,0)</f>
        <v>0</v>
      </c>
      <c r="BF201" s="167">
        <f>IF(N201="snížená",J201,0)</f>
        <v>0</v>
      </c>
      <c r="BG201" s="167">
        <f>IF(N201="zákl. přenesená",J201,0)</f>
        <v>0</v>
      </c>
      <c r="BH201" s="167">
        <f>IF(N201="sníž. přenesená",J201,0)</f>
        <v>0</v>
      </c>
      <c r="BI201" s="167">
        <f>IF(N201="nulová",J201,0)</f>
        <v>0</v>
      </c>
      <c r="BJ201" s="137" t="s">
        <v>75</v>
      </c>
      <c r="BK201" s="167">
        <f>ROUND(I201*H201,2)</f>
        <v>0</v>
      </c>
      <c r="BL201" s="137" t="s">
        <v>135</v>
      </c>
      <c r="BM201" s="166" t="s">
        <v>250</v>
      </c>
    </row>
    <row r="202" spans="1:51" s="83" customFormat="1" ht="12">
      <c r="A202" s="254"/>
      <c r="B202" s="255"/>
      <c r="C202" s="254"/>
      <c r="D202" s="256" t="s">
        <v>138</v>
      </c>
      <c r="E202" s="257" t="s">
        <v>1</v>
      </c>
      <c r="F202" s="258" t="s">
        <v>207</v>
      </c>
      <c r="G202" s="254"/>
      <c r="H202" s="257" t="s">
        <v>1</v>
      </c>
      <c r="J202" s="254"/>
      <c r="K202" s="254"/>
      <c r="L202" s="255"/>
      <c r="M202" s="169"/>
      <c r="T202" s="170"/>
      <c r="AT202" s="168" t="s">
        <v>138</v>
      </c>
      <c r="AU202" s="168" t="s">
        <v>79</v>
      </c>
      <c r="AV202" s="83" t="s">
        <v>75</v>
      </c>
      <c r="AW202" s="83" t="s">
        <v>27</v>
      </c>
      <c r="AX202" s="83" t="s">
        <v>70</v>
      </c>
      <c r="AY202" s="168" t="s">
        <v>128</v>
      </c>
    </row>
    <row r="203" spans="1:51" s="84" customFormat="1" ht="12">
      <c r="A203" s="259"/>
      <c r="B203" s="260"/>
      <c r="C203" s="259"/>
      <c r="D203" s="256" t="s">
        <v>138</v>
      </c>
      <c r="E203" s="261" t="s">
        <v>1</v>
      </c>
      <c r="F203" s="262">
        <v>20</v>
      </c>
      <c r="G203" s="259"/>
      <c r="H203" s="263">
        <v>20</v>
      </c>
      <c r="J203" s="259"/>
      <c r="K203" s="259"/>
      <c r="L203" s="260"/>
      <c r="M203" s="172"/>
      <c r="T203" s="173"/>
      <c r="AT203" s="171" t="s">
        <v>138</v>
      </c>
      <c r="AU203" s="171" t="s">
        <v>79</v>
      </c>
      <c r="AV203" s="84" t="s">
        <v>79</v>
      </c>
      <c r="AW203" s="84" t="s">
        <v>27</v>
      </c>
      <c r="AX203" s="84" t="s">
        <v>75</v>
      </c>
      <c r="AY203" s="171" t="s">
        <v>128</v>
      </c>
    </row>
    <row r="204" spans="1:63" s="73" customFormat="1" ht="22.9" customHeight="1" hidden="1">
      <c r="A204" s="242"/>
      <c r="B204" s="243"/>
      <c r="C204" s="242"/>
      <c r="D204" s="275" t="s">
        <v>69</v>
      </c>
      <c r="E204" s="276" t="s">
        <v>318</v>
      </c>
      <c r="F204" s="276" t="s">
        <v>319</v>
      </c>
      <c r="G204" s="242"/>
      <c r="H204" s="242"/>
      <c r="J204" s="248">
        <v>0</v>
      </c>
      <c r="K204" s="242"/>
      <c r="L204" s="243"/>
      <c r="M204" s="158"/>
      <c r="P204" s="159">
        <f>SUM(P206:P208)</f>
        <v>0</v>
      </c>
      <c r="R204" s="159">
        <f>SUM(R206:R208)</f>
        <v>0.445875</v>
      </c>
      <c r="T204" s="160">
        <f>SUM(T206:T208)</f>
        <v>0</v>
      </c>
      <c r="AR204" s="157" t="s">
        <v>75</v>
      </c>
      <c r="AT204" s="161" t="s">
        <v>69</v>
      </c>
      <c r="AU204" s="161" t="s">
        <v>75</v>
      </c>
      <c r="AY204" s="157" t="s">
        <v>128</v>
      </c>
      <c r="BK204" s="162">
        <f>SUM(BK206:BK208)</f>
        <v>0</v>
      </c>
    </row>
    <row r="205" spans="1:63" s="73" customFormat="1" ht="22.9" customHeight="1">
      <c r="A205" s="242"/>
      <c r="B205" s="243"/>
      <c r="C205" s="242"/>
      <c r="D205" s="275" t="s">
        <v>69</v>
      </c>
      <c r="E205" s="277" t="s">
        <v>320</v>
      </c>
      <c r="F205" s="277" t="s">
        <v>321</v>
      </c>
      <c r="G205" s="242"/>
      <c r="H205" s="242"/>
      <c r="J205" s="248">
        <f>SUM(J206:J208)</f>
        <v>0</v>
      </c>
      <c r="K205" s="242"/>
      <c r="L205" s="243"/>
      <c r="M205" s="158"/>
      <c r="P205" s="159"/>
      <c r="R205" s="159"/>
      <c r="T205" s="160"/>
      <c r="AR205" s="157"/>
      <c r="AT205" s="161"/>
      <c r="AU205" s="161"/>
      <c r="AY205" s="157"/>
      <c r="BK205" s="162"/>
    </row>
    <row r="206" spans="1:65" s="68" customFormat="1" ht="21.75" customHeight="1">
      <c r="A206" s="187"/>
      <c r="B206" s="188"/>
      <c r="C206" s="278">
        <v>14</v>
      </c>
      <c r="D206" s="278" t="s">
        <v>181</v>
      </c>
      <c r="E206" s="279" t="s">
        <v>334</v>
      </c>
      <c r="F206" s="280" t="s">
        <v>338</v>
      </c>
      <c r="G206" s="281" t="s">
        <v>335</v>
      </c>
      <c r="H206" s="282">
        <v>16</v>
      </c>
      <c r="I206" s="92"/>
      <c r="J206" s="296">
        <f aca="true" t="shared" si="0" ref="J206">ROUND(I206*H206,2)</f>
        <v>0</v>
      </c>
      <c r="K206" s="280"/>
      <c r="L206" s="188"/>
      <c r="M206" s="82" t="s">
        <v>1</v>
      </c>
      <c r="N206" s="163" t="s">
        <v>35</v>
      </c>
      <c r="P206" s="164">
        <f>O206*H206</f>
        <v>0</v>
      </c>
      <c r="Q206" s="164">
        <v>0.0026</v>
      </c>
      <c r="R206" s="164">
        <f>Q206*H206</f>
        <v>0.0416</v>
      </c>
      <c r="S206" s="164">
        <v>0</v>
      </c>
      <c r="T206" s="165">
        <f>S206*H206</f>
        <v>0</v>
      </c>
      <c r="AR206" s="166" t="s">
        <v>135</v>
      </c>
      <c r="AT206" s="166" t="s">
        <v>130</v>
      </c>
      <c r="AU206" s="166" t="s">
        <v>79</v>
      </c>
      <c r="AY206" s="137" t="s">
        <v>128</v>
      </c>
      <c r="BE206" s="167">
        <f>IF(N206="základní",J206,0)</f>
        <v>0</v>
      </c>
      <c r="BF206" s="167">
        <f>IF(N206="snížená",J206,0)</f>
        <v>0</v>
      </c>
      <c r="BG206" s="167">
        <f>IF(N206="zákl. přenesená",J206,0)</f>
        <v>0</v>
      </c>
      <c r="BH206" s="167">
        <f>IF(N206="sníž. přenesená",J206,0)</f>
        <v>0</v>
      </c>
      <c r="BI206" s="167">
        <f>IF(N206="nulová",J206,0)</f>
        <v>0</v>
      </c>
      <c r="BJ206" s="137" t="s">
        <v>75</v>
      </c>
      <c r="BK206" s="167">
        <f>ROUND(I206*H206,2)</f>
        <v>0</v>
      </c>
      <c r="BL206" s="137" t="s">
        <v>135</v>
      </c>
      <c r="BM206" s="166" t="s">
        <v>251</v>
      </c>
    </row>
    <row r="207" spans="1:51" s="84" customFormat="1" ht="12">
      <c r="A207" s="259"/>
      <c r="B207" s="260"/>
      <c r="C207" s="283"/>
      <c r="D207" s="284" t="s">
        <v>138</v>
      </c>
      <c r="E207" s="285" t="s">
        <v>1</v>
      </c>
      <c r="F207" s="286" t="s">
        <v>346</v>
      </c>
      <c r="G207" s="283"/>
      <c r="H207" s="287">
        <v>16</v>
      </c>
      <c r="I207" s="93"/>
      <c r="J207" s="283"/>
      <c r="K207" s="283"/>
      <c r="L207" s="260"/>
      <c r="M207" s="172"/>
      <c r="T207" s="173"/>
      <c r="AT207" s="171" t="s">
        <v>138</v>
      </c>
      <c r="AU207" s="171" t="s">
        <v>79</v>
      </c>
      <c r="AV207" s="84" t="s">
        <v>79</v>
      </c>
      <c r="AW207" s="84" t="s">
        <v>27</v>
      </c>
      <c r="AX207" s="84" t="s">
        <v>75</v>
      </c>
      <c r="AY207" s="171" t="s">
        <v>128</v>
      </c>
    </row>
    <row r="208" spans="1:65" s="68" customFormat="1" ht="21.75" customHeight="1">
      <c r="A208" s="187"/>
      <c r="B208" s="188"/>
      <c r="C208" s="288">
        <v>15</v>
      </c>
      <c r="D208" s="288" t="s">
        <v>130</v>
      </c>
      <c r="E208" s="289" t="s">
        <v>345</v>
      </c>
      <c r="F208" s="290" t="s">
        <v>322</v>
      </c>
      <c r="G208" s="291" t="s">
        <v>323</v>
      </c>
      <c r="H208" s="292">
        <v>0.05</v>
      </c>
      <c r="I208" s="91"/>
      <c r="J208" s="297">
        <f aca="true" t="shared" si="1" ref="J208">ROUND(I208*H208,2)</f>
        <v>0</v>
      </c>
      <c r="K208" s="251" t="s">
        <v>341</v>
      </c>
      <c r="L208" s="188"/>
      <c r="M208" s="82" t="s">
        <v>1</v>
      </c>
      <c r="N208" s="163" t="s">
        <v>35</v>
      </c>
      <c r="P208" s="164">
        <f aca="true" t="shared" si="2" ref="P208">O208*H208</f>
        <v>0</v>
      </c>
      <c r="Q208" s="164">
        <v>8.0855</v>
      </c>
      <c r="R208" s="164">
        <f aca="true" t="shared" si="3" ref="R208">Q208*H208</f>
        <v>0.404275</v>
      </c>
      <c r="S208" s="164">
        <v>0</v>
      </c>
      <c r="T208" s="165">
        <f aca="true" t="shared" si="4" ref="T208">S208*H208</f>
        <v>0</v>
      </c>
      <c r="AR208" s="166" t="s">
        <v>135</v>
      </c>
      <c r="AT208" s="166" t="s">
        <v>130</v>
      </c>
      <c r="AU208" s="166" t="s">
        <v>79</v>
      </c>
      <c r="AY208" s="137" t="s">
        <v>128</v>
      </c>
      <c r="BE208" s="167">
        <f aca="true" t="shared" si="5" ref="BE208">IF(N208="základní",J208,0)</f>
        <v>0</v>
      </c>
      <c r="BF208" s="167">
        <f aca="true" t="shared" si="6" ref="BF208">IF(N208="snížená",J208,0)</f>
        <v>0</v>
      </c>
      <c r="BG208" s="167">
        <f aca="true" t="shared" si="7" ref="BG208">IF(N208="zákl. přenesená",J208,0)</f>
        <v>0</v>
      </c>
      <c r="BH208" s="167">
        <f aca="true" t="shared" si="8" ref="BH208">IF(N208="sníž. přenesená",J208,0)</f>
        <v>0</v>
      </c>
      <c r="BI208" s="167">
        <f aca="true" t="shared" si="9" ref="BI208">IF(N208="nulová",J208,0)</f>
        <v>0</v>
      </c>
      <c r="BJ208" s="137" t="s">
        <v>75</v>
      </c>
      <c r="BK208" s="167">
        <f aca="true" t="shared" si="10" ref="BK208">ROUND(I208*H208,2)</f>
        <v>0</v>
      </c>
      <c r="BL208" s="137" t="s">
        <v>135</v>
      </c>
      <c r="BM208" s="166" t="s">
        <v>255</v>
      </c>
    </row>
    <row r="209" spans="1:63" s="73" customFormat="1" ht="22.9" customHeight="1">
      <c r="A209" s="242"/>
      <c r="B209" s="243"/>
      <c r="C209" s="242"/>
      <c r="D209" s="244" t="s">
        <v>69</v>
      </c>
      <c r="E209" s="247" t="s">
        <v>258</v>
      </c>
      <c r="F209" s="247" t="s">
        <v>259</v>
      </c>
      <c r="G209" s="242"/>
      <c r="H209" s="242"/>
      <c r="J209" s="248">
        <f>BK209</f>
        <v>0</v>
      </c>
      <c r="K209" s="242"/>
      <c r="L209" s="243"/>
      <c r="M209" s="158"/>
      <c r="P209" s="159">
        <f>SUM(P210:P224)</f>
        <v>0</v>
      </c>
      <c r="R209" s="159">
        <f>SUM(R210:R224)</f>
        <v>0</v>
      </c>
      <c r="T209" s="160">
        <f>SUM(T210:T224)</f>
        <v>0</v>
      </c>
      <c r="AR209" s="157" t="s">
        <v>75</v>
      </c>
      <c r="AT209" s="161" t="s">
        <v>69</v>
      </c>
      <c r="AU209" s="161" t="s">
        <v>75</v>
      </c>
      <c r="AY209" s="157" t="s">
        <v>128</v>
      </c>
      <c r="BK209" s="162">
        <f>SUM(BK210:BK224)</f>
        <v>0</v>
      </c>
    </row>
    <row r="210" spans="1:65" s="68" customFormat="1" ht="16.5" customHeight="1">
      <c r="A210" s="187"/>
      <c r="B210" s="188"/>
      <c r="C210" s="249">
        <v>16</v>
      </c>
      <c r="D210" s="249" t="s">
        <v>130</v>
      </c>
      <c r="E210" s="250" t="s">
        <v>260</v>
      </c>
      <c r="F210" s="251" t="s">
        <v>261</v>
      </c>
      <c r="G210" s="252" t="s">
        <v>173</v>
      </c>
      <c r="H210" s="253">
        <f>12.86*1.85</f>
        <v>23.791</v>
      </c>
      <c r="I210" s="80"/>
      <c r="J210" s="293">
        <f>ROUND(I210*H210,2)</f>
        <v>0</v>
      </c>
      <c r="K210" s="251" t="s">
        <v>341</v>
      </c>
      <c r="L210" s="188"/>
      <c r="M210" s="82" t="s">
        <v>1</v>
      </c>
      <c r="N210" s="163" t="s">
        <v>35</v>
      </c>
      <c r="P210" s="164">
        <f>O210*H210</f>
        <v>0</v>
      </c>
      <c r="Q210" s="164">
        <v>0</v>
      </c>
      <c r="R210" s="164">
        <f>Q210*H210</f>
        <v>0</v>
      </c>
      <c r="S210" s="164">
        <v>0</v>
      </c>
      <c r="T210" s="165">
        <f>S210*H210</f>
        <v>0</v>
      </c>
      <c r="AR210" s="166" t="s">
        <v>135</v>
      </c>
      <c r="AT210" s="166" t="s">
        <v>130</v>
      </c>
      <c r="AU210" s="166" t="s">
        <v>79</v>
      </c>
      <c r="AY210" s="137" t="s">
        <v>128</v>
      </c>
      <c r="BE210" s="167">
        <f>IF(N210="základní",J210,0)</f>
        <v>0</v>
      </c>
      <c r="BF210" s="167">
        <f>IF(N210="snížená",J210,0)</f>
        <v>0</v>
      </c>
      <c r="BG210" s="167">
        <f>IF(N210="zákl. přenesená",J210,0)</f>
        <v>0</v>
      </c>
      <c r="BH210" s="167">
        <f>IF(N210="sníž. přenesená",J210,0)</f>
        <v>0</v>
      </c>
      <c r="BI210" s="167">
        <f>IF(N210="nulová",J210,0)</f>
        <v>0</v>
      </c>
      <c r="BJ210" s="137" t="s">
        <v>75</v>
      </c>
      <c r="BK210" s="167">
        <f>ROUND(I210*H210,2)</f>
        <v>0</v>
      </c>
      <c r="BL210" s="137" t="s">
        <v>135</v>
      </c>
      <c r="BM210" s="166" t="s">
        <v>262</v>
      </c>
    </row>
    <row r="211" spans="1:51" s="84" customFormat="1" ht="15.75" customHeight="1">
      <c r="A211" s="259"/>
      <c r="B211" s="260"/>
      <c r="C211" s="259"/>
      <c r="D211" s="256" t="s">
        <v>138</v>
      </c>
      <c r="E211" s="261" t="s">
        <v>94</v>
      </c>
      <c r="F211" s="262">
        <v>23.791</v>
      </c>
      <c r="G211" s="259"/>
      <c r="H211" s="263">
        <v>23.791</v>
      </c>
      <c r="J211" s="259"/>
      <c r="K211" s="259"/>
      <c r="L211" s="260"/>
      <c r="M211" s="172"/>
      <c r="T211" s="173"/>
      <c r="AT211" s="171" t="s">
        <v>138</v>
      </c>
      <c r="AU211" s="171" t="s">
        <v>79</v>
      </c>
      <c r="AV211" s="84" t="s">
        <v>79</v>
      </c>
      <c r="AW211" s="84" t="s">
        <v>27</v>
      </c>
      <c r="AX211" s="84" t="s">
        <v>75</v>
      </c>
      <c r="AY211" s="171" t="s">
        <v>128</v>
      </c>
    </row>
    <row r="212" spans="1:65" s="68" customFormat="1" ht="21.75" customHeight="1">
      <c r="A212" s="187"/>
      <c r="B212" s="188"/>
      <c r="C212" s="249">
        <v>17</v>
      </c>
      <c r="D212" s="249" t="s">
        <v>130</v>
      </c>
      <c r="E212" s="250" t="s">
        <v>263</v>
      </c>
      <c r="F212" s="251" t="s">
        <v>264</v>
      </c>
      <c r="G212" s="252" t="s">
        <v>173</v>
      </c>
      <c r="H212" s="253">
        <v>237</v>
      </c>
      <c r="I212" s="80"/>
      <c r="J212" s="293">
        <f>ROUND(I212*H212,2)</f>
        <v>0</v>
      </c>
      <c r="K212" s="251" t="s">
        <v>341</v>
      </c>
      <c r="L212" s="188"/>
      <c r="M212" s="82" t="s">
        <v>1</v>
      </c>
      <c r="N212" s="163" t="s">
        <v>35</v>
      </c>
      <c r="P212" s="164">
        <f>O212*H212</f>
        <v>0</v>
      </c>
      <c r="Q212" s="164">
        <v>0</v>
      </c>
      <c r="R212" s="164">
        <f>Q212*H212</f>
        <v>0</v>
      </c>
      <c r="S212" s="164">
        <v>0</v>
      </c>
      <c r="T212" s="165">
        <f>S212*H212</f>
        <v>0</v>
      </c>
      <c r="AR212" s="166" t="s">
        <v>135</v>
      </c>
      <c r="AT212" s="166" t="s">
        <v>130</v>
      </c>
      <c r="AU212" s="166" t="s">
        <v>79</v>
      </c>
      <c r="AY212" s="137" t="s">
        <v>128</v>
      </c>
      <c r="BE212" s="167">
        <f>IF(N212="základní",J212,0)</f>
        <v>0</v>
      </c>
      <c r="BF212" s="167">
        <f>IF(N212="snížená",J212,0)</f>
        <v>0</v>
      </c>
      <c r="BG212" s="167">
        <f>IF(N212="zákl. přenesená",J212,0)</f>
        <v>0</v>
      </c>
      <c r="BH212" s="167">
        <f>IF(N212="sníž. přenesená",J212,0)</f>
        <v>0</v>
      </c>
      <c r="BI212" s="167">
        <f>IF(N212="nulová",J212,0)</f>
        <v>0</v>
      </c>
      <c r="BJ212" s="137" t="s">
        <v>75</v>
      </c>
      <c r="BK212" s="167">
        <f>ROUND(I212*H212,2)</f>
        <v>0</v>
      </c>
      <c r="BL212" s="137" t="s">
        <v>135</v>
      </c>
      <c r="BM212" s="166" t="s">
        <v>265</v>
      </c>
    </row>
    <row r="213" spans="1:51" s="84" customFormat="1" ht="12">
      <c r="A213" s="259"/>
      <c r="B213" s="260"/>
      <c r="C213" s="259"/>
      <c r="D213" s="256" t="s">
        <v>138</v>
      </c>
      <c r="E213" s="261" t="s">
        <v>1</v>
      </c>
      <c r="F213" s="262" t="s">
        <v>266</v>
      </c>
      <c r="G213" s="259"/>
      <c r="H213" s="263">
        <v>237</v>
      </c>
      <c r="J213" s="259"/>
      <c r="K213" s="259"/>
      <c r="L213" s="260"/>
      <c r="M213" s="172"/>
      <c r="T213" s="173"/>
      <c r="AT213" s="171" t="s">
        <v>138</v>
      </c>
      <c r="AU213" s="171" t="s">
        <v>79</v>
      </c>
      <c r="AV213" s="84" t="s">
        <v>79</v>
      </c>
      <c r="AW213" s="84" t="s">
        <v>27</v>
      </c>
      <c r="AX213" s="84" t="s">
        <v>75</v>
      </c>
      <c r="AY213" s="171" t="s">
        <v>128</v>
      </c>
    </row>
    <row r="214" spans="1:65" s="68" customFormat="1" ht="16.5" customHeight="1" hidden="1">
      <c r="A214" s="187"/>
      <c r="B214" s="188"/>
      <c r="C214" s="249" t="s">
        <v>267</v>
      </c>
      <c r="D214" s="249" t="s">
        <v>130</v>
      </c>
      <c r="E214" s="250" t="s">
        <v>268</v>
      </c>
      <c r="F214" s="251" t="s">
        <v>269</v>
      </c>
      <c r="G214" s="252" t="s">
        <v>173</v>
      </c>
      <c r="H214" s="253">
        <v>0</v>
      </c>
      <c r="I214" s="80">
        <v>85</v>
      </c>
      <c r="J214" s="293">
        <f>ROUND(I214*H214,2)</f>
        <v>0</v>
      </c>
      <c r="K214" s="251" t="s">
        <v>134</v>
      </c>
      <c r="L214" s="188"/>
      <c r="M214" s="82" t="s">
        <v>1</v>
      </c>
      <c r="N214" s="163" t="s">
        <v>35</v>
      </c>
      <c r="P214" s="164">
        <f>O214*H214</f>
        <v>0</v>
      </c>
      <c r="Q214" s="164">
        <v>0</v>
      </c>
      <c r="R214" s="164">
        <f>Q214*H214</f>
        <v>0</v>
      </c>
      <c r="S214" s="164">
        <v>0</v>
      </c>
      <c r="T214" s="165">
        <f>S214*H214</f>
        <v>0</v>
      </c>
      <c r="AR214" s="166" t="s">
        <v>135</v>
      </c>
      <c r="AT214" s="166" t="s">
        <v>130</v>
      </c>
      <c r="AU214" s="166" t="s">
        <v>79</v>
      </c>
      <c r="AY214" s="137" t="s">
        <v>128</v>
      </c>
      <c r="BE214" s="167">
        <f>IF(N214="základní",J214,0)</f>
        <v>0</v>
      </c>
      <c r="BF214" s="167">
        <f>IF(N214="snížená",J214,0)</f>
        <v>0</v>
      </c>
      <c r="BG214" s="167">
        <f>IF(N214="zákl. přenesená",J214,0)</f>
        <v>0</v>
      </c>
      <c r="BH214" s="167">
        <f>IF(N214="sníž. přenesená",J214,0)</f>
        <v>0</v>
      </c>
      <c r="BI214" s="167">
        <f>IF(N214="nulová",J214,0)</f>
        <v>0</v>
      </c>
      <c r="BJ214" s="137" t="s">
        <v>75</v>
      </c>
      <c r="BK214" s="167">
        <f>ROUND(I214*H214,2)</f>
        <v>0</v>
      </c>
      <c r="BL214" s="137" t="s">
        <v>135</v>
      </c>
      <c r="BM214" s="166" t="s">
        <v>270</v>
      </c>
    </row>
    <row r="215" spans="1:51" s="84" customFormat="1" ht="12" hidden="1">
      <c r="A215" s="259"/>
      <c r="B215" s="260"/>
      <c r="C215" s="259"/>
      <c r="D215" s="256" t="s">
        <v>138</v>
      </c>
      <c r="E215" s="261" t="s">
        <v>96</v>
      </c>
      <c r="F215" s="262" t="s">
        <v>97</v>
      </c>
      <c r="G215" s="259"/>
      <c r="H215" s="263">
        <v>0</v>
      </c>
      <c r="J215" s="259"/>
      <c r="K215" s="259"/>
      <c r="L215" s="260"/>
      <c r="M215" s="172"/>
      <c r="T215" s="173"/>
      <c r="AT215" s="171" t="s">
        <v>138</v>
      </c>
      <c r="AU215" s="171" t="s">
        <v>79</v>
      </c>
      <c r="AV215" s="84" t="s">
        <v>79</v>
      </c>
      <c r="AW215" s="84" t="s">
        <v>27</v>
      </c>
      <c r="AX215" s="84" t="s">
        <v>75</v>
      </c>
      <c r="AY215" s="171" t="s">
        <v>128</v>
      </c>
    </row>
    <row r="216" spans="1:65" s="68" customFormat="1" ht="16.5" customHeight="1" hidden="1">
      <c r="A216" s="187"/>
      <c r="B216" s="188"/>
      <c r="C216" s="249" t="s">
        <v>81</v>
      </c>
      <c r="D216" s="249" t="s">
        <v>130</v>
      </c>
      <c r="E216" s="250" t="s">
        <v>268</v>
      </c>
      <c r="F216" s="251" t="s">
        <v>269</v>
      </c>
      <c r="G216" s="252" t="s">
        <v>173</v>
      </c>
      <c r="H216" s="253">
        <v>0</v>
      </c>
      <c r="I216" s="80">
        <v>150</v>
      </c>
      <c r="J216" s="293">
        <f>ROUND(I216*H216,2)</f>
        <v>0</v>
      </c>
      <c r="K216" s="251" t="s">
        <v>134</v>
      </c>
      <c r="L216" s="188"/>
      <c r="M216" s="82" t="s">
        <v>1</v>
      </c>
      <c r="N216" s="163" t="s">
        <v>35</v>
      </c>
      <c r="P216" s="164">
        <f>O216*H216</f>
        <v>0</v>
      </c>
      <c r="Q216" s="164">
        <v>0</v>
      </c>
      <c r="R216" s="164">
        <f>Q216*H216</f>
        <v>0</v>
      </c>
      <c r="S216" s="164">
        <v>0</v>
      </c>
      <c r="T216" s="165">
        <f>S216*H216</f>
        <v>0</v>
      </c>
      <c r="AR216" s="166" t="s">
        <v>135</v>
      </c>
      <c r="AT216" s="166" t="s">
        <v>130</v>
      </c>
      <c r="AU216" s="166" t="s">
        <v>79</v>
      </c>
      <c r="AY216" s="137" t="s">
        <v>128</v>
      </c>
      <c r="BE216" s="167">
        <f>IF(N216="základní",J216,0)</f>
        <v>0</v>
      </c>
      <c r="BF216" s="167">
        <f>IF(N216="snížená",J216,0)</f>
        <v>0</v>
      </c>
      <c r="BG216" s="167">
        <f>IF(N216="zákl. přenesená",J216,0)</f>
        <v>0</v>
      </c>
      <c r="BH216" s="167">
        <f>IF(N216="sníž. přenesená",J216,0)</f>
        <v>0</v>
      </c>
      <c r="BI216" s="167">
        <f>IF(N216="nulová",J216,0)</f>
        <v>0</v>
      </c>
      <c r="BJ216" s="137" t="s">
        <v>75</v>
      </c>
      <c r="BK216" s="167">
        <f>ROUND(I216*H216,2)</f>
        <v>0</v>
      </c>
      <c r="BL216" s="137" t="s">
        <v>135</v>
      </c>
      <c r="BM216" s="166" t="s">
        <v>271</v>
      </c>
    </row>
    <row r="217" spans="1:51" s="83" customFormat="1" ht="22.5" hidden="1">
      <c r="A217" s="254"/>
      <c r="B217" s="255"/>
      <c r="C217" s="254"/>
      <c r="D217" s="256" t="s">
        <v>138</v>
      </c>
      <c r="E217" s="257" t="s">
        <v>1</v>
      </c>
      <c r="F217" s="258" t="s">
        <v>272</v>
      </c>
      <c r="G217" s="254"/>
      <c r="H217" s="257" t="s">
        <v>1</v>
      </c>
      <c r="J217" s="254"/>
      <c r="K217" s="254"/>
      <c r="L217" s="255"/>
      <c r="M217" s="169"/>
      <c r="T217" s="170"/>
      <c r="AT217" s="168" t="s">
        <v>138</v>
      </c>
      <c r="AU217" s="168" t="s">
        <v>79</v>
      </c>
      <c r="AV217" s="83" t="s">
        <v>75</v>
      </c>
      <c r="AW217" s="83" t="s">
        <v>27</v>
      </c>
      <c r="AX217" s="83" t="s">
        <v>70</v>
      </c>
      <c r="AY217" s="168" t="s">
        <v>128</v>
      </c>
    </row>
    <row r="218" spans="1:51" s="84" customFormat="1" ht="12" hidden="1">
      <c r="A218" s="259"/>
      <c r="B218" s="260"/>
      <c r="C218" s="259"/>
      <c r="D218" s="256" t="s">
        <v>138</v>
      </c>
      <c r="E218" s="261" t="s">
        <v>1</v>
      </c>
      <c r="F218" s="262" t="s">
        <v>273</v>
      </c>
      <c r="G218" s="259"/>
      <c r="H218" s="263">
        <v>11.44</v>
      </c>
      <c r="J218" s="259"/>
      <c r="K218" s="259"/>
      <c r="L218" s="260"/>
      <c r="M218" s="172"/>
      <c r="T218" s="173"/>
      <c r="AT218" s="171" t="s">
        <v>138</v>
      </c>
      <c r="AU218" s="171" t="s">
        <v>79</v>
      </c>
      <c r="AV218" s="84" t="s">
        <v>79</v>
      </c>
      <c r="AW218" s="84" t="s">
        <v>27</v>
      </c>
      <c r="AX218" s="84" t="s">
        <v>75</v>
      </c>
      <c r="AY218" s="171" t="s">
        <v>128</v>
      </c>
    </row>
    <row r="219" spans="1:65" s="68" customFormat="1" ht="21.75" customHeight="1" hidden="1">
      <c r="A219" s="187"/>
      <c r="B219" s="188"/>
      <c r="C219" s="249" t="s">
        <v>274</v>
      </c>
      <c r="D219" s="249" t="s">
        <v>130</v>
      </c>
      <c r="E219" s="250" t="s">
        <v>275</v>
      </c>
      <c r="F219" s="251" t="s">
        <v>276</v>
      </c>
      <c r="G219" s="252" t="s">
        <v>173</v>
      </c>
      <c r="H219" s="253">
        <v>0</v>
      </c>
      <c r="I219" s="80">
        <v>20</v>
      </c>
      <c r="J219" s="293">
        <f>ROUND(I219*H219,2)</f>
        <v>0</v>
      </c>
      <c r="K219" s="251" t="s">
        <v>134</v>
      </c>
      <c r="L219" s="188"/>
      <c r="M219" s="82" t="s">
        <v>1</v>
      </c>
      <c r="N219" s="163" t="s">
        <v>35</v>
      </c>
      <c r="P219" s="164">
        <f>O219*H219</f>
        <v>0</v>
      </c>
      <c r="Q219" s="164">
        <v>0</v>
      </c>
      <c r="R219" s="164">
        <f>Q219*H219</f>
        <v>0</v>
      </c>
      <c r="S219" s="164">
        <v>0</v>
      </c>
      <c r="T219" s="165">
        <f>S219*H219</f>
        <v>0</v>
      </c>
      <c r="AR219" s="166" t="s">
        <v>135</v>
      </c>
      <c r="AT219" s="166" t="s">
        <v>130</v>
      </c>
      <c r="AU219" s="166" t="s">
        <v>79</v>
      </c>
      <c r="AY219" s="137" t="s">
        <v>128</v>
      </c>
      <c r="BE219" s="167">
        <f>IF(N219="základní",J219,0)</f>
        <v>0</v>
      </c>
      <c r="BF219" s="167">
        <f>IF(N219="snížená",J219,0)</f>
        <v>0</v>
      </c>
      <c r="BG219" s="167">
        <f>IF(N219="zákl. přenesená",J219,0)</f>
        <v>0</v>
      </c>
      <c r="BH219" s="167">
        <f>IF(N219="sníž. přenesená",J219,0)</f>
        <v>0</v>
      </c>
      <c r="BI219" s="167">
        <f>IF(N219="nulová",J219,0)</f>
        <v>0</v>
      </c>
      <c r="BJ219" s="137" t="s">
        <v>75</v>
      </c>
      <c r="BK219" s="167">
        <f>ROUND(I219*H219,2)</f>
        <v>0</v>
      </c>
      <c r="BL219" s="137" t="s">
        <v>135</v>
      </c>
      <c r="BM219" s="166" t="s">
        <v>277</v>
      </c>
    </row>
    <row r="220" spans="1:51" s="84" customFormat="1" ht="12" hidden="1">
      <c r="A220" s="259"/>
      <c r="B220" s="260"/>
      <c r="C220" s="259"/>
      <c r="D220" s="256" t="s">
        <v>138</v>
      </c>
      <c r="E220" s="261" t="s">
        <v>1</v>
      </c>
      <c r="F220" s="262" t="s">
        <v>278</v>
      </c>
      <c r="G220" s="259"/>
      <c r="H220" s="263">
        <v>0</v>
      </c>
      <c r="J220" s="259"/>
      <c r="K220" s="259"/>
      <c r="L220" s="260"/>
      <c r="M220" s="172"/>
      <c r="T220" s="173"/>
      <c r="AT220" s="171" t="s">
        <v>138</v>
      </c>
      <c r="AU220" s="171" t="s">
        <v>79</v>
      </c>
      <c r="AV220" s="84" t="s">
        <v>79</v>
      </c>
      <c r="AW220" s="84" t="s">
        <v>27</v>
      </c>
      <c r="AX220" s="84" t="s">
        <v>75</v>
      </c>
      <c r="AY220" s="171" t="s">
        <v>128</v>
      </c>
    </row>
    <row r="221" spans="1:65" s="68" customFormat="1" ht="21.75" customHeight="1" hidden="1">
      <c r="A221" s="187"/>
      <c r="B221" s="188"/>
      <c r="C221" s="249" t="s">
        <v>279</v>
      </c>
      <c r="D221" s="249" t="s">
        <v>130</v>
      </c>
      <c r="E221" s="250" t="s">
        <v>280</v>
      </c>
      <c r="F221" s="251" t="s">
        <v>281</v>
      </c>
      <c r="G221" s="252" t="s">
        <v>173</v>
      </c>
      <c r="H221" s="253">
        <v>0</v>
      </c>
      <c r="I221" s="80">
        <v>85</v>
      </c>
      <c r="J221" s="293">
        <f>ROUND(I221*H221,2)</f>
        <v>0</v>
      </c>
      <c r="K221" s="251" t="s">
        <v>134</v>
      </c>
      <c r="L221" s="188"/>
      <c r="M221" s="82" t="s">
        <v>1</v>
      </c>
      <c r="N221" s="163" t="s">
        <v>35</v>
      </c>
      <c r="P221" s="164">
        <f>O221*H221</f>
        <v>0</v>
      </c>
      <c r="Q221" s="164">
        <v>0</v>
      </c>
      <c r="R221" s="164">
        <f>Q221*H221</f>
        <v>0</v>
      </c>
      <c r="S221" s="164">
        <v>0</v>
      </c>
      <c r="T221" s="165">
        <f>S221*H221</f>
        <v>0</v>
      </c>
      <c r="AR221" s="166" t="s">
        <v>135</v>
      </c>
      <c r="AT221" s="166" t="s">
        <v>130</v>
      </c>
      <c r="AU221" s="166" t="s">
        <v>79</v>
      </c>
      <c r="AY221" s="137" t="s">
        <v>128</v>
      </c>
      <c r="BE221" s="167">
        <f>IF(N221="základní",J221,0)</f>
        <v>0</v>
      </c>
      <c r="BF221" s="167">
        <f>IF(N221="snížená",J221,0)</f>
        <v>0</v>
      </c>
      <c r="BG221" s="167">
        <f>IF(N221="zákl. přenesená",J221,0)</f>
        <v>0</v>
      </c>
      <c r="BH221" s="167">
        <f>IF(N221="sníž. přenesená",J221,0)</f>
        <v>0</v>
      </c>
      <c r="BI221" s="167">
        <f>IF(N221="nulová",J221,0)</f>
        <v>0</v>
      </c>
      <c r="BJ221" s="137" t="s">
        <v>75</v>
      </c>
      <c r="BK221" s="167">
        <f>ROUND(I221*H221,2)</f>
        <v>0</v>
      </c>
      <c r="BL221" s="137" t="s">
        <v>135</v>
      </c>
      <c r="BM221" s="166" t="s">
        <v>282</v>
      </c>
    </row>
    <row r="222" spans="1:65" s="68" customFormat="1" ht="33" customHeight="1" hidden="1">
      <c r="A222" s="187"/>
      <c r="B222" s="188"/>
      <c r="C222" s="249" t="s">
        <v>283</v>
      </c>
      <c r="D222" s="249" t="s">
        <v>130</v>
      </c>
      <c r="E222" s="250" t="s">
        <v>284</v>
      </c>
      <c r="F222" s="251" t="s">
        <v>285</v>
      </c>
      <c r="G222" s="252" t="s">
        <v>173</v>
      </c>
      <c r="H222" s="253">
        <v>0</v>
      </c>
      <c r="I222" s="80">
        <v>250</v>
      </c>
      <c r="J222" s="293">
        <f>ROUND(I222*H222,2)</f>
        <v>0</v>
      </c>
      <c r="K222" s="251" t="s">
        <v>134</v>
      </c>
      <c r="L222" s="188"/>
      <c r="M222" s="82" t="s">
        <v>1</v>
      </c>
      <c r="N222" s="163" t="s">
        <v>35</v>
      </c>
      <c r="P222" s="164">
        <f>O222*H222</f>
        <v>0</v>
      </c>
      <c r="Q222" s="164">
        <v>0</v>
      </c>
      <c r="R222" s="164">
        <f>Q222*H222</f>
        <v>0</v>
      </c>
      <c r="S222" s="164">
        <v>0</v>
      </c>
      <c r="T222" s="165">
        <f>S222*H222</f>
        <v>0</v>
      </c>
      <c r="AR222" s="166" t="s">
        <v>135</v>
      </c>
      <c r="AT222" s="166" t="s">
        <v>130</v>
      </c>
      <c r="AU222" s="166" t="s">
        <v>79</v>
      </c>
      <c r="AY222" s="137" t="s">
        <v>128</v>
      </c>
      <c r="BE222" s="167">
        <f>IF(N222="základní",J222,0)</f>
        <v>0</v>
      </c>
      <c r="BF222" s="167">
        <f>IF(N222="snížená",J222,0)</f>
        <v>0</v>
      </c>
      <c r="BG222" s="167">
        <f>IF(N222="zákl. přenesená",J222,0)</f>
        <v>0</v>
      </c>
      <c r="BH222" s="167">
        <f>IF(N222="sníž. přenesená",J222,0)</f>
        <v>0</v>
      </c>
      <c r="BI222" s="167">
        <f>IF(N222="nulová",J222,0)</f>
        <v>0</v>
      </c>
      <c r="BJ222" s="137" t="s">
        <v>75</v>
      </c>
      <c r="BK222" s="167">
        <f>ROUND(I222*H222,2)</f>
        <v>0</v>
      </c>
      <c r="BL222" s="137" t="s">
        <v>135</v>
      </c>
      <c r="BM222" s="166" t="s">
        <v>286</v>
      </c>
    </row>
    <row r="223" spans="1:65" s="68" customFormat="1" ht="33" customHeight="1" hidden="1">
      <c r="A223" s="187"/>
      <c r="B223" s="188"/>
      <c r="C223" s="249" t="s">
        <v>287</v>
      </c>
      <c r="D223" s="249" t="s">
        <v>130</v>
      </c>
      <c r="E223" s="250" t="s">
        <v>288</v>
      </c>
      <c r="F223" s="251" t="s">
        <v>289</v>
      </c>
      <c r="G223" s="252" t="s">
        <v>173</v>
      </c>
      <c r="H223" s="253">
        <v>0</v>
      </c>
      <c r="I223" s="80">
        <v>130</v>
      </c>
      <c r="J223" s="293">
        <f>ROUND(I223*H223,2)</f>
        <v>0</v>
      </c>
      <c r="K223" s="251" t="s">
        <v>134</v>
      </c>
      <c r="L223" s="188"/>
      <c r="M223" s="82" t="s">
        <v>1</v>
      </c>
      <c r="N223" s="163" t="s">
        <v>35</v>
      </c>
      <c r="P223" s="164">
        <f>O223*H223</f>
        <v>0</v>
      </c>
      <c r="Q223" s="164">
        <v>0</v>
      </c>
      <c r="R223" s="164">
        <f>Q223*H223</f>
        <v>0</v>
      </c>
      <c r="S223" s="164">
        <v>0</v>
      </c>
      <c r="T223" s="165">
        <f>S223*H223</f>
        <v>0</v>
      </c>
      <c r="AR223" s="166" t="s">
        <v>135</v>
      </c>
      <c r="AT223" s="166" t="s">
        <v>130</v>
      </c>
      <c r="AU223" s="166" t="s">
        <v>79</v>
      </c>
      <c r="AY223" s="137" t="s">
        <v>128</v>
      </c>
      <c r="BE223" s="167">
        <f>IF(N223="základní",J223,0)</f>
        <v>0</v>
      </c>
      <c r="BF223" s="167">
        <f>IF(N223="snížená",J223,0)</f>
        <v>0</v>
      </c>
      <c r="BG223" s="167">
        <f>IF(N223="zákl. přenesená",J223,0)</f>
        <v>0</v>
      </c>
      <c r="BH223" s="167">
        <f>IF(N223="sníž. přenesená",J223,0)</f>
        <v>0</v>
      </c>
      <c r="BI223" s="167">
        <f>IF(N223="nulová",J223,0)</f>
        <v>0</v>
      </c>
      <c r="BJ223" s="137" t="s">
        <v>75</v>
      </c>
      <c r="BK223" s="167">
        <f>ROUND(I223*H223,2)</f>
        <v>0</v>
      </c>
      <c r="BL223" s="137" t="s">
        <v>135</v>
      </c>
      <c r="BM223" s="166" t="s">
        <v>290</v>
      </c>
    </row>
    <row r="224" spans="1:51" s="84" customFormat="1" ht="12" hidden="1">
      <c r="A224" s="259"/>
      <c r="B224" s="260"/>
      <c r="C224" s="259"/>
      <c r="D224" s="256" t="s">
        <v>138</v>
      </c>
      <c r="E224" s="261" t="s">
        <v>1</v>
      </c>
      <c r="F224" s="262"/>
      <c r="G224" s="259"/>
      <c r="H224" s="263"/>
      <c r="J224" s="259"/>
      <c r="K224" s="259"/>
      <c r="L224" s="260"/>
      <c r="M224" s="172"/>
      <c r="T224" s="173"/>
      <c r="AT224" s="171" t="s">
        <v>138</v>
      </c>
      <c r="AU224" s="171" t="s">
        <v>79</v>
      </c>
      <c r="AV224" s="84" t="s">
        <v>79</v>
      </c>
      <c r="AW224" s="84" t="s">
        <v>27</v>
      </c>
      <c r="AX224" s="84" t="s">
        <v>75</v>
      </c>
      <c r="AY224" s="171" t="s">
        <v>128</v>
      </c>
    </row>
    <row r="225" spans="1:63" s="73" customFormat="1" ht="22.9" customHeight="1">
      <c r="A225" s="242"/>
      <c r="B225" s="243"/>
      <c r="C225" s="242"/>
      <c r="D225" s="244" t="s">
        <v>69</v>
      </c>
      <c r="E225" s="247" t="s">
        <v>291</v>
      </c>
      <c r="F225" s="247" t="s">
        <v>292</v>
      </c>
      <c r="G225" s="242"/>
      <c r="H225" s="242"/>
      <c r="J225" s="248">
        <f>BK225</f>
        <v>0</v>
      </c>
      <c r="K225" s="242"/>
      <c r="L225" s="243"/>
      <c r="M225" s="158"/>
      <c r="P225" s="159">
        <f>P226</f>
        <v>0</v>
      </c>
      <c r="R225" s="159">
        <f>R226</f>
        <v>0</v>
      </c>
      <c r="T225" s="160">
        <f>T226</f>
        <v>0</v>
      </c>
      <c r="AR225" s="157" t="s">
        <v>75</v>
      </c>
      <c r="AT225" s="161" t="s">
        <v>69</v>
      </c>
      <c r="AU225" s="161" t="s">
        <v>75</v>
      </c>
      <c r="AY225" s="157" t="s">
        <v>128</v>
      </c>
      <c r="BK225" s="162">
        <f>BK226</f>
        <v>0</v>
      </c>
    </row>
    <row r="226" spans="1:65" s="68" customFormat="1" ht="21.75" customHeight="1">
      <c r="A226" s="187"/>
      <c r="B226" s="188"/>
      <c r="C226" s="249">
        <v>18</v>
      </c>
      <c r="D226" s="249" t="s">
        <v>130</v>
      </c>
      <c r="E226" s="250" t="s">
        <v>293</v>
      </c>
      <c r="F226" s="251" t="s">
        <v>294</v>
      </c>
      <c r="G226" s="252" t="s">
        <v>173</v>
      </c>
      <c r="H226" s="253">
        <v>11</v>
      </c>
      <c r="I226" s="80"/>
      <c r="J226" s="293">
        <f>ROUND(I226*H226,2)</f>
        <v>0</v>
      </c>
      <c r="K226" s="251" t="s">
        <v>341</v>
      </c>
      <c r="L226" s="188"/>
      <c r="M226" s="82" t="s">
        <v>1</v>
      </c>
      <c r="N226" s="163" t="s">
        <v>35</v>
      </c>
      <c r="P226" s="164">
        <f>O226*H226</f>
        <v>0</v>
      </c>
      <c r="Q226" s="164">
        <v>0</v>
      </c>
      <c r="R226" s="164">
        <f>Q226*H226</f>
        <v>0</v>
      </c>
      <c r="S226" s="164">
        <v>0</v>
      </c>
      <c r="T226" s="165">
        <f>S226*H226</f>
        <v>0</v>
      </c>
      <c r="AR226" s="166" t="s">
        <v>135</v>
      </c>
      <c r="AT226" s="166" t="s">
        <v>130</v>
      </c>
      <c r="AU226" s="166" t="s">
        <v>79</v>
      </c>
      <c r="AY226" s="137" t="s">
        <v>128</v>
      </c>
      <c r="BE226" s="167">
        <f>IF(N226="základní",J226,0)</f>
        <v>0</v>
      </c>
      <c r="BF226" s="167">
        <f>IF(N226="snížená",J226,0)</f>
        <v>0</v>
      </c>
      <c r="BG226" s="167">
        <f>IF(N226="zákl. přenesená",J226,0)</f>
        <v>0</v>
      </c>
      <c r="BH226" s="167">
        <f>IF(N226="sníž. přenesená",J226,0)</f>
        <v>0</v>
      </c>
      <c r="BI226" s="167">
        <f>IF(N226="nulová",J226,0)</f>
        <v>0</v>
      </c>
      <c r="BJ226" s="137" t="s">
        <v>75</v>
      </c>
      <c r="BK226" s="167">
        <f>ROUND(I226*H226,2)</f>
        <v>0</v>
      </c>
      <c r="BL226" s="137" t="s">
        <v>135</v>
      </c>
      <c r="BM226" s="166" t="s">
        <v>295</v>
      </c>
    </row>
    <row r="227" spans="1:63" s="73" customFormat="1" ht="25.9" customHeight="1">
      <c r="A227" s="242"/>
      <c r="B227" s="243"/>
      <c r="C227" s="242"/>
      <c r="D227" s="244" t="s">
        <v>69</v>
      </c>
      <c r="E227" s="245" t="s">
        <v>296</v>
      </c>
      <c r="F227" s="245" t="s">
        <v>297</v>
      </c>
      <c r="G227" s="242"/>
      <c r="H227" s="242"/>
      <c r="J227" s="246">
        <f>BK227</f>
        <v>0</v>
      </c>
      <c r="K227" s="242"/>
      <c r="L227" s="243"/>
      <c r="M227" s="158"/>
      <c r="P227" s="159">
        <f>P228+P231+P233</f>
        <v>0</v>
      </c>
      <c r="R227" s="159">
        <f>R228+R231+R233</f>
        <v>0</v>
      </c>
      <c r="T227" s="160">
        <f>T228+T231+T233</f>
        <v>0</v>
      </c>
      <c r="AR227" s="157" t="s">
        <v>141</v>
      </c>
      <c r="AT227" s="161" t="s">
        <v>69</v>
      </c>
      <c r="AU227" s="161" t="s">
        <v>70</v>
      </c>
      <c r="AY227" s="157" t="s">
        <v>128</v>
      </c>
      <c r="BK227" s="162">
        <f>BK228+BK231+BK233</f>
        <v>0</v>
      </c>
    </row>
    <row r="228" spans="1:63" s="73" customFormat="1" ht="22.9" customHeight="1">
      <c r="A228" s="242"/>
      <c r="B228" s="243"/>
      <c r="C228" s="242"/>
      <c r="D228" s="244" t="s">
        <v>69</v>
      </c>
      <c r="E228" s="247" t="s">
        <v>298</v>
      </c>
      <c r="F228" s="247" t="s">
        <v>299</v>
      </c>
      <c r="G228" s="242"/>
      <c r="H228" s="242"/>
      <c r="J228" s="248">
        <f>BK228</f>
        <v>0</v>
      </c>
      <c r="K228" s="242"/>
      <c r="L228" s="243"/>
      <c r="M228" s="158"/>
      <c r="P228" s="159">
        <f>SUM(P229:P230)</f>
        <v>0</v>
      </c>
      <c r="R228" s="159">
        <f>SUM(R229:R230)</f>
        <v>0</v>
      </c>
      <c r="T228" s="160">
        <f>SUM(T229:T230)</f>
        <v>0</v>
      </c>
      <c r="AR228" s="157" t="s">
        <v>141</v>
      </c>
      <c r="AT228" s="161" t="s">
        <v>69</v>
      </c>
      <c r="AU228" s="161" t="s">
        <v>75</v>
      </c>
      <c r="AY228" s="157" t="s">
        <v>128</v>
      </c>
      <c r="BK228" s="162">
        <f>SUM(BK229:BK230)</f>
        <v>0</v>
      </c>
    </row>
    <row r="229" spans="1:65" s="68" customFormat="1" ht="16.5" customHeight="1">
      <c r="A229" s="187"/>
      <c r="B229" s="188"/>
      <c r="C229" s="249">
        <v>19</v>
      </c>
      <c r="D229" s="249" t="s">
        <v>130</v>
      </c>
      <c r="E229" s="250" t="s">
        <v>300</v>
      </c>
      <c r="F229" s="251" t="s">
        <v>331</v>
      </c>
      <c r="G229" s="252" t="s">
        <v>301</v>
      </c>
      <c r="H229" s="253">
        <v>1</v>
      </c>
      <c r="I229" s="80"/>
      <c r="J229" s="293">
        <f>ROUND(I229*H229,2)</f>
        <v>0</v>
      </c>
      <c r="K229" s="251" t="s">
        <v>341</v>
      </c>
      <c r="L229" s="188"/>
      <c r="M229" s="82" t="s">
        <v>1</v>
      </c>
      <c r="N229" s="163" t="s">
        <v>35</v>
      </c>
      <c r="P229" s="164">
        <f>O229*H229</f>
        <v>0</v>
      </c>
      <c r="Q229" s="164">
        <v>0</v>
      </c>
      <c r="R229" s="164">
        <f>Q229*H229</f>
        <v>0</v>
      </c>
      <c r="S229" s="164">
        <v>0</v>
      </c>
      <c r="T229" s="165">
        <f>S229*H229</f>
        <v>0</v>
      </c>
      <c r="AR229" s="166" t="s">
        <v>302</v>
      </c>
      <c r="AT229" s="166" t="s">
        <v>130</v>
      </c>
      <c r="AU229" s="166" t="s">
        <v>79</v>
      </c>
      <c r="AY229" s="137" t="s">
        <v>128</v>
      </c>
      <c r="BE229" s="167">
        <f>IF(N229="základní",J229,0)</f>
        <v>0</v>
      </c>
      <c r="BF229" s="167">
        <f>IF(N229="snížená",J229,0)</f>
        <v>0</v>
      </c>
      <c r="BG229" s="167">
        <f>IF(N229="zákl. přenesená",J229,0)</f>
        <v>0</v>
      </c>
      <c r="BH229" s="167">
        <f>IF(N229="sníž. přenesená",J229,0)</f>
        <v>0</v>
      </c>
      <c r="BI229" s="167">
        <f>IF(N229="nulová",J229,0)</f>
        <v>0</v>
      </c>
      <c r="BJ229" s="137" t="s">
        <v>75</v>
      </c>
      <c r="BK229" s="167">
        <f>ROUND(I229*H229,2)</f>
        <v>0</v>
      </c>
      <c r="BL229" s="137" t="s">
        <v>302</v>
      </c>
      <c r="BM229" s="166" t="s">
        <v>303</v>
      </c>
    </row>
    <row r="230" spans="1:65" s="68" customFormat="1" ht="16.5" customHeight="1" hidden="1">
      <c r="A230" s="187"/>
      <c r="B230" s="188"/>
      <c r="C230" s="249" t="s">
        <v>304</v>
      </c>
      <c r="D230" s="249" t="s">
        <v>130</v>
      </c>
      <c r="E230" s="250" t="s">
        <v>305</v>
      </c>
      <c r="F230" s="251" t="s">
        <v>306</v>
      </c>
      <c r="G230" s="252" t="s">
        <v>301</v>
      </c>
      <c r="H230" s="253">
        <v>0</v>
      </c>
      <c r="I230" s="80">
        <v>8000</v>
      </c>
      <c r="J230" s="293">
        <f>ROUND(I230*H230,2)</f>
        <v>0</v>
      </c>
      <c r="K230" s="251" t="s">
        <v>134</v>
      </c>
      <c r="L230" s="188"/>
      <c r="M230" s="82" t="s">
        <v>1</v>
      </c>
      <c r="N230" s="163" t="s">
        <v>35</v>
      </c>
      <c r="P230" s="164">
        <f>O230*H230</f>
        <v>0</v>
      </c>
      <c r="Q230" s="164">
        <v>0</v>
      </c>
      <c r="R230" s="164">
        <f>Q230*H230</f>
        <v>0</v>
      </c>
      <c r="S230" s="164">
        <v>0</v>
      </c>
      <c r="T230" s="165">
        <f>S230*H230</f>
        <v>0</v>
      </c>
      <c r="AR230" s="166" t="s">
        <v>302</v>
      </c>
      <c r="AT230" s="166" t="s">
        <v>130</v>
      </c>
      <c r="AU230" s="166" t="s">
        <v>79</v>
      </c>
      <c r="AY230" s="137" t="s">
        <v>128</v>
      </c>
      <c r="BE230" s="167">
        <f>IF(N230="základní",J230,0)</f>
        <v>0</v>
      </c>
      <c r="BF230" s="167">
        <f>IF(N230="snížená",J230,0)</f>
        <v>0</v>
      </c>
      <c r="BG230" s="167">
        <f>IF(N230="zákl. přenesená",J230,0)</f>
        <v>0</v>
      </c>
      <c r="BH230" s="167">
        <f>IF(N230="sníž. přenesená",J230,0)</f>
        <v>0</v>
      </c>
      <c r="BI230" s="167">
        <f>IF(N230="nulová",J230,0)</f>
        <v>0</v>
      </c>
      <c r="BJ230" s="137" t="s">
        <v>75</v>
      </c>
      <c r="BK230" s="167">
        <f>ROUND(I230*H230,2)</f>
        <v>0</v>
      </c>
      <c r="BL230" s="137" t="s">
        <v>302</v>
      </c>
      <c r="BM230" s="166" t="s">
        <v>307</v>
      </c>
    </row>
    <row r="231" spans="1:63" s="73" customFormat="1" ht="22.9" customHeight="1">
      <c r="A231" s="242"/>
      <c r="B231" s="243"/>
      <c r="C231" s="242"/>
      <c r="D231" s="244" t="s">
        <v>69</v>
      </c>
      <c r="E231" s="247" t="s">
        <v>308</v>
      </c>
      <c r="F231" s="247" t="s">
        <v>309</v>
      </c>
      <c r="G231" s="242"/>
      <c r="H231" s="242"/>
      <c r="J231" s="248">
        <f>BK231</f>
        <v>0</v>
      </c>
      <c r="K231" s="242"/>
      <c r="L231" s="243"/>
      <c r="M231" s="158"/>
      <c r="P231" s="159">
        <f>P232</f>
        <v>0</v>
      </c>
      <c r="R231" s="159">
        <f>R232</f>
        <v>0</v>
      </c>
      <c r="T231" s="160">
        <f>T232</f>
        <v>0</v>
      </c>
      <c r="AR231" s="157" t="s">
        <v>141</v>
      </c>
      <c r="AT231" s="161" t="s">
        <v>69</v>
      </c>
      <c r="AU231" s="161" t="s">
        <v>75</v>
      </c>
      <c r="AY231" s="157" t="s">
        <v>128</v>
      </c>
      <c r="BK231" s="162">
        <f>BK232</f>
        <v>0</v>
      </c>
    </row>
    <row r="232" spans="1:65" s="68" customFormat="1" ht="16.5" customHeight="1">
      <c r="A232" s="187"/>
      <c r="B232" s="188"/>
      <c r="C232" s="249">
        <v>20</v>
      </c>
      <c r="D232" s="249" t="s">
        <v>130</v>
      </c>
      <c r="E232" s="250" t="s">
        <v>310</v>
      </c>
      <c r="F232" s="251" t="s">
        <v>309</v>
      </c>
      <c r="G232" s="252" t="s">
        <v>301</v>
      </c>
      <c r="H232" s="253">
        <v>1</v>
      </c>
      <c r="I232" s="80"/>
      <c r="J232" s="293">
        <f>ROUND(I232*H232,2)</f>
        <v>0</v>
      </c>
      <c r="K232" s="251" t="s">
        <v>341</v>
      </c>
      <c r="L232" s="188"/>
      <c r="M232" s="82" t="s">
        <v>1</v>
      </c>
      <c r="N232" s="163" t="s">
        <v>35</v>
      </c>
      <c r="P232" s="164">
        <f>O232*H232</f>
        <v>0</v>
      </c>
      <c r="Q232" s="164">
        <v>0</v>
      </c>
      <c r="R232" s="164">
        <f>Q232*H232</f>
        <v>0</v>
      </c>
      <c r="S232" s="164">
        <v>0</v>
      </c>
      <c r="T232" s="165">
        <f>S232*H232</f>
        <v>0</v>
      </c>
      <c r="AR232" s="166" t="s">
        <v>302</v>
      </c>
      <c r="AT232" s="166" t="s">
        <v>130</v>
      </c>
      <c r="AU232" s="166" t="s">
        <v>79</v>
      </c>
      <c r="AY232" s="137" t="s">
        <v>128</v>
      </c>
      <c r="BE232" s="167">
        <f>IF(N232="základní",J232,0)</f>
        <v>0</v>
      </c>
      <c r="BF232" s="167">
        <f>IF(N232="snížená",J232,0)</f>
        <v>0</v>
      </c>
      <c r="BG232" s="167">
        <f>IF(N232="zákl. přenesená",J232,0)</f>
        <v>0</v>
      </c>
      <c r="BH232" s="167">
        <f>IF(N232="sníž. přenesená",J232,0)</f>
        <v>0</v>
      </c>
      <c r="BI232" s="167">
        <f>IF(N232="nulová",J232,0)</f>
        <v>0</v>
      </c>
      <c r="BJ232" s="137" t="s">
        <v>75</v>
      </c>
      <c r="BK232" s="167">
        <f>ROUND(I232*H232,2)</f>
        <v>0</v>
      </c>
      <c r="BL232" s="137" t="s">
        <v>302</v>
      </c>
      <c r="BM232" s="166" t="s">
        <v>311</v>
      </c>
    </row>
    <row r="233" spans="1:63" s="73" customFormat="1" ht="22.9" customHeight="1">
      <c r="A233" s="242"/>
      <c r="B233" s="243"/>
      <c r="C233" s="242"/>
      <c r="D233" s="244" t="s">
        <v>69</v>
      </c>
      <c r="E233" s="247" t="s">
        <v>312</v>
      </c>
      <c r="F233" s="247" t="s">
        <v>313</v>
      </c>
      <c r="G233" s="242"/>
      <c r="H233" s="242"/>
      <c r="J233" s="248">
        <f>BK233</f>
        <v>0</v>
      </c>
      <c r="K233" s="242"/>
      <c r="L233" s="243"/>
      <c r="M233" s="158"/>
      <c r="P233" s="159">
        <f>P234</f>
        <v>0</v>
      </c>
      <c r="R233" s="159">
        <f>R234</f>
        <v>0</v>
      </c>
      <c r="T233" s="160">
        <f>T234</f>
        <v>0</v>
      </c>
      <c r="AR233" s="157" t="s">
        <v>141</v>
      </c>
      <c r="AT233" s="161" t="s">
        <v>69</v>
      </c>
      <c r="AU233" s="161" t="s">
        <v>75</v>
      </c>
      <c r="AY233" s="157" t="s">
        <v>128</v>
      </c>
      <c r="BK233" s="162">
        <f>BK234</f>
        <v>0</v>
      </c>
    </row>
    <row r="234" spans="1:65" s="68" customFormat="1" ht="16.5" customHeight="1">
      <c r="A234" s="187"/>
      <c r="B234" s="188"/>
      <c r="C234" s="249">
        <v>21</v>
      </c>
      <c r="D234" s="249" t="s">
        <v>130</v>
      </c>
      <c r="E234" s="250" t="s">
        <v>314</v>
      </c>
      <c r="F234" s="251" t="s">
        <v>313</v>
      </c>
      <c r="G234" s="252" t="s">
        <v>301</v>
      </c>
      <c r="H234" s="253">
        <v>1</v>
      </c>
      <c r="I234" s="80"/>
      <c r="J234" s="293">
        <f>ROUND(I234*H234,2)</f>
        <v>0</v>
      </c>
      <c r="K234" s="251" t="s">
        <v>341</v>
      </c>
      <c r="L234" s="188"/>
      <c r="M234" s="88" t="s">
        <v>1</v>
      </c>
      <c r="N234" s="178" t="s">
        <v>35</v>
      </c>
      <c r="O234" s="179"/>
      <c r="P234" s="180">
        <f>O234*H234</f>
        <v>0</v>
      </c>
      <c r="Q234" s="180">
        <v>0</v>
      </c>
      <c r="R234" s="180">
        <f>Q234*H234</f>
        <v>0</v>
      </c>
      <c r="S234" s="180">
        <v>0</v>
      </c>
      <c r="T234" s="181">
        <f>S234*H234</f>
        <v>0</v>
      </c>
      <c r="AR234" s="166" t="s">
        <v>302</v>
      </c>
      <c r="AT234" s="166" t="s">
        <v>130</v>
      </c>
      <c r="AU234" s="166" t="s">
        <v>79</v>
      </c>
      <c r="AY234" s="137" t="s">
        <v>128</v>
      </c>
      <c r="BE234" s="167">
        <f>IF(N234="základní",J234,0)</f>
        <v>0</v>
      </c>
      <c r="BF234" s="167">
        <f>IF(N234="snížená",J234,0)</f>
        <v>0</v>
      </c>
      <c r="BG234" s="167">
        <f>IF(N234="zákl. přenesená",J234,0)</f>
        <v>0</v>
      </c>
      <c r="BH234" s="167">
        <f>IF(N234="sníž. přenesená",J234,0)</f>
        <v>0</v>
      </c>
      <c r="BI234" s="167">
        <f>IF(N234="nulová",J234,0)</f>
        <v>0</v>
      </c>
      <c r="BJ234" s="137" t="s">
        <v>75</v>
      </c>
      <c r="BK234" s="167">
        <f>ROUND(I234*H234,2)</f>
        <v>0</v>
      </c>
      <c r="BL234" s="137" t="s">
        <v>302</v>
      </c>
      <c r="BM234" s="166" t="s">
        <v>315</v>
      </c>
    </row>
    <row r="235" spans="1:12" s="68" customFormat="1" ht="6.95" customHeight="1">
      <c r="A235" s="187"/>
      <c r="B235" s="217"/>
      <c r="C235" s="218"/>
      <c r="D235" s="218"/>
      <c r="E235" s="218"/>
      <c r="F235" s="218"/>
      <c r="G235" s="218"/>
      <c r="H235" s="218"/>
      <c r="I235" s="72"/>
      <c r="J235" s="218"/>
      <c r="K235" s="218"/>
      <c r="L235" s="188"/>
    </row>
    <row r="236" spans="10:12" ht="12">
      <c r="J236" s="182"/>
      <c r="K236" s="182"/>
      <c r="L236" s="182"/>
    </row>
  </sheetData>
  <sheetProtection algorithmName="SHA-512" hashValue="W3Owysgf7607MLa5i5jCZAWiwX11e4GdU4P1FP6175fT0KhRUAG2tqvHVRmAkUOZWxV+JKQfBrRzRvqVo1d1Dw==" saltValue="aeQaCAwqI8C/K5/aMitQbw==" spinCount="100000" sheet="1" formatCells="0" formatColumns="0" formatRows="0" insertColumns="0" insertRows="0" insertHyperlinks="0" deleteColumns="0" deleteRows="0" sort="0" autoFilter="0" pivotTables="0"/>
  <autoFilter ref="C122:K234"/>
  <mergeCells count="6">
    <mergeCell ref="E115:H115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Hermannová Dagmar, Ing.</dc:creator>
  <cp:keywords/>
  <dc:description/>
  <cp:lastModifiedBy>Hermannová Dagmar, Ing.</cp:lastModifiedBy>
  <cp:lastPrinted>2020-10-26T07:51:59Z</cp:lastPrinted>
  <dcterms:created xsi:type="dcterms:W3CDTF">2020-07-06T14:42:34Z</dcterms:created>
  <dcterms:modified xsi:type="dcterms:W3CDTF">2024-02-14T07:09:34Z</dcterms:modified>
  <cp:category/>
  <cp:version/>
  <cp:contentType/>
  <cp:contentStatus/>
</cp:coreProperties>
</file>