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/>
  <bookViews>
    <workbookView xWindow="65416" yWindow="65416" windowWidth="29040" windowHeight="15840" activeTab="0"/>
  </bookViews>
  <sheets>
    <sheet name="Rekapitulace stavby" sheetId="1" r:id="rId1"/>
    <sheet name="101 - SO 101 Parkoviště" sheetId="2" r:id="rId2"/>
    <sheet name="401 - SO 401 Úprava VO" sheetId="3" r:id="rId3"/>
    <sheet name="701 - SO 701 Kontejnerové..." sheetId="4" r:id="rId4"/>
    <sheet name="702 - Úprava stávajícího ..." sheetId="5" r:id="rId5"/>
    <sheet name="800 - Vedlejší rozpočtové..." sheetId="6" r:id="rId6"/>
    <sheet name="Seznam figur" sheetId="7" r:id="rId7"/>
  </sheets>
  <definedNames>
    <definedName name="_xlnm._FilterDatabase" localSheetId="1" hidden="1">'101 - SO 101 Parkoviště'!$C$126:$K$366</definedName>
    <definedName name="_xlnm._FilterDatabase" localSheetId="2" hidden="1">'401 - SO 401 Úprava VO'!$C$124:$K$162</definedName>
    <definedName name="_xlnm._FilterDatabase" localSheetId="3" hidden="1">'701 - SO 701 Kontejnerové...'!$C$124:$K$194</definedName>
    <definedName name="_xlnm._FilterDatabase" localSheetId="4" hidden="1">'702 - Úprava stávajícího ...'!$C$126:$K$176</definedName>
    <definedName name="_xlnm._FilterDatabase" localSheetId="5" hidden="1">'800 - Vedlejší rozpočtové...'!$C$119:$K$130</definedName>
    <definedName name="_xlnm.Print_Area" localSheetId="1">'101 - SO 101 Parkoviště'!$C$4:$J$76,'101 - SO 101 Parkoviště'!$C$82:$J$108,'101 - SO 101 Parkoviště'!$C$114:$K$366</definedName>
    <definedName name="_xlnm.Print_Area" localSheetId="2">'401 - SO 401 Úprava VO'!$C$4:$J$76,'401 - SO 401 Úprava VO'!$C$82:$J$106,'401 - SO 401 Úprava VO'!$C$112:$K$162</definedName>
    <definedName name="_xlnm.Print_Area" localSheetId="3">'701 - SO 701 Kontejnerové...'!$C$4:$J$76,'701 - SO 701 Kontejnerové...'!$C$82:$J$106,'701 - SO 701 Kontejnerové...'!$C$112:$K$194</definedName>
    <definedName name="_xlnm.Print_Area" localSheetId="4">'702 - Úprava stávajícího ...'!$C$4:$J$76,'702 - Úprava stávajícího ...'!$C$82:$J$108,'702 - Úprava stávajícího ...'!$C$114:$K$176</definedName>
    <definedName name="_xlnm.Print_Area" localSheetId="5">'800 - Vedlejší rozpočtové...'!$C$4:$J$76,'800 - Vedlejší rozpočtové...'!$C$82:$J$101,'800 - Vedlejší rozpočtové...'!$C$107:$K$130</definedName>
    <definedName name="_xlnm.Print_Area" localSheetId="0">'Rekapitulace stavby'!$D$4:$AO$76,'Rekapitulace stavby'!$C$82:$AQ$100</definedName>
    <definedName name="_xlnm.Print_Area" localSheetId="6">'Seznam figur'!$C$4:$G$135</definedName>
    <definedName name="_xlnm.Print_Titles" localSheetId="0">'Rekapitulace stavby'!$92:$92</definedName>
    <definedName name="_xlnm.Print_Titles" localSheetId="1">'101 - SO 101 Parkoviště'!$126:$126</definedName>
    <definedName name="_xlnm.Print_Titles" localSheetId="2">'401 - SO 401 Úprava VO'!$124:$124</definedName>
    <definedName name="_xlnm.Print_Titles" localSheetId="3">'701 - SO 701 Kontejnerové...'!$124:$124</definedName>
    <definedName name="_xlnm.Print_Titles" localSheetId="4">'702 - Úprava stávajícího ...'!$126:$126</definedName>
    <definedName name="_xlnm.Print_Titles" localSheetId="5">'800 - Vedlejší rozpočtové...'!$119:$119</definedName>
    <definedName name="_xlnm.Print_Titles" localSheetId="6">'Seznam figur'!$9:$9</definedName>
  </definedNames>
  <calcPr calcId="181029"/>
</workbook>
</file>

<file path=xl/sharedStrings.xml><?xml version="1.0" encoding="utf-8"?>
<sst xmlns="http://schemas.openxmlformats.org/spreadsheetml/2006/main" count="6005" uniqueCount="1064">
  <si>
    <t>Export Komplet</t>
  </si>
  <si>
    <t/>
  </si>
  <si>
    <t>2.0</t>
  </si>
  <si>
    <t>False</t>
  </si>
  <si>
    <t>{f0069179-4ad2-4f8a-8059-21340b55ab31}</t>
  </si>
  <si>
    <t>&gt;&gt;  skryté sloupce  &lt;&lt;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</si>
  <si>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</si>
  <si>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</si>
  <si>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</si>
  <si>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</si>
  <si>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</si>
  <si>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</si>
  <si>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</si>
  <si>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</si>
  <si>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Zadrapa1070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</si>
  <si>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</si>
  <si>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</si>
  <si>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Kontejnerové stanoviště na ulici Soudní,Valašské Meziříčí</t>
  </si>
  <si>
    <t>KSO:</t>
  </si>
  <si>
    <t>CC-CZ:</t>
  </si>
  <si>
    <t>Místo:</t>
  </si>
  <si>
    <t>Valašské Meziříčí</t>
  </si>
  <si>
    <t>Datum:</t>
  </si>
  <si>
    <t>4. 10. 2022</t>
  </si>
  <si>
    <t>Zadavatel:</t>
  </si>
  <si>
    <t>IČ:</t>
  </si>
  <si>
    <t>Město Valašské Meziříčí</t>
  </si>
  <si>
    <t>DIČ:</t>
  </si>
  <si>
    <t>Uchazeč:</t>
  </si>
  <si>
    <t>Vyplň údaj</t>
  </si>
  <si>
    <t>Projektant:</t>
  </si>
  <si>
    <t>LZ-PROJEKT plus s.r.o.</t>
  </si>
  <si>
    <t>True</t>
  </si>
  <si>
    <t>Zpracovatel:</t>
  </si>
  <si>
    <t>Fajfrová Irena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</si>
  <si>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</si>
  <si>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</si>
  <si>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</si>
  <si>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</si>
  <si>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</si>
  <si>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</si>
  <si>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</si>
  <si>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</si>
  <si>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</si>
  <si>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</si>
  <si>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</si>
  <si>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</si>
  <si>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</si>
  <si>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</si>
  <si>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</si>
  <si>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</si>
  <si>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</si>
  <si>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</si>
  <si>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</si>
  <si>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</si>
  <si>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</si>
  <si>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</si>
  <si>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</si>
  <si>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</si>
  <si>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</si>
  <si>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</si>
  <si>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</si>
  <si>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</si>
  <si>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</si>
  <si>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</si>
  <si>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</si>
  <si>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</si>
  <si>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</si>
  <si>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</si>
  <si>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</si>
  <si>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</si>
  <si>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</si>
  <si>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</si>
  <si>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</si>
  <si>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</si>
  <si>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</si>
  <si>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</si>
  <si>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</si>
  <si>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</si>
  <si>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</si>
  <si>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</si>
  <si>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101</t>
  </si>
  <si>
    <t>SO 101 Parkoviště</t>
  </si>
  <si>
    <t>STA</t>
  </si>
  <si>
    <t>1</t>
  </si>
  <si>
    <t>{2513a269-cf30-4832-a6fa-84819f3e5413}</t>
  </si>
  <si>
    <t>2</t>
  </si>
  <si>
    <t>401</t>
  </si>
  <si>
    <t>SO 401 Úprava VO</t>
  </si>
  <si>
    <t>{ea744f9b-07e3-4172-b147-06fa317ad9c1}</t>
  </si>
  <si>
    <t>701</t>
  </si>
  <si>
    <t>SO 701 Kontejnerové stanoviště</t>
  </si>
  <si>
    <t>{3a83d176-3565-4096-9f63-4b6d0190dca2}</t>
  </si>
  <si>
    <t>702</t>
  </si>
  <si>
    <t>Úprava stávajícího objektu trafiky</t>
  </si>
  <si>
    <t>{7fdecb5e-0a43-4592-92d7-5c25cc8d664c}</t>
  </si>
  <si>
    <t>800</t>
  </si>
  <si>
    <t>Vedlejší rozpočtové náklady</t>
  </si>
  <si>
    <t>{95f1fabf-1d25-4ad2-959c-d1991b7fa0f6}</t>
  </si>
  <si>
    <t>j</t>
  </si>
  <si>
    <t>105</t>
  </si>
  <si>
    <t>n</t>
  </si>
  <si>
    <t>KRYCÍ LIST SOUPISU PRACÍ</t>
  </si>
  <si>
    <t>o</t>
  </si>
  <si>
    <t>137,492</t>
  </si>
  <si>
    <t>or</t>
  </si>
  <si>
    <t>56</t>
  </si>
  <si>
    <t>or1</t>
  </si>
  <si>
    <t>32</t>
  </si>
  <si>
    <t>p1</t>
  </si>
  <si>
    <t>7,92</t>
  </si>
  <si>
    <t>Objekt:</t>
  </si>
  <si>
    <t>p2</t>
  </si>
  <si>
    <t>1,76</t>
  </si>
  <si>
    <t>101 - SO 101 Parkoviště</t>
  </si>
  <si>
    <t>r</t>
  </si>
  <si>
    <t>26,4</t>
  </si>
  <si>
    <t>r1</t>
  </si>
  <si>
    <t>5,5</t>
  </si>
  <si>
    <t>s</t>
  </si>
  <si>
    <t>2,592</t>
  </si>
  <si>
    <t>sut1</t>
  </si>
  <si>
    <t>142,66</t>
  </si>
  <si>
    <t>sut2</t>
  </si>
  <si>
    <t>79,228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</si>
  <si>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</si>
  <si>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</si>
  <si>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</si>
  <si>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</si>
  <si>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</si>
  <si>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</si>
  <si>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</si>
  <si>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</si>
  <si>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</si>
  <si>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</si>
  <si>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</si>
  <si>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</si>
  <si>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</si>
  <si>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</si>
  <si>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</si>
  <si>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</si>
  <si>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</si>
  <si>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</si>
  <si>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</si>
  <si>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</si>
  <si>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</si>
  <si>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</si>
  <si>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</si>
  <si>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</si>
  <si>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</si>
  <si>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</si>
  <si>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</si>
  <si>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</si>
  <si>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</si>
  <si>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</si>
  <si>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</si>
  <si>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</si>
  <si>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</si>
  <si>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</si>
  <si>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</si>
  <si>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 a klestu</t>
  </si>
  <si>
    <t>m2</t>
  </si>
  <si>
    <t>CS ÚRS 2022 02</t>
  </si>
  <si>
    <t>4</t>
  </si>
  <si>
    <t>1097585590</t>
  </si>
  <si>
    <t>111211101</t>
  </si>
  <si>
    <t>Odstranění křovin a stromů průměru kmene do 100 mm i s kořeny sklonu terénu do 1:5 ručně</t>
  </si>
  <si>
    <t>-854620682</t>
  </si>
  <si>
    <t>3</t>
  </si>
  <si>
    <t>113106144</t>
  </si>
  <si>
    <t>Rozebrání dlažeb ze zámkových dlaždic komunikací pro pěší strojně pl přes 50 m2</t>
  </si>
  <si>
    <t>-1872034251</t>
  </si>
  <si>
    <t>113107164</t>
  </si>
  <si>
    <t>Odstranění podkladu z kameniva drceného tl přes 300 do 400 mm strojně pl přes 50 do 200 m2</t>
  </si>
  <si>
    <t>-955006790</t>
  </si>
  <si>
    <t>5</t>
  </si>
  <si>
    <t>113107241</t>
  </si>
  <si>
    <t>Odstranění podkladu živičného tl 50 mm strojně pl přes 200 m2</t>
  </si>
  <si>
    <t>1636458503</t>
  </si>
  <si>
    <t>6</t>
  </si>
  <si>
    <t>113107324</t>
  </si>
  <si>
    <t>Odstranění podkladu z kameniva drceného tl přes 300 do 400 mm strojně pl do 50 m2</t>
  </si>
  <si>
    <t>1238273224</t>
  </si>
  <si>
    <t>7</t>
  </si>
  <si>
    <t>113107342</t>
  </si>
  <si>
    <t>Odstranění podkladu živičného tl přes 50 do 100 mm strojně pl do 50 m2</t>
  </si>
  <si>
    <t>-1072229224</t>
  </si>
  <si>
    <t>8</t>
  </si>
  <si>
    <t>113107344</t>
  </si>
  <si>
    <t>Odstranění podkladu živičného tl přes 150 do 200 mm strojně pl do 50 m2</t>
  </si>
  <si>
    <t>1729903355</t>
  </si>
  <si>
    <t>9</t>
  </si>
  <si>
    <t>113201112</t>
  </si>
  <si>
    <t>Vytrhání obrub silničních ležatých</t>
  </si>
  <si>
    <t>m</t>
  </si>
  <si>
    <t>1813064087</t>
  </si>
  <si>
    <t>10</t>
  </si>
  <si>
    <t>119003211</t>
  </si>
  <si>
    <t>Mobilní plotová zábrana s reflexním pásem výšky do 1,5 m pro zabezpečení výkopu zřízení</t>
  </si>
  <si>
    <t>1694448584</t>
  </si>
  <si>
    <t>VV</t>
  </si>
  <si>
    <t>140</t>
  </si>
  <si>
    <t>11</t>
  </si>
  <si>
    <t>119003212</t>
  </si>
  <si>
    <t>Mobilní plotová zábrana s reflexním pásem výšky do 1,5 m pro zabezpečení výkopu odstranění</t>
  </si>
  <si>
    <t>646871177</t>
  </si>
  <si>
    <t>121112003</t>
  </si>
  <si>
    <t>Sejmutí ornice tl vrstvy do 200 mm ručně</t>
  </si>
  <si>
    <t>1651586876</t>
  </si>
  <si>
    <t>56,0</t>
  </si>
  <si>
    <t>13</t>
  </si>
  <si>
    <t>122257204</t>
  </si>
  <si>
    <t>Odkopávky a prokopávky nezapažené pro silnice a dálnice v hornině třídy těžitelnosti I objem přes 100 m3 strojně v omezeném prostoru</t>
  </si>
  <si>
    <t>m3</t>
  </si>
  <si>
    <t>-1858867218</t>
  </si>
  <si>
    <t>105,0</t>
  </si>
  <si>
    <t>14</t>
  </si>
  <si>
    <t>132251101</t>
  </si>
  <si>
    <t>Hloubení rýh nezapažených š do 800 mm v hornině třídy těžitelnosti I skupiny 3 objem do 20 m3 strojně</t>
  </si>
  <si>
    <t>-1024878268</t>
  </si>
  <si>
    <t>drenáž</t>
  </si>
  <si>
    <t>(0,6+0,5)*0,5*0,5*20,0</t>
  </si>
  <si>
    <t>15</t>
  </si>
  <si>
    <t>132254102</t>
  </si>
  <si>
    <t>Hloubení rýh zapažených š do 800 mm v hornině třídy těžitelnosti I skupiny 3 objem do 50 m3 strojně</t>
  </si>
  <si>
    <t>1619040784</t>
  </si>
  <si>
    <t>výkop pro propoj.potrubí</t>
  </si>
  <si>
    <t>0,8*1,5*22,0</t>
  </si>
  <si>
    <t>Součet</t>
  </si>
  <si>
    <t>16</t>
  </si>
  <si>
    <t>133254101</t>
  </si>
  <si>
    <t>Hloubení šachet zapažených v hornině třídy těžitelnosti I skupiny 3 objem do 20 m3</t>
  </si>
  <si>
    <t>-676959914</t>
  </si>
  <si>
    <t>pro UV</t>
  </si>
  <si>
    <t>1,2*1,2*1,8</t>
  </si>
  <si>
    <t>17</t>
  </si>
  <si>
    <t>151101101</t>
  </si>
  <si>
    <t>Zřízení příložného pažení a rozepření stěn rýh hl do 2 m</t>
  </si>
  <si>
    <t>-1912008916</t>
  </si>
  <si>
    <t>r/0,8*2</t>
  </si>
  <si>
    <t>18</t>
  </si>
  <si>
    <t>151101111</t>
  </si>
  <si>
    <t>Odstranění příložného pažení a rozepření stěn rýh hl do 2 m</t>
  </si>
  <si>
    <t>6994386</t>
  </si>
  <si>
    <t>19</t>
  </si>
  <si>
    <t>151101201</t>
  </si>
  <si>
    <t>Zřízení příložného pažení stěn výkopu hl do 4 m</t>
  </si>
  <si>
    <t>-1020252853</t>
  </si>
  <si>
    <t>1,2*4*1,8</t>
  </si>
  <si>
    <t>20</t>
  </si>
  <si>
    <t>151101211</t>
  </si>
  <si>
    <t>Odstranění příložného pažení stěn hl do 4 m</t>
  </si>
  <si>
    <t>1492773322</t>
  </si>
  <si>
    <t>162301501</t>
  </si>
  <si>
    <t>Vodorovné přemístění křovin do 5 km D kmene do 100 mm</t>
  </si>
  <si>
    <t>1643892157</t>
  </si>
  <si>
    <t>22</t>
  </si>
  <si>
    <t>162301981</t>
  </si>
  <si>
    <t>Příplatek k vodorovnému přemístění křovin D kmene do 100 mm ZKD 1 km</t>
  </si>
  <si>
    <t>-1572311852</t>
  </si>
  <si>
    <t>10,000*10</t>
  </si>
  <si>
    <t>23</t>
  </si>
  <si>
    <t>162651112</t>
  </si>
  <si>
    <t>Vodorovné přemístění přes 4 000 do 5000 m výkopku/sypaniny z horniny třídy těžitelnosti I skupiny 1 až 3</t>
  </si>
  <si>
    <t>-663228496</t>
  </si>
  <si>
    <t>odvoz ornice na mezideponii a zpět</t>
  </si>
  <si>
    <t>or1*0,15*2</t>
  </si>
  <si>
    <t>zemina pro násyp</t>
  </si>
  <si>
    <t>n*2</t>
  </si>
  <si>
    <t>24</t>
  </si>
  <si>
    <t>162751117</t>
  </si>
  <si>
    <t>Vodorovné přemístění přes 9 000 do 10000 m výkopku/sypaniny z horniny třídy těžitelnosti I skupiny 1 až 3</t>
  </si>
  <si>
    <t>1562713389</t>
  </si>
  <si>
    <t>r+r1+s+j</t>
  </si>
  <si>
    <t>-n</t>
  </si>
  <si>
    <t>25</t>
  </si>
  <si>
    <t>-851711873</t>
  </si>
  <si>
    <t>odvoz přebytečné ornice</t>
  </si>
  <si>
    <t>or*0,15-or1*0,15</t>
  </si>
  <si>
    <t>26</t>
  </si>
  <si>
    <t>162751119</t>
  </si>
  <si>
    <t>Příplatek k vodorovnému přemístění výkopku/sypaniny z horniny třídy těžitelnosti I skupiny 1 až 3 ZKD 1000 m přes 10000 m</t>
  </si>
  <si>
    <t>-1074958733</t>
  </si>
  <si>
    <t>o*10</t>
  </si>
  <si>
    <t>27</t>
  </si>
  <si>
    <t>167151101</t>
  </si>
  <si>
    <t>Nakládání výkopku z hornin třídy těžitelnosti I skupiny 1 až 3 do 100 m3</t>
  </si>
  <si>
    <t>1824108647</t>
  </si>
  <si>
    <t>ornice</t>
  </si>
  <si>
    <t>or1*0,15</t>
  </si>
  <si>
    <t>28</t>
  </si>
  <si>
    <t>1762235448</t>
  </si>
  <si>
    <t>29</t>
  </si>
  <si>
    <t>171152101</t>
  </si>
  <si>
    <t>Uložení sypaniny z hornin soudržných do násypů zhutněných silnic a dálnic</t>
  </si>
  <si>
    <t>-1381145993</t>
  </si>
  <si>
    <t>2,0</t>
  </si>
  <si>
    <t>30</t>
  </si>
  <si>
    <t>171251201</t>
  </si>
  <si>
    <t>Uložení sypaniny na skládky nebo meziskládky</t>
  </si>
  <si>
    <t>1998782749</t>
  </si>
  <si>
    <t>31</t>
  </si>
  <si>
    <t>171201231</t>
  </si>
  <si>
    <t>Poplatek za uložení zeminy a kamení na recyklační skládce (skládkovné) kód odpadu 17 05 04</t>
  </si>
  <si>
    <t>t</t>
  </si>
  <si>
    <t>-605790943</t>
  </si>
  <si>
    <t>o*2,0</t>
  </si>
  <si>
    <t>1534239274</t>
  </si>
  <si>
    <t>33</t>
  </si>
  <si>
    <t>174151101</t>
  </si>
  <si>
    <t>Zásyp jam, šachet rýh nebo kolem objektů sypaninou se zhutněním</t>
  </si>
  <si>
    <t>1590356986</t>
  </si>
  <si>
    <t>r+s</t>
  </si>
  <si>
    <t>-p1-p2</t>
  </si>
  <si>
    <t>-0,45*0,45*1,8</t>
  </si>
  <si>
    <t>34</t>
  </si>
  <si>
    <t>M</t>
  </si>
  <si>
    <t>58331200</t>
  </si>
  <si>
    <t>štěrkopísek netříděný</t>
  </si>
  <si>
    <t>1721878346</t>
  </si>
  <si>
    <t>18,947*2 'Přepočtené koeficientem množství</t>
  </si>
  <si>
    <t>35</t>
  </si>
  <si>
    <t>175151101</t>
  </si>
  <si>
    <t>Obsypání potrubí strojně sypaninou bez prohození, uloženou do 3 m</t>
  </si>
  <si>
    <t>2015102876</t>
  </si>
  <si>
    <t>0,8*0,45*22,0</t>
  </si>
  <si>
    <t>36</t>
  </si>
  <si>
    <t>58344171</t>
  </si>
  <si>
    <t>štěrkodrť frakce 0/32</t>
  </si>
  <si>
    <t>-1127359958</t>
  </si>
  <si>
    <t>7,92*2 'Přepočtené koeficientem množství</t>
  </si>
  <si>
    <t>37</t>
  </si>
  <si>
    <t>181152302</t>
  </si>
  <si>
    <t>Úprava pláně pro silnice a dálnice v zářezech se zhutněním</t>
  </si>
  <si>
    <t>-150826339</t>
  </si>
  <si>
    <t>38</t>
  </si>
  <si>
    <t>181152302.1</t>
  </si>
  <si>
    <t>Úprava pláně pro silnice a dálnice v zářezech se zhutněním  45MPa</t>
  </si>
  <si>
    <t>1586946422</t>
  </si>
  <si>
    <t>39</t>
  </si>
  <si>
    <t>181311103</t>
  </si>
  <si>
    <t>Rozprostření ornice tl vrstvy do 200 mm v rovině nebo ve svahu do 1:5 ručně</t>
  </si>
  <si>
    <t>31955788</t>
  </si>
  <si>
    <t>32,0</t>
  </si>
  <si>
    <t>40</t>
  </si>
  <si>
    <t>181411131</t>
  </si>
  <si>
    <t>Založení parkového trávníku výsevem pl do 1000 m2 v rovině a ve svahu do 1:5</t>
  </si>
  <si>
    <t>-1108367308</t>
  </si>
  <si>
    <t>41</t>
  </si>
  <si>
    <t>00572410</t>
  </si>
  <si>
    <t>osivo směs travní parková</t>
  </si>
  <si>
    <t>kg</t>
  </si>
  <si>
    <t>1453050406</t>
  </si>
  <si>
    <t>32*0,02 'Přepočtené koeficientem množství</t>
  </si>
  <si>
    <t>42</t>
  </si>
  <si>
    <t>183403153</t>
  </si>
  <si>
    <t>Obdělání půdy hrabáním v rovině a svahu do 1:5</t>
  </si>
  <si>
    <t>1932067448</t>
  </si>
  <si>
    <t>43</t>
  </si>
  <si>
    <t>185804513.1</t>
  </si>
  <si>
    <t xml:space="preserve">mechanické odplevelení </t>
  </si>
  <si>
    <t>-527446564</t>
  </si>
  <si>
    <t>Zakládání</t>
  </si>
  <si>
    <t>44</t>
  </si>
  <si>
    <t>212752402</t>
  </si>
  <si>
    <t>Trativody z drenážních trubek pro liniové stavby a komunikace se zřízením štěrkového lože pod trubky a s jejich obsypem v otevřeném výkopu trubka korugovaná sendvičová PE-HD SN 8 celoperforovaná 360° DN 150</t>
  </si>
  <si>
    <t>-1821158866</t>
  </si>
  <si>
    <t>Vodorovné konstrukce</t>
  </si>
  <si>
    <t>45</t>
  </si>
  <si>
    <t>451572111</t>
  </si>
  <si>
    <t>Lože pod potrubí otevřený výkop z kameniva drobného těženého</t>
  </si>
  <si>
    <t>-1520122103</t>
  </si>
  <si>
    <t>0,8*0,1*22,0</t>
  </si>
  <si>
    <t>46</t>
  </si>
  <si>
    <t>452112112</t>
  </si>
  <si>
    <t>Osazení betonových prstenců nebo rámů v do 100 mm</t>
  </si>
  <si>
    <t>kus</t>
  </si>
  <si>
    <t>1370783209</t>
  </si>
  <si>
    <t>47</t>
  </si>
  <si>
    <t>59223864</t>
  </si>
  <si>
    <t>prstenec pro uliční vpusť vyrovnávací betonový 390x60x130mm</t>
  </si>
  <si>
    <t>1532452829</t>
  </si>
  <si>
    <t>Komunikace pozemní</t>
  </si>
  <si>
    <t>48</t>
  </si>
  <si>
    <t>564761101</t>
  </si>
  <si>
    <t>Podklad z kameniva hrubého drceného vel. 32-63 mm plochy do 100 m2 tl 200 mm</t>
  </si>
  <si>
    <t>-478893978</t>
  </si>
  <si>
    <t>49</t>
  </si>
  <si>
    <t>564831011</t>
  </si>
  <si>
    <t>Podklad ze štěrkodrtě ŠD plochy do 100 m2 tl 100 mm</t>
  </si>
  <si>
    <t>1446813870</t>
  </si>
  <si>
    <t>pod obrubníky</t>
  </si>
  <si>
    <t>(72+6+28+6)*0,55</t>
  </si>
  <si>
    <t>22,0*0,32</t>
  </si>
  <si>
    <t>50</t>
  </si>
  <si>
    <t>564851011</t>
  </si>
  <si>
    <t>Podklad ze štěrkodrtě ŠD plochy do 100 m2 tl 150 mm  0-63</t>
  </si>
  <si>
    <t>416308974</t>
  </si>
  <si>
    <t>51</t>
  </si>
  <si>
    <t>564851111</t>
  </si>
  <si>
    <t>Podklad ze štěrkodrtě ŠD plochy přes 100 m2 tl 150 mm  0-36</t>
  </si>
  <si>
    <t>295730015</t>
  </si>
  <si>
    <t>52</t>
  </si>
  <si>
    <t>564861111</t>
  </si>
  <si>
    <t>Podklad ze štěrkodrtě ŠD plochy přes 100 m2 tl 200 mm  0-63</t>
  </si>
  <si>
    <t>-1476027744</t>
  </si>
  <si>
    <t>53</t>
  </si>
  <si>
    <t>565165122</t>
  </si>
  <si>
    <t>Asfaltový beton vrstva podkladní ACP 16 (obalované kamenivo OKS) tl 90 mm š přes 3 m</t>
  </si>
  <si>
    <t>113340818</t>
  </si>
  <si>
    <t>54</t>
  </si>
  <si>
    <t>573231111</t>
  </si>
  <si>
    <t>Postřik živičný spojovací ze silniční emulze v množství 0,70 kg/m2</t>
  </si>
  <si>
    <t>790551338</t>
  </si>
  <si>
    <t>79,000*2</t>
  </si>
  <si>
    <t>55</t>
  </si>
  <si>
    <t>-750295760</t>
  </si>
  <si>
    <t>1773909849</t>
  </si>
  <si>
    <t>50,000*2</t>
  </si>
  <si>
    <t>57</t>
  </si>
  <si>
    <t>577134111</t>
  </si>
  <si>
    <t>Asfaltový beton vrstva obrusná ACO 11 (ABS) tř. I tl 40 mm š do 3 m z nemodifikovaného asfaltu</t>
  </si>
  <si>
    <t>884007874</t>
  </si>
  <si>
    <t>napojení na stáv.komunikaci</t>
  </si>
  <si>
    <t>50,0</t>
  </si>
  <si>
    <t>58</t>
  </si>
  <si>
    <t>577134121</t>
  </si>
  <si>
    <t>Asfaltový beton vrstva obrusná ACO 11 (ABS) tř. I tl 40 mm š přes 3 m z nemodifikovaného asfaltu</t>
  </si>
  <si>
    <t>24037154</t>
  </si>
  <si>
    <t>oprava živičného povrchu</t>
  </si>
  <si>
    <t>360,0</t>
  </si>
  <si>
    <t>59</t>
  </si>
  <si>
    <t>-384205532</t>
  </si>
  <si>
    <t>nová živičná komunikace</t>
  </si>
  <si>
    <t>79,0</t>
  </si>
  <si>
    <t>60</t>
  </si>
  <si>
    <t>577155112</t>
  </si>
  <si>
    <t>Asfaltový beton vrstva ložní ACL 16 (ABH) tl 60 mm š do 3 m z nemodifikovaného asfaltu</t>
  </si>
  <si>
    <t>1981861618</t>
  </si>
  <si>
    <t>61</t>
  </si>
  <si>
    <t>577155122</t>
  </si>
  <si>
    <t>Asfaltový beton vrstva ložní ACL 16 (ABH) tl 60 mm š přes 3 m z nemodifikovaného asfaltu</t>
  </si>
  <si>
    <t>-1590090047</t>
  </si>
  <si>
    <t>62</t>
  </si>
  <si>
    <t>591411111</t>
  </si>
  <si>
    <t>Kladení dlažby z mozaiky komunikací pro pěší s vyplněním spár, s dvojím beraněním a se smetením přebytečného materiálu na vzdálenost do 3 m jednobarevné, s ložem tl. do 40 mm z kameniva</t>
  </si>
  <si>
    <t>-1176539751</t>
  </si>
  <si>
    <t>63</t>
  </si>
  <si>
    <t>58381005</t>
  </si>
  <si>
    <t>kostka štípaná dlažební mozaika žula 4/6 šedá</t>
  </si>
  <si>
    <t>-1428218131</t>
  </si>
  <si>
    <t>132*1,02 'Přepočtené koeficientem množství</t>
  </si>
  <si>
    <t>64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</si>
  <si>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</si>
  <si>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</t>
  </si>
  <si>
    <t>2032210413</t>
  </si>
  <si>
    <t>65</t>
  </si>
  <si>
    <t>RMAT0001</t>
  </si>
  <si>
    <t xml:space="preserve">dlažba 200/200 reliefní s hmatovými výstupky </t>
  </si>
  <si>
    <t>-1116595859</t>
  </si>
  <si>
    <t>4*1,03 'Přepočtené koeficientem množství</t>
  </si>
  <si>
    <t>66</t>
  </si>
  <si>
    <t>596811120</t>
  </si>
  <si>
    <t>Kladení dlažby z betonových nebo kameninových dlaždic komunikací pro pěší s vyplněním spár a se smetením přebytečného materiálu na vzdálenost do 3 m s ložem z kameniva těženého tl. do 30 mm velikosti dlaždic do 0,09 m2 (bez zámku), pro plochy do 50 m2</t>
  </si>
  <si>
    <t>308917783</t>
  </si>
  <si>
    <t>"lemující pás"   4,0</t>
  </si>
  <si>
    <t>67</t>
  </si>
  <si>
    <t>RMAT0002</t>
  </si>
  <si>
    <t>dlažbakamenná hladká světlá 250/250mm</t>
  </si>
  <si>
    <t>-1763376546</t>
  </si>
  <si>
    <t>68</t>
  </si>
  <si>
    <t>599141111</t>
  </si>
  <si>
    <t>Vyplnění spár mezi silničními dílci živičnou zálivkou</t>
  </si>
  <si>
    <t>-1544240407</t>
  </si>
  <si>
    <t>Trubní vedení</t>
  </si>
  <si>
    <t>69</t>
  </si>
  <si>
    <t>837314111.1</t>
  </si>
  <si>
    <t>Napojení na stáv.kanalizaci</t>
  </si>
  <si>
    <t>1714596369</t>
  </si>
  <si>
    <t>70</t>
  </si>
  <si>
    <t>871315221</t>
  </si>
  <si>
    <t>Kanalizační potrubí z tvrdého PVC jednovrstvé tuhost třídy SN8 DN 160</t>
  </si>
  <si>
    <t>-1507999577</t>
  </si>
  <si>
    <t>71</t>
  </si>
  <si>
    <t>895941302</t>
  </si>
  <si>
    <t>Osazení vpusti uliční DN 450 z betonových dílců dno s kalištěm</t>
  </si>
  <si>
    <t>142868478</t>
  </si>
  <si>
    <t>72</t>
  </si>
  <si>
    <t>59223852</t>
  </si>
  <si>
    <t>dno pro uliční vpusť s kalovou prohlubní betonové 450x300x50mm</t>
  </si>
  <si>
    <t>-613543396</t>
  </si>
  <si>
    <t>73</t>
  </si>
  <si>
    <t>895941312</t>
  </si>
  <si>
    <t>Osazení vpusti uliční DN 450 z betonových dílců skruž horní 195 mm</t>
  </si>
  <si>
    <t>-155449756</t>
  </si>
  <si>
    <t>74</t>
  </si>
  <si>
    <t>59223856</t>
  </si>
  <si>
    <t>skruž pro uliční vpusť horní betonová 450x195x50mm</t>
  </si>
  <si>
    <t>-1435570067</t>
  </si>
  <si>
    <t>75</t>
  </si>
  <si>
    <t>895941322</t>
  </si>
  <si>
    <t>Osazení vpusti uliční DN 450 z betonových dílců skruž středová 295 mm</t>
  </si>
  <si>
    <t>-2050736664</t>
  </si>
  <si>
    <t>76</t>
  </si>
  <si>
    <t>59223862</t>
  </si>
  <si>
    <t>skruž pro uliční vpusť středová betonová 450x295x50mm</t>
  </si>
  <si>
    <t>1638895996</t>
  </si>
  <si>
    <t>77</t>
  </si>
  <si>
    <t>895941331</t>
  </si>
  <si>
    <t>Osazení vpusti uliční DN 450 z betonových dílců skruž průběžná s výtokem</t>
  </si>
  <si>
    <t>1348979952</t>
  </si>
  <si>
    <t>78</t>
  </si>
  <si>
    <t>59223854</t>
  </si>
  <si>
    <t>skruž pro uliční vpusť s výtokovým otvorem PVC betonová 450x350x50mm</t>
  </si>
  <si>
    <t>1315870629</t>
  </si>
  <si>
    <t>79</t>
  </si>
  <si>
    <t>8991311R01</t>
  </si>
  <si>
    <t>úprava nivelety a výměna stáv.poklopu - stávající studna</t>
  </si>
  <si>
    <t>-1638870338</t>
  </si>
  <si>
    <t>80</t>
  </si>
  <si>
    <t>8991311R02</t>
  </si>
  <si>
    <t>úprava nivelety a výměna stáv ocel.poklopu 900x900</t>
  </si>
  <si>
    <t>-1178271945</t>
  </si>
  <si>
    <t>81</t>
  </si>
  <si>
    <t>899204112</t>
  </si>
  <si>
    <t>Osazení mříží litinových včetně rámů a košů na bahno pro třídu zatížení D400, E600</t>
  </si>
  <si>
    <t>1253085489</t>
  </si>
  <si>
    <t>82</t>
  </si>
  <si>
    <t>55242320</t>
  </si>
  <si>
    <t>mříž vtoková litinová plochá 500x500mm</t>
  </si>
  <si>
    <t>-291661500</t>
  </si>
  <si>
    <t>83</t>
  </si>
  <si>
    <t>59223871</t>
  </si>
  <si>
    <t>koš vysoký pro uliční vpusti žárově Pz plech pro rám 500/500mm</t>
  </si>
  <si>
    <t>1509316336</t>
  </si>
  <si>
    <t>Ostatní konstrukce a práce, bourání</t>
  </si>
  <si>
    <t>84</t>
  </si>
  <si>
    <t>914111111</t>
  </si>
  <si>
    <t>Montáž svislé dopravní značky do velikosti 1 m2 objímkami na sloupek nebo konzolu</t>
  </si>
  <si>
    <t>-380270426</t>
  </si>
  <si>
    <t>85</t>
  </si>
  <si>
    <t>40445625</t>
  </si>
  <si>
    <t>informativní značky provozní IP8, IP9, IP11-IP13 500x700mm</t>
  </si>
  <si>
    <t>-1614198905</t>
  </si>
  <si>
    <t>86</t>
  </si>
  <si>
    <t>40445643</t>
  </si>
  <si>
    <t>informativní značky jiné IJ1-IJ3, IJ4c-IJ16 500x700mm</t>
  </si>
  <si>
    <t>1670424081</t>
  </si>
  <si>
    <t>87</t>
  </si>
  <si>
    <t>914511113</t>
  </si>
  <si>
    <t>Montáž sloupku dopravních značek délky do 3,5 m s betonovým základem a patkou D 70 mm</t>
  </si>
  <si>
    <t>-2109923196</t>
  </si>
  <si>
    <t xml:space="preserve">V cenách jsou započteny i náklady na:
</t>
  </si>
  <si>
    <t xml:space="preserve">a) vykopání jamek s odhozem výkopku na vzdálenost do 3 m,
</t>
  </si>
  <si>
    <t>b) osazení sloupku včetně montáže a dodávky plastového víčka,</t>
  </si>
  <si>
    <t>2. V cenách -1111 jsou započteny i náklady na betonový základ.</t>
  </si>
  <si>
    <t>3. V cenách -1112 a -1113 jsou započteny i náklady na hliníkovou patku s betonovým základem.</t>
  </si>
  <si>
    <t xml:space="preserve">4. V cenách nejsou započteny náklady na:
</t>
  </si>
  <si>
    <t xml:space="preserve">a) dodání sloupku; tyto se oceňují ve specifikaci
</t>
  </si>
  <si>
    <t>b) naložení a odklizení výkopku; tyto se oceňují cenami části A06 Přemístění výkopku.</t>
  </si>
  <si>
    <t>"nová značka"  2</t>
  </si>
  <si>
    <t>"přeložení stáv.doprav.značky - nová patka"   1</t>
  </si>
  <si>
    <t>88</t>
  </si>
  <si>
    <t>40445230</t>
  </si>
  <si>
    <t>sloupek pro dopravní značku Zn D 70mm v 3,5m</t>
  </si>
  <si>
    <t>733175423</t>
  </si>
  <si>
    <t>89</t>
  </si>
  <si>
    <t>40445257</t>
  </si>
  <si>
    <t>svorka upínací na sloupek D 70mm</t>
  </si>
  <si>
    <t>69365434</t>
  </si>
  <si>
    <t>90</t>
  </si>
  <si>
    <t>40445254</t>
  </si>
  <si>
    <t>víčko plastové na sloupek D 70mm</t>
  </si>
  <si>
    <t>-1318326119</t>
  </si>
  <si>
    <t>91</t>
  </si>
  <si>
    <t>915211112</t>
  </si>
  <si>
    <t>Vodorovné dopravní značení dělící čáry souvislé š 125 mm retroreflexní bílý plast</t>
  </si>
  <si>
    <t>1741870623</t>
  </si>
  <si>
    <t>"V10b"   36,0</t>
  </si>
  <si>
    <t>"V10g"  9,0</t>
  </si>
  <si>
    <t>92</t>
  </si>
  <si>
    <t>915231112</t>
  </si>
  <si>
    <t>Vodorovné dopravní značení přechody pro chodce, šipky, symboly retroreflexní bílý plast</t>
  </si>
  <si>
    <t>-1548753521</t>
  </si>
  <si>
    <t>symbol č.406</t>
  </si>
  <si>
    <t>3,0*2</t>
  </si>
  <si>
    <t>93</t>
  </si>
  <si>
    <t>915231116</t>
  </si>
  <si>
    <t>Vodorovné dopravní značení přechody pro chodce, šipky, symboly retroreflexní žlutý plast</t>
  </si>
  <si>
    <t>330762765</t>
  </si>
  <si>
    <t>94</t>
  </si>
  <si>
    <t>915611111</t>
  </si>
  <si>
    <t>Předznačení vodorovného liniového značení</t>
  </si>
  <si>
    <t>1766923931</t>
  </si>
  <si>
    <t>36+9</t>
  </si>
  <si>
    <t>95</t>
  </si>
  <si>
    <t>915621111</t>
  </si>
  <si>
    <t>Předznačení vodorovného plošného značení</t>
  </si>
  <si>
    <t>508325859</t>
  </si>
  <si>
    <t>6+12</t>
  </si>
  <si>
    <t>96</t>
  </si>
  <si>
    <t>916111123</t>
  </si>
  <si>
    <t>Osazení obruby z drobných kostek s boční opěrou do lože z betonu prostého</t>
  </si>
  <si>
    <t>-926947199</t>
  </si>
  <si>
    <t>dvouřádek</t>
  </si>
  <si>
    <t>15,0*2</t>
  </si>
  <si>
    <t>97</t>
  </si>
  <si>
    <t>58381007</t>
  </si>
  <si>
    <t>kostka štípaná dlažební žula drobná 8/10</t>
  </si>
  <si>
    <t>-1360083056</t>
  </si>
  <si>
    <t>30*0,1 'Přepočtené koeficientem množství</t>
  </si>
  <si>
    <t>98</t>
  </si>
  <si>
    <t>916231293</t>
  </si>
  <si>
    <t>Příplatek za osazení obloukového obrubníku</t>
  </si>
  <si>
    <t>266455846</t>
  </si>
  <si>
    <t>6+28</t>
  </si>
  <si>
    <t>99</t>
  </si>
  <si>
    <t>916241213</t>
  </si>
  <si>
    <t>Osazení obrubníku kamenného stojatého s boční opěrou do lože z betonu prostého</t>
  </si>
  <si>
    <t>1144133968</t>
  </si>
  <si>
    <t>"silniční přímý"   72</t>
  </si>
  <si>
    <t>"obloukový poloměr 1,0m"  6,0</t>
  </si>
  <si>
    <t>"obloukový poloměr 5,0m"  28,0</t>
  </si>
  <si>
    <t>"přechodový díl"  6,0</t>
  </si>
  <si>
    <t>"chodníkový "  22,0</t>
  </si>
  <si>
    <t>100</t>
  </si>
  <si>
    <t>58380005.1</t>
  </si>
  <si>
    <t>obrubník kamenný žulový přímý 1000x250x200mm - úprava na přechodový díl</t>
  </si>
  <si>
    <t>-1251743370</t>
  </si>
  <si>
    <t>6*1,02 'Přepočtené koeficientem množství</t>
  </si>
  <si>
    <t>58380434</t>
  </si>
  <si>
    <t>obrubník kamenný žulový obloukový R 3-5m 250x200mm</t>
  </si>
  <si>
    <t>-958089120</t>
  </si>
  <si>
    <t>28*1,02 'Přepočtené koeficientem množství</t>
  </si>
  <si>
    <t>102</t>
  </si>
  <si>
    <t>58380374</t>
  </si>
  <si>
    <t>obrubník kamenný žulový přímý 1000x120x250mm</t>
  </si>
  <si>
    <t>-1460833586</t>
  </si>
  <si>
    <t>22*1,02 'Přepočtené koeficientem množství</t>
  </si>
  <si>
    <t>103</t>
  </si>
  <si>
    <t>58380414</t>
  </si>
  <si>
    <t>obrubník kamenný žulový obloukový R 0,5-1m 250x200mm</t>
  </si>
  <si>
    <t>1885582551</t>
  </si>
  <si>
    <t>104</t>
  </si>
  <si>
    <t>58380004</t>
  </si>
  <si>
    <t>obrubník kamenný žulový přímý 1000x250x200mm</t>
  </si>
  <si>
    <t>1190368712</t>
  </si>
  <si>
    <t>72*1,02 'Přepočtené koeficientem množství</t>
  </si>
  <si>
    <t>916991121</t>
  </si>
  <si>
    <t>Lože pod obrubníky, krajníky nebo obruby z dlažebních kostek z betonu prostého</t>
  </si>
  <si>
    <t>516441006</t>
  </si>
  <si>
    <t>(72+6+28+6)*0,55*0,15</t>
  </si>
  <si>
    <t>22,0*0,32*0,1</t>
  </si>
  <si>
    <t>106</t>
  </si>
  <si>
    <t>919735111</t>
  </si>
  <si>
    <t>Řezání stávajícího živičného krytu hl do 50 mm</t>
  </si>
  <si>
    <t>1336421531</t>
  </si>
  <si>
    <t>107</t>
  </si>
  <si>
    <t>935932211</t>
  </si>
  <si>
    <t>Odvodňovací plastový žlab pro zatížení B125 vnitřní š 100 mm s roštem mřížkovým z Pz oceli</t>
  </si>
  <si>
    <t>43147535</t>
  </si>
  <si>
    <t>108</t>
  </si>
  <si>
    <t>935932611</t>
  </si>
  <si>
    <t>Vpusť s kalovým košem pro plastový žlab vnitřní š 100 mm</t>
  </si>
  <si>
    <t>-1645041710</t>
  </si>
  <si>
    <t>109</t>
  </si>
  <si>
    <t>966006132</t>
  </si>
  <si>
    <t>Odstranění značek dopravních nebo orientačních se sloupky s betonovými patkami- značka a sloupek pro zpětné použití</t>
  </si>
  <si>
    <t>-1539170283</t>
  </si>
  <si>
    <t>"přeložení značky"   1</t>
  </si>
  <si>
    <t>110</t>
  </si>
  <si>
    <t>966006271</t>
  </si>
  <si>
    <t>Odstranění parkovacího dorazu šířky do 800 mm</t>
  </si>
  <si>
    <t>-203288839</t>
  </si>
  <si>
    <t>111</t>
  </si>
  <si>
    <t>966008221</t>
  </si>
  <si>
    <t>Bourání betonového nebo polymerbetonového odvodňovacího žlabu š do 200 mm</t>
  </si>
  <si>
    <t>174108423</t>
  </si>
  <si>
    <t>112</t>
  </si>
  <si>
    <t>96600R01</t>
  </si>
  <si>
    <t>Odstranění venkovních vývěsek vč.základu,odvozu a likvidace</t>
  </si>
  <si>
    <t>1217782439</t>
  </si>
  <si>
    <t>113</t>
  </si>
  <si>
    <t>96600R02</t>
  </si>
  <si>
    <t xml:space="preserve">Odstranění vstupních poklopů -odvoz+likvidace -nefunkčního tepel.kanálu,oboustranné zazdění kanálu,zasypání štěrkovým materiálem </t>
  </si>
  <si>
    <t>kpl</t>
  </si>
  <si>
    <t>-1804290538</t>
  </si>
  <si>
    <t>114</t>
  </si>
  <si>
    <t>96600R03</t>
  </si>
  <si>
    <t>přeložení stávající nabíjecí stanice elektromobilů,vč.úpravy napájecího vedení,revize</t>
  </si>
  <si>
    <t>-4257319</t>
  </si>
  <si>
    <t>997</t>
  </si>
  <si>
    <t>Přesun sutě</t>
  </si>
  <si>
    <t>115</t>
  </si>
  <si>
    <t>997221551</t>
  </si>
  <si>
    <t>Vodorovná doprava suti ze sypkých materiálů do 1 km</t>
  </si>
  <si>
    <t>2078710907</t>
  </si>
  <si>
    <t>116</t>
  </si>
  <si>
    <t>997221559</t>
  </si>
  <si>
    <t>Příplatek ZKD 1 km u vodorovné dopravy suti ze sypkých materiálů</t>
  </si>
  <si>
    <t>1975184524</t>
  </si>
  <si>
    <t>sut1*19</t>
  </si>
  <si>
    <t>117</t>
  </si>
  <si>
    <t>997221561</t>
  </si>
  <si>
    <t>Vodorovná doprava suti z kusových materiálů do 1 km</t>
  </si>
  <si>
    <t>605775179</t>
  </si>
  <si>
    <t>221,888-sut1</t>
  </si>
  <si>
    <t>118</t>
  </si>
  <si>
    <t>997221569</t>
  </si>
  <si>
    <t>Příplatek ZKD 1 km u vodorovné dopravy suti z kusových materiálů</t>
  </si>
  <si>
    <t>1501560300</t>
  </si>
  <si>
    <t>sut2*19</t>
  </si>
  <si>
    <t>119</t>
  </si>
  <si>
    <t>997221611</t>
  </si>
  <si>
    <t>Nakládání suti na dopravní prostředky pro vodorovnou dopravu</t>
  </si>
  <si>
    <t>-177862879</t>
  </si>
  <si>
    <t>120</t>
  </si>
  <si>
    <t>997221615</t>
  </si>
  <si>
    <t>Poplatek za uložení na skládce (skládkovné) stavebního odpadu betonového kód odpadu 17 01 01</t>
  </si>
  <si>
    <t>1880194346</t>
  </si>
  <si>
    <t>121</t>
  </si>
  <si>
    <t>997221645</t>
  </si>
  <si>
    <t>Poplatek za uložení na skládce (skládkovné) odpadu asfaltového bez dehtu kód odpadu 17 03 02</t>
  </si>
  <si>
    <t>-175796173</t>
  </si>
  <si>
    <t>122</t>
  </si>
  <si>
    <t>997221873</t>
  </si>
  <si>
    <t>Poplatek za uložení stavebního odpadu na recyklační skládce (skládkovné) zeminy a kamení zatříděného do Katalogu odpadů pod kódem 17 05 04</t>
  </si>
  <si>
    <t>-933322676</t>
  </si>
  <si>
    <t>sut1-57,98</t>
  </si>
  <si>
    <t>998</t>
  </si>
  <si>
    <t>Přesun hmot</t>
  </si>
  <si>
    <t>123</t>
  </si>
  <si>
    <t>998223011</t>
  </si>
  <si>
    <t>Přesun hmot pro pozemní komunikace s krytem dlážděným</t>
  </si>
  <si>
    <t>-1728994001</t>
  </si>
  <si>
    <t>PSV</t>
  </si>
  <si>
    <t>Práce a dodávky PSV</t>
  </si>
  <si>
    <t>711</t>
  </si>
  <si>
    <t>Izolace proti vodě, vlhkosti a plynům</t>
  </si>
  <si>
    <t>124</t>
  </si>
  <si>
    <t>711161215</t>
  </si>
  <si>
    <t>Izolace proti zemní vlhkosti nopovou fólií svislá, nopek v 20,0 mm, tl do 1,0 mm</t>
  </si>
  <si>
    <t>-597988003</t>
  </si>
  <si>
    <t>38,0*0,5</t>
  </si>
  <si>
    <t>125</t>
  </si>
  <si>
    <t>711161383</t>
  </si>
  <si>
    <t>Izolace proti zemní vlhkosti nopovou fólií ukončení horní lištou</t>
  </si>
  <si>
    <t>1024271661</t>
  </si>
  <si>
    <t>od</t>
  </si>
  <si>
    <t>1,062</t>
  </si>
  <si>
    <t>s1</t>
  </si>
  <si>
    <t>0,432</t>
  </si>
  <si>
    <t>401 - SO 401 Úprava VO</t>
  </si>
  <si>
    <t xml:space="preserve">    741 - Elektroinstalace - silnoproud</t>
  </si>
  <si>
    <t xml:space="preserve">    747 - Elektromontáže - kompletace rozvodů</t>
  </si>
  <si>
    <t xml:space="preserve">    748 - Elektromontáže - osvětlovací zařízení a svítidla</t>
  </si>
  <si>
    <t>M - Práce a dodávky M</t>
  </si>
  <si>
    <t xml:space="preserve">    46-M - Zemní práce při extr.mont.pracích</t>
  </si>
  <si>
    <t>-64066909</t>
  </si>
  <si>
    <t>1830350795</t>
  </si>
  <si>
    <t>od*1,67</t>
  </si>
  <si>
    <t>899721111</t>
  </si>
  <si>
    <t>Zemnící vodič  Fe-Zn 8mm</t>
  </si>
  <si>
    <t>-981463785</t>
  </si>
  <si>
    <t>741</t>
  </si>
  <si>
    <t>Elektroinstalace - silnoproud</t>
  </si>
  <si>
    <t>741123224</t>
  </si>
  <si>
    <t>Montáž kabel Al plný nebo laněný kulatý žíla 4x16 mm2 uložený volně (AYKY)</t>
  </si>
  <si>
    <t>-1735783447</t>
  </si>
  <si>
    <t>34112312</t>
  </si>
  <si>
    <t>kabel instalační jádro Al plné izolace PVC plášť PVC 450/750V (AYKY) 4x10mm2</t>
  </si>
  <si>
    <t>-311033954</t>
  </si>
  <si>
    <t>741810001</t>
  </si>
  <si>
    <t>Celková prohlídka elektrického rozvodu a zařízení do 100 000,- Kč</t>
  </si>
  <si>
    <t>2114226075</t>
  </si>
  <si>
    <t>741812001</t>
  </si>
  <si>
    <t>Zkouška izolační vodiče do 1 kV</t>
  </si>
  <si>
    <t>300096193</t>
  </si>
  <si>
    <t>747</t>
  </si>
  <si>
    <t>Elektromontáže - kompletace rozvodů</t>
  </si>
  <si>
    <t>7477414R01</t>
  </si>
  <si>
    <t>Napojení na stávající VO</t>
  </si>
  <si>
    <t>2001518396</t>
  </si>
  <si>
    <t>748</t>
  </si>
  <si>
    <t>Elektromontáže - osvětlovací zařízení a svítidla</t>
  </si>
  <si>
    <t>7481323R002</t>
  </si>
  <si>
    <t>přeložení sloupu VO, vč.svítidla a   vč. všech doplňků</t>
  </si>
  <si>
    <t>-1103535078</t>
  </si>
  <si>
    <t>Práce a dodávky M</t>
  </si>
  <si>
    <t>46-M</t>
  </si>
  <si>
    <t>Zemní práce při extr.mont.pracích</t>
  </si>
  <si>
    <t>460070753</t>
  </si>
  <si>
    <t>Hloubení nezapažených jam pro ostatní konstrukce ručně v hornině tř 3</t>
  </si>
  <si>
    <t>-140970951</t>
  </si>
  <si>
    <t>pro parkový stožár</t>
  </si>
  <si>
    <t>0,6*0,6*1,2</t>
  </si>
  <si>
    <t>460641125</t>
  </si>
  <si>
    <t>Základové konstrukce při elektromontážích ze ŽB tř. C 25/30 bez zvláštních nároků na prostředí</t>
  </si>
  <si>
    <t>-174494300</t>
  </si>
  <si>
    <t>0,6*0,6*1,2*1,035</t>
  </si>
  <si>
    <t>460150163</t>
  </si>
  <si>
    <t>Hloubení kabelových zapažených i nezapažených rýh ručně š 35 cm, hl 80 cm, v hornině tř 3</t>
  </si>
  <si>
    <t>-1372218105</t>
  </si>
  <si>
    <t>460421101</t>
  </si>
  <si>
    <t>Lože kabelů z písku nebo štěrkopísku tl 10 cm nad kabel, bez zakrytí, šířky lože do 65 cm</t>
  </si>
  <si>
    <t>-522812850</t>
  </si>
  <si>
    <t>460490012</t>
  </si>
  <si>
    <t>Krytí kabelů výstražnou fólií šířky 25 cm</t>
  </si>
  <si>
    <t>1300221755</t>
  </si>
  <si>
    <t>460520173</t>
  </si>
  <si>
    <t>Montáž trubek ochranných plastových ohebných do 90 mm uložených do rýhy</t>
  </si>
  <si>
    <t>1983244849</t>
  </si>
  <si>
    <t>34571354</t>
  </si>
  <si>
    <t>trubka elektroinstalační ohebná dvouplášťová korugovaná (chránička) D 75/90mm, HDPE+LDPE</t>
  </si>
  <si>
    <t>256</t>
  </si>
  <si>
    <t>1955191528</t>
  </si>
  <si>
    <t>460560163</t>
  </si>
  <si>
    <t>Zásyp rýh ručně šířky 35 cm, hloubky 80 cm, z horniny třídy 3</t>
  </si>
  <si>
    <t>1754797197</t>
  </si>
  <si>
    <t>460600023</t>
  </si>
  <si>
    <t>Vodorovné přemístění horniny jakékoliv třídy do 1000 m</t>
  </si>
  <si>
    <t>261574846</t>
  </si>
  <si>
    <t>0,35*0,2*9,0+s1</t>
  </si>
  <si>
    <t>460600031</t>
  </si>
  <si>
    <t>Příplatek k vodorovnému přemístění horniny za každých dalších 1000 m</t>
  </si>
  <si>
    <t>726338269</t>
  </si>
  <si>
    <t>od*14</t>
  </si>
  <si>
    <t>469981111</t>
  </si>
  <si>
    <t>Přesun hmot pro pomocné stavební práce při elektromotážích</t>
  </si>
  <si>
    <t>-1529602570</t>
  </si>
  <si>
    <t>10,21</t>
  </si>
  <si>
    <t>1,17</t>
  </si>
  <si>
    <t>701 - SO 701 Kontejnerové stanoviště</t>
  </si>
  <si>
    <t xml:space="preserve">    6 - Úpravy povrchů, podlahy a osazování výplní</t>
  </si>
  <si>
    <t xml:space="preserve">    772 - Podlahy z kamene</t>
  </si>
  <si>
    <t>113106123</t>
  </si>
  <si>
    <t>Rozebrání dlažeb ze zámkových dlaždic komunikací pro pěší ručně</t>
  </si>
  <si>
    <t>-830204616</t>
  </si>
  <si>
    <t>-2110463334</t>
  </si>
  <si>
    <t>-1837108903</t>
  </si>
  <si>
    <t>-1427439703</t>
  </si>
  <si>
    <t>1736524784</t>
  </si>
  <si>
    <t>6*4</t>
  </si>
  <si>
    <t>-864165132</t>
  </si>
  <si>
    <t>131253103</t>
  </si>
  <si>
    <t>Hloubení jam nezapažených v hornině třídy těžitelnosti I skupiny 3 objem do 100 m3 strojně v omezeném prostoru</t>
  </si>
  <si>
    <t>108182192</t>
  </si>
  <si>
    <t>výkop pro kontejnery</t>
  </si>
  <si>
    <t>55,0</t>
  </si>
  <si>
    <t>-1086402059</t>
  </si>
  <si>
    <t>1606592967</t>
  </si>
  <si>
    <t>j*10</t>
  </si>
  <si>
    <t>-1303768760</t>
  </si>
  <si>
    <t>j*2,0</t>
  </si>
  <si>
    <t>-1467435873</t>
  </si>
  <si>
    <t>-1375556984</t>
  </si>
  <si>
    <t>-3-4</t>
  </si>
  <si>
    <t>-1,8*1,8*1,5*3</t>
  </si>
  <si>
    <t>58344197</t>
  </si>
  <si>
    <t>štěrkodrť frakce 0/63</t>
  </si>
  <si>
    <t>451046697</t>
  </si>
  <si>
    <t>33,42*2 'Přepočtené koeficientem množství</t>
  </si>
  <si>
    <t>Úpravy povrchů, podlahy a osazování výplní</t>
  </si>
  <si>
    <t>631311123</t>
  </si>
  <si>
    <t>Mazanina tl přes 80 do 120 mm z betonu prostého bez zvýšených nároků na prostředí tř. C 12/15</t>
  </si>
  <si>
    <t>-843716474</t>
  </si>
  <si>
    <t>podkl.desky</t>
  </si>
  <si>
    <t>2,2*2,2*0,1*3</t>
  </si>
  <si>
    <t>631311135</t>
  </si>
  <si>
    <t>Mazanina tl přes 120 do 240 mm z betonu prostého bez zvýšených nároků na prostředí tř. C 20/25</t>
  </si>
  <si>
    <t>1125876445</t>
  </si>
  <si>
    <t>základová deska</t>
  </si>
  <si>
    <t>3,0</t>
  </si>
  <si>
    <t>631319013</t>
  </si>
  <si>
    <t>Příplatek k mazanině tl přes 120 do 240 mm za přehlazení povrchu</t>
  </si>
  <si>
    <t>-264331444</t>
  </si>
  <si>
    <t>631319175</t>
  </si>
  <si>
    <t>Příplatek k mazanině tl přes 120 do 240 mm za stržení povrchu spodní vrstvy před vložením výztuže</t>
  </si>
  <si>
    <t>205037812</t>
  </si>
  <si>
    <t>3,000*2</t>
  </si>
  <si>
    <t>631362021</t>
  </si>
  <si>
    <t>Výztuž mazanin svařovanými sítěmi Kari</t>
  </si>
  <si>
    <t>-44809405</t>
  </si>
  <si>
    <t>170,0*0,001</t>
  </si>
  <si>
    <t>899620121</t>
  </si>
  <si>
    <t>Obetonování kontejneru betonem prostým tř. C 12/15 otevřený výkop</t>
  </si>
  <si>
    <t>-945848044</t>
  </si>
  <si>
    <t>4-1,452</t>
  </si>
  <si>
    <t>9360010R1</t>
  </si>
  <si>
    <t>Osazení + dodávka podzemní kontejnery 3,0m3 vč.vhozové šachty,dopravy a všech doplňků</t>
  </si>
  <si>
    <t>1198576373</t>
  </si>
  <si>
    <t>-919224852</t>
  </si>
  <si>
    <t>11,38-sut2</t>
  </si>
  <si>
    <t>-463700108</t>
  </si>
  <si>
    <t>-2121899073</t>
  </si>
  <si>
    <t>1864865940</t>
  </si>
  <si>
    <t>1458519274</t>
  </si>
  <si>
    <t>1628829084</t>
  </si>
  <si>
    <t>360462444</t>
  </si>
  <si>
    <t>1383767871</t>
  </si>
  <si>
    <t>sut1-2,09</t>
  </si>
  <si>
    <t>998142251</t>
  </si>
  <si>
    <t>Přesun hmot pro nádrže, jímky, zásobníky a jámy betonové monolitické v do 25 m</t>
  </si>
  <si>
    <t>-1245895460</t>
  </si>
  <si>
    <t>772</t>
  </si>
  <si>
    <t>Podlahy z kamene</t>
  </si>
  <si>
    <t>772525240.1</t>
  </si>
  <si>
    <t>Kladení dlažby z kamene z žulových kostek kladených do flexibil.lepidla tl do 30 mm</t>
  </si>
  <si>
    <t>818731406</t>
  </si>
  <si>
    <t>výplň víka kontejneru</t>
  </si>
  <si>
    <t>12,0</t>
  </si>
  <si>
    <t>58381011</t>
  </si>
  <si>
    <t>kostka řezanoštípaná dlažební žula 6x4x3cm</t>
  </si>
  <si>
    <t>-1839388746</t>
  </si>
  <si>
    <t>12*1,15 'Přepočtené koeficientem množství</t>
  </si>
  <si>
    <t>998772201</t>
  </si>
  <si>
    <t>Přesun hmot procentní pro podlahy z kamene v objektech v do 6 m</t>
  </si>
  <si>
    <t>%</t>
  </si>
  <si>
    <t>-1176173943</t>
  </si>
  <si>
    <t>702 - Úprava stávajícího objektu trafiky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</si>
  <si>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</si>
  <si>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</si>
  <si>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</si>
  <si>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</si>
  <si>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784 - Dokončovací práce - malby a tapety</t>
  </si>
  <si>
    <t>612325223</t>
  </si>
  <si>
    <t>Vápenocementová štuková omítka malých ploch přes 0,25 do 1 m2 na stěnách</t>
  </si>
  <si>
    <t>2013586214</t>
  </si>
  <si>
    <t>612325302</t>
  </si>
  <si>
    <t>Vápenocementová štuková omítka ostění nebo nadpraží</t>
  </si>
  <si>
    <t>-1811936740</t>
  </si>
  <si>
    <t>619995001</t>
  </si>
  <si>
    <t>Začištění omítek kolem oken, dveří, podlah nebo obkladů</t>
  </si>
  <si>
    <t>132851229</t>
  </si>
  <si>
    <t>1,0+2,05*2</t>
  </si>
  <si>
    <t>622326259</t>
  </si>
  <si>
    <t>Oprava vnější vápenocementové omítky s celoplošným přeštukováním členitosti 1 v rozsahu přes 80 do 100 %</t>
  </si>
  <si>
    <t>-1769101580</t>
  </si>
  <si>
    <t>(1,0+0,3*2+2,05*2+0,3*2)*0,3</t>
  </si>
  <si>
    <t>952901111</t>
  </si>
  <si>
    <t>Vyčištění budov bytové a občanské výstavby při výšce podlaží do 4 m</t>
  </si>
  <si>
    <t>-743914435</t>
  </si>
  <si>
    <t>967031132</t>
  </si>
  <si>
    <t>Přisekání rovných ostění v cihelném zdivu na MV nebo MVC</t>
  </si>
  <si>
    <t>1371385382</t>
  </si>
  <si>
    <t>(1,0+2,05*2)*0,3</t>
  </si>
  <si>
    <t>968062375</t>
  </si>
  <si>
    <t>Vybourání dřevěných rámů oken zdvojených včetně křídel pl do 2 m2</t>
  </si>
  <si>
    <t>-1895097298</t>
  </si>
  <si>
    <t>1,0*1,15</t>
  </si>
  <si>
    <t>971033541</t>
  </si>
  <si>
    <t>Vybourání otvorů ve zdivu cihelném pl do 1 m2 na MVC nebo MV tl do 300 mm</t>
  </si>
  <si>
    <t>-1935590876</t>
  </si>
  <si>
    <t>parapet</t>
  </si>
  <si>
    <t>(2,1-1,15)*1,0*0,3</t>
  </si>
  <si>
    <t>997013501</t>
  </si>
  <si>
    <t>Odvoz suti a vybouraných hmot na skládku nebo meziskládku do 1 km se složením</t>
  </si>
  <si>
    <t>306360419</t>
  </si>
  <si>
    <t>997013509</t>
  </si>
  <si>
    <t>Příplatek k odvozu suti a vybouraných hmot na skládku ZKD 1 km přes 1 km</t>
  </si>
  <si>
    <t>1583007876</t>
  </si>
  <si>
    <t>0,675*19 'Přepočtené koeficientem množství</t>
  </si>
  <si>
    <t>997013631</t>
  </si>
  <si>
    <t>Poplatek za uložení na skládce (skládkovné) stavebního odpadu směsného kód odpadu 17 09 04</t>
  </si>
  <si>
    <t>1465020340</t>
  </si>
  <si>
    <t>998011001</t>
  </si>
  <si>
    <t>Přesun hmot pro budovy zděné v do 6 m</t>
  </si>
  <si>
    <t>2076269896</t>
  </si>
  <si>
    <t>764</t>
  </si>
  <si>
    <t>Konstrukce klempířské</t>
  </si>
  <si>
    <t>764002851</t>
  </si>
  <si>
    <t>Demontáž oplechování parapetů do suti</t>
  </si>
  <si>
    <t>1435505492</t>
  </si>
  <si>
    <t>766</t>
  </si>
  <si>
    <t>Konstrukce truhlářské</t>
  </si>
  <si>
    <t>766660411</t>
  </si>
  <si>
    <t>Montáž vchodových dveří jednokřídlových bez nadsvětlíku do zdiva</t>
  </si>
  <si>
    <t>201528124</t>
  </si>
  <si>
    <t>dveře vchodové plastoví 1000x2050mm plné vč.zárubní,kování a všech doplňků</t>
  </si>
  <si>
    <t>-600408920</t>
  </si>
  <si>
    <t>998766201</t>
  </si>
  <si>
    <t>Přesun hmot procentní pro kce truhlářské v objektech v do 6 m</t>
  </si>
  <si>
    <t>208208822</t>
  </si>
  <si>
    <t>767</t>
  </si>
  <si>
    <t>Konstrukce zámečnické</t>
  </si>
  <si>
    <t>767661811</t>
  </si>
  <si>
    <t>Demontáž mříží pevných nebo otevíravých</t>
  </si>
  <si>
    <t>775482415</t>
  </si>
  <si>
    <t>1,2*1,35</t>
  </si>
  <si>
    <t>771</t>
  </si>
  <si>
    <t>Podlahy z dlaždic</t>
  </si>
  <si>
    <t>771121011</t>
  </si>
  <si>
    <t>Nátěr penetrační na podlahu</t>
  </si>
  <si>
    <t>997539038</t>
  </si>
  <si>
    <t>771151016</t>
  </si>
  <si>
    <t>Samonivelační stěrka podlah pevnosti 20 MPa tl přes 12 do 15 mm</t>
  </si>
  <si>
    <t>-498614055</t>
  </si>
  <si>
    <t>771554113</t>
  </si>
  <si>
    <t>Montáž podlah z dlaždic teracových lepených flexibilním lepidlem přes 9 do 12 ks/m2</t>
  </si>
  <si>
    <t>-161090446</t>
  </si>
  <si>
    <t>pochozí parapet</t>
  </si>
  <si>
    <t>1,0*0,3</t>
  </si>
  <si>
    <t>59247374</t>
  </si>
  <si>
    <t>dlaždice teracová 300x300x35mm</t>
  </si>
  <si>
    <t>1835480681</t>
  </si>
  <si>
    <t>0,3*1,1 'Přepočtené koeficientem množství</t>
  </si>
  <si>
    <t>771559191</t>
  </si>
  <si>
    <t>Příplatek k montáži podlah z dlaždic teracových za plochu do 5 m2</t>
  </si>
  <si>
    <t>1878892450</t>
  </si>
  <si>
    <t>771559192</t>
  </si>
  <si>
    <t>Příplatek k montáži podlah z dlaždic teracových za omezený prostor</t>
  </si>
  <si>
    <t>-1905732089</t>
  </si>
  <si>
    <t>998771201</t>
  </si>
  <si>
    <t>Přesun hmot procentní pro podlahy z dlaždic v objektech v do 6 m</t>
  </si>
  <si>
    <t>1432850155</t>
  </si>
  <si>
    <t>784</t>
  </si>
  <si>
    <t>Dokončovací práce - malby a tapety</t>
  </si>
  <si>
    <t>784181101</t>
  </si>
  <si>
    <t>Základní akrylátová jednonásobná bezbarvá penetrace podkladu v místnostech v do 3,80 m</t>
  </si>
  <si>
    <t>-1501087478</t>
  </si>
  <si>
    <t>784211121</t>
  </si>
  <si>
    <t>Dvojnásobné bílé malby ze směsí za mokra středně oděruvzdorných v místnostech v do 3,80 m</t>
  </si>
  <si>
    <t>605213127</t>
  </si>
  <si>
    <t>(1,0+1,0*2+2,05*2+1,0*2)*1,0</t>
  </si>
  <si>
    <t>800 - Vedlejší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</si>
  <si>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</si>
  <si>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</si>
  <si>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</si>
  <si>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</si>
  <si>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</si>
  <si>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VRN1</t>
  </si>
  <si>
    <t>Průzkumné, geodetické a projektové práce</t>
  </si>
  <si>
    <t>012103000</t>
  </si>
  <si>
    <t>Geodetické práce před výstavbou</t>
  </si>
  <si>
    <t>1024</t>
  </si>
  <si>
    <t>-312832302</t>
  </si>
  <si>
    <t>012203000</t>
  </si>
  <si>
    <t>Geodetické práce při provádění stavby</t>
  </si>
  <si>
    <t>71549638</t>
  </si>
  <si>
    <t>012303000</t>
  </si>
  <si>
    <t>Geodetické práce po výstavbě</t>
  </si>
  <si>
    <t>-46918574</t>
  </si>
  <si>
    <t>VRN3</t>
  </si>
  <si>
    <t>Zařízení staveniště</t>
  </si>
  <si>
    <t>030001000</t>
  </si>
  <si>
    <t>-1501010537</t>
  </si>
  <si>
    <t>VRN7</t>
  </si>
  <si>
    <t>Provozní vlivy</t>
  </si>
  <si>
    <t>070001000</t>
  </si>
  <si>
    <t>248785613</t>
  </si>
  <si>
    <t>072002000</t>
  </si>
  <si>
    <t>Silniční provoz - dočasné dopravní značení</t>
  </si>
  <si>
    <t>-583115015</t>
  </si>
  <si>
    <t>SEZNAM FIGUR</t>
  </si>
  <si>
    <t>Výměra</t>
  </si>
  <si>
    <t xml:space="preserve"> 101</t>
  </si>
  <si>
    <t>Použití figury:</t>
  </si>
  <si>
    <t>or_1</t>
  </si>
  <si>
    <t>or1_1</t>
  </si>
  <si>
    <t xml:space="preserve"> 401</t>
  </si>
  <si>
    <t>656*1,0</t>
  </si>
  <si>
    <t>or2</t>
  </si>
  <si>
    <t>"rozprostření ornice "    656</t>
  </si>
  <si>
    <t xml:space="preserve"> 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</si>
</sst>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4" fillId="0" borderId="10" xfId="0" applyNumberFormat="1" applyFont="1" applyBorder="1"/>
    <xf numFmtId="166" fontId="34" fillId="0" borderId="11" xfId="0" applyNumberFormat="1" applyFont="1" applyBorder="1"/>
    <xf numFmtId="4" fontId="35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5" xfId="0" applyNumberFormat="1" applyFont="1" applyBorder="1" applyAlignment="1">
      <alignment vertical="center"/>
    </xf>
    <xf numFmtId="0" fontId="0" fillId="0" borderId="0" xfId="0" applyAlignment="1">
      <alignment horizontal="left" vertical="center" wrapText="1"/>
    </xf>
    <xf numFmtId="167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1"/>
  <sheetViews>
    <sheetView showGridLines="0" tabSelected="1" workbookViewId="0" topLeftCell="A1">
      <selection activeCell="AE10" sqref="AE10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ht="36.95" customHeight="1">
      <c r="AR2" s="232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216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R5" s="19"/>
      <c r="BE5" s="213" t="s">
        <v>15</v>
      </c>
      <c r="BS5" s="16" t="s">
        <v>6</v>
      </c>
    </row>
    <row r="6" spans="2:71" ht="36.95" customHeight="1">
      <c r="B6" s="19"/>
      <c r="D6" s="25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R6" s="19"/>
      <c r="BE6" s="214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4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4"/>
      <c r="BS8" s="16" t="s">
        <v>6</v>
      </c>
    </row>
    <row r="9" spans="2:71" ht="14.45" customHeight="1">
      <c r="B9" s="19"/>
      <c r="AR9" s="19"/>
      <c r="BE9" s="214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4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214"/>
      <c r="BS11" s="16" t="s">
        <v>6</v>
      </c>
    </row>
    <row r="12" spans="2:71" ht="6.95" customHeight="1">
      <c r="B12" s="19"/>
      <c r="AR12" s="19"/>
      <c r="BE12" s="214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214"/>
      <c r="BS13" s="16" t="s">
        <v>6</v>
      </c>
    </row>
    <row r="14" spans="2:71" ht="12.75">
      <c r="B14" s="19"/>
      <c r="E14" s="219" t="s">
        <v>29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6" t="s">
        <v>27</v>
      </c>
      <c r="AN14" s="28" t="s">
        <v>29</v>
      </c>
      <c r="AR14" s="19"/>
      <c r="BE14" s="214"/>
      <c r="BS14" s="16" t="s">
        <v>6</v>
      </c>
    </row>
    <row r="15" spans="2:71" ht="6.95" customHeight="1">
      <c r="B15" s="19"/>
      <c r="AR15" s="19"/>
      <c r="BE15" s="214"/>
      <c r="BS15" s="16" t="s">
        <v>3</v>
      </c>
    </row>
    <row r="16" spans="2:71" ht="12" customHeight="1">
      <c r="B16" s="19"/>
      <c r="D16" s="26" t="s">
        <v>30</v>
      </c>
      <c r="AK16" s="26" t="s">
        <v>25</v>
      </c>
      <c r="AN16" s="24" t="s">
        <v>1</v>
      </c>
      <c r="AR16" s="19"/>
      <c r="BE16" s="214"/>
      <c r="BS16" s="16" t="s">
        <v>3</v>
      </c>
    </row>
    <row r="17" spans="2:71" ht="18.4" customHeight="1">
      <c r="B17" s="19"/>
      <c r="E17" s="24" t="s">
        <v>31</v>
      </c>
      <c r="AK17" s="26" t="s">
        <v>27</v>
      </c>
      <c r="AN17" s="24" t="s">
        <v>1</v>
      </c>
      <c r="AR17" s="19"/>
      <c r="BE17" s="214"/>
      <c r="BS17" s="16" t="s">
        <v>32</v>
      </c>
    </row>
    <row r="18" spans="2:71" ht="6.95" customHeight="1">
      <c r="B18" s="19"/>
      <c r="AR18" s="19"/>
      <c r="BE18" s="214"/>
      <c r="BS18" s="16" t="s">
        <v>6</v>
      </c>
    </row>
    <row r="19" spans="2:71" ht="12" customHeight="1">
      <c r="B19" s="19"/>
      <c r="D19" s="26" t="s">
        <v>33</v>
      </c>
      <c r="AK19" s="26" t="s">
        <v>25</v>
      </c>
      <c r="AN19" s="24" t="s">
        <v>1</v>
      </c>
      <c r="AR19" s="19"/>
      <c r="BE19" s="214"/>
      <c r="BS19" s="16" t="s">
        <v>6</v>
      </c>
    </row>
    <row r="20" spans="2:71" ht="18.4" customHeight="1">
      <c r="B20" s="19"/>
      <c r="E20" s="24" t="s">
        <v>34</v>
      </c>
      <c r="AK20" s="26" t="s">
        <v>27</v>
      </c>
      <c r="AN20" s="24" t="s">
        <v>1</v>
      </c>
      <c r="AR20" s="19"/>
      <c r="BE20" s="214"/>
      <c r="BS20" s="16" t="s">
        <v>32</v>
      </c>
    </row>
    <row r="21" spans="2:57" ht="6.95" customHeight="1">
      <c r="B21" s="19"/>
      <c r="AR21" s="19"/>
      <c r="BE21" s="214"/>
    </row>
    <row r="22" spans="2:57" ht="12" customHeight="1">
      <c r="B22" s="19"/>
      <c r="D22" s="26" t="s">
        <v>35</v>
      </c>
      <c r="AR22" s="19"/>
      <c r="BE22" s="214"/>
    </row>
    <row r="23" spans="2:57" ht="16.5" customHeight="1">
      <c r="B23" s="19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19"/>
      <c r="BE23" s="214"/>
    </row>
    <row r="24" spans="2:57" ht="6.95" customHeight="1">
      <c r="B24" s="19"/>
      <c r="AR24" s="19"/>
      <c r="BE24" s="214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4"/>
    </row>
    <row r="26" spans="2:57" s="1" customFormat="1" ht="25.9" customHeight="1">
      <c r="B26" s="31"/>
      <c r="D26" s="32" t="s">
        <v>36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2">
        <f>ROUND(AG94,2)</f>
        <v>0</v>
      </c>
      <c r="AL26" s="223"/>
      <c r="AM26" s="223"/>
      <c r="AN26" s="223"/>
      <c r="AO26" s="223"/>
      <c r="AR26" s="31"/>
      <c r="BE26" s="214"/>
    </row>
    <row r="27" spans="2:57" s="1" customFormat="1" ht="6.95" customHeight="1">
      <c r="B27" s="31"/>
      <c r="AR27" s="31"/>
      <c r="BE27" s="214"/>
    </row>
    <row r="28" spans="2:57" s="1" customFormat="1" ht="12.75">
      <c r="B28" s="31"/>
      <c r="L28" s="224" t="s">
        <v>37</v>
      </c>
      <c r="M28" s="224"/>
      <c r="N28" s="224"/>
      <c r="O28" s="224"/>
      <c r="P28" s="224"/>
      <c r="W28" s="224" t="s">
        <v>38</v>
      </c>
      <c r="X28" s="224"/>
      <c r="Y28" s="224"/>
      <c r="Z28" s="224"/>
      <c r="AA28" s="224"/>
      <c r="AB28" s="224"/>
      <c r="AC28" s="224"/>
      <c r="AD28" s="224"/>
      <c r="AE28" s="224"/>
      <c r="AK28" s="224" t="s">
        <v>39</v>
      </c>
      <c r="AL28" s="224"/>
      <c r="AM28" s="224"/>
      <c r="AN28" s="224"/>
      <c r="AO28" s="224"/>
      <c r="AR28" s="31"/>
      <c r="BE28" s="214"/>
    </row>
    <row r="29" spans="2:57" s="2" customFormat="1" ht="14.45" customHeight="1">
      <c r="B29" s="35"/>
      <c r="D29" s="26" t="s">
        <v>40</v>
      </c>
      <c r="F29" s="26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5"/>
      <c r="BE29" s="215"/>
    </row>
    <row r="30" spans="2:57" s="2" customFormat="1" ht="14.45" customHeight="1">
      <c r="B30" s="35"/>
      <c r="F30" s="26" t="s">
        <v>42</v>
      </c>
      <c r="L30" s="227">
        <v>0.12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5"/>
      <c r="BE30" s="215"/>
    </row>
    <row r="31" spans="2:57" s="2" customFormat="1" ht="14.45" customHeight="1" hidden="1">
      <c r="B31" s="35"/>
      <c r="F31" s="26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5"/>
      <c r="BE31" s="215"/>
    </row>
    <row r="32" spans="2:57" s="2" customFormat="1" ht="14.45" customHeight="1" hidden="1">
      <c r="B32" s="35"/>
      <c r="F32" s="26" t="s">
        <v>44</v>
      </c>
      <c r="L32" s="227">
        <v>0.12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5"/>
      <c r="BE32" s="215"/>
    </row>
    <row r="33" spans="2:57" s="2" customFormat="1" ht="14.45" customHeight="1" hidden="1">
      <c r="B33" s="35"/>
      <c r="F33" s="26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5"/>
      <c r="BE33" s="215"/>
    </row>
    <row r="34" spans="2:57" s="1" customFormat="1" ht="6.95" customHeight="1">
      <c r="B34" s="31"/>
      <c r="AR34" s="31"/>
      <c r="BE34" s="214"/>
    </row>
    <row r="35" spans="2:44" s="1" customFormat="1" ht="25.9" customHeight="1">
      <c r="B35" s="31"/>
      <c r="C35" s="36"/>
      <c r="D35" s="37" t="s">
        <v>46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47</v>
      </c>
      <c r="U35" s="38"/>
      <c r="V35" s="38"/>
      <c r="W35" s="38"/>
      <c r="X35" s="231" t="s">
        <v>48</v>
      </c>
      <c r="Y35" s="229"/>
      <c r="Z35" s="229"/>
      <c r="AA35" s="229"/>
      <c r="AB35" s="229"/>
      <c r="AC35" s="38"/>
      <c r="AD35" s="38"/>
      <c r="AE35" s="38"/>
      <c r="AF35" s="38"/>
      <c r="AG35" s="38"/>
      <c r="AH35" s="38"/>
      <c r="AI35" s="38"/>
      <c r="AJ35" s="38"/>
      <c r="AK35" s="228">
        <f>SUM(AK26:AK33)</f>
        <v>0</v>
      </c>
      <c r="AL35" s="229"/>
      <c r="AM35" s="229"/>
      <c r="AN35" s="229"/>
      <c r="AO35" s="230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51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52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51</v>
      </c>
      <c r="AI60" s="33"/>
      <c r="AJ60" s="33"/>
      <c r="AK60" s="33"/>
      <c r="AL60" s="33"/>
      <c r="AM60" s="42" t="s">
        <v>52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53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54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51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52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51</v>
      </c>
      <c r="AI75" s="33"/>
      <c r="AJ75" s="33"/>
      <c r="AK75" s="33"/>
      <c r="AL75" s="33"/>
      <c r="AM75" s="42" t="s">
        <v>52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55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>
        <f>K5</f>
        <v>0</v>
      </c>
      <c r="AR84" s="47"/>
    </row>
    <row r="85" spans="2:44" s="4" customFormat="1" ht="36.95" customHeight="1">
      <c r="B85" s="48"/>
      <c r="C85" s="49" t="s">
        <v>16</v>
      </c>
      <c r="L85" s="194" t="str">
        <f>K6</f>
        <v>Kontejnerové stanoviště na ulici Soudní,Valašské Meziříčí</v>
      </c>
      <c r="M85" s="195"/>
      <c r="N85" s="195"/>
      <c r="O85" s="195"/>
      <c r="P85" s="195"/>
      <c r="Q85" s="195"/>
      <c r="R85" s="195"/>
      <c r="S85" s="195"/>
      <c r="T85" s="195"/>
      <c r="U85" s="195"/>
      <c r="V85" s="195"/>
      <c r="W85" s="195"/>
      <c r="X85" s="195"/>
      <c r="Y85" s="195"/>
      <c r="Z85" s="195"/>
      <c r="AA85" s="195"/>
      <c r="AB85" s="195"/>
      <c r="AC85" s="195"/>
      <c r="AD85" s="195"/>
      <c r="AE85" s="195"/>
      <c r="AF85" s="195"/>
      <c r="AG85" s="195"/>
      <c r="AH85" s="195"/>
      <c r="AI85" s="195"/>
      <c r="AJ85" s="195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Valašské Meziříčí</v>
      </c>
      <c r="AI87" s="26" t="s">
        <v>22</v>
      </c>
      <c r="AM87" s="196" t="str">
        <f>IF(AN8="","",AN8)</f>
        <v>4. 10. 2022</v>
      </c>
      <c r="AN87" s="196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Město Valašské Meziříčí</v>
      </c>
      <c r="AI89" s="26" t="s">
        <v>30</v>
      </c>
      <c r="AM89" s="197" t="str">
        <f>IF(E17="","",E17)</f>
        <v>LZ-PROJEKT plus s.r.o.</v>
      </c>
      <c r="AN89" s="198"/>
      <c r="AO89" s="198"/>
      <c r="AP89" s="198"/>
      <c r="AR89" s="31"/>
      <c r="AS89" s="199" t="s">
        <v>56</v>
      </c>
      <c r="AT89" s="200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33</v>
      </c>
      <c r="AM90" s="197" t="str">
        <f>IF(E20="","",E20)</f>
        <v>Fajfrová Irena</v>
      </c>
      <c r="AN90" s="198"/>
      <c r="AO90" s="198"/>
      <c r="AP90" s="198"/>
      <c r="AR90" s="31"/>
      <c r="AS90" s="201"/>
      <c r="AT90" s="202"/>
      <c r="BD90" s="55"/>
    </row>
    <row r="91" spans="2:56" s="1" customFormat="1" ht="10.9" customHeight="1">
      <c r="B91" s="31"/>
      <c r="AR91" s="31"/>
      <c r="AS91" s="201"/>
      <c r="AT91" s="202"/>
      <c r="BD91" s="55"/>
    </row>
    <row r="92" spans="2:56" s="1" customFormat="1" ht="29.25" customHeight="1">
      <c r="B92" s="31"/>
      <c r="C92" s="203" t="s">
        <v>57</v>
      </c>
      <c r="D92" s="204"/>
      <c r="E92" s="204"/>
      <c r="F92" s="204"/>
      <c r="G92" s="204"/>
      <c r="H92" s="56"/>
      <c r="I92" s="206" t="s">
        <v>58</v>
      </c>
      <c r="J92" s="204"/>
      <c r="K92" s="204"/>
      <c r="L92" s="204"/>
      <c r="M92" s="204"/>
      <c r="N92" s="204"/>
      <c r="O92" s="204"/>
      <c r="P92" s="204"/>
      <c r="Q92" s="204"/>
      <c r="R92" s="204"/>
      <c r="S92" s="204"/>
      <c r="T92" s="204"/>
      <c r="U92" s="204"/>
      <c r="V92" s="204"/>
      <c r="W92" s="204"/>
      <c r="X92" s="204"/>
      <c r="Y92" s="204"/>
      <c r="Z92" s="204"/>
      <c r="AA92" s="204"/>
      <c r="AB92" s="204"/>
      <c r="AC92" s="204"/>
      <c r="AD92" s="204"/>
      <c r="AE92" s="204"/>
      <c r="AF92" s="204"/>
      <c r="AG92" s="205" t="s">
        <v>59</v>
      </c>
      <c r="AH92" s="204"/>
      <c r="AI92" s="204"/>
      <c r="AJ92" s="204"/>
      <c r="AK92" s="204"/>
      <c r="AL92" s="204"/>
      <c r="AM92" s="204"/>
      <c r="AN92" s="206" t="s">
        <v>60</v>
      </c>
      <c r="AO92" s="204"/>
      <c r="AP92" s="207"/>
      <c r="AQ92" s="57" t="s">
        <v>61</v>
      </c>
      <c r="AR92" s="31"/>
      <c r="AS92" s="58" t="s">
        <v>62</v>
      </c>
      <c r="AT92" s="59" t="s">
        <v>63</v>
      </c>
      <c r="AU92" s="59" t="s">
        <v>64</v>
      </c>
      <c r="AV92" s="59" t="s">
        <v>65</v>
      </c>
      <c r="AW92" s="59" t="s">
        <v>66</v>
      </c>
      <c r="AX92" s="59" t="s">
        <v>67</v>
      </c>
      <c r="AY92" s="59" t="s">
        <v>68</v>
      </c>
      <c r="AZ92" s="59" t="s">
        <v>69</v>
      </c>
      <c r="BA92" s="59" t="s">
        <v>70</v>
      </c>
      <c r="BB92" s="59" t="s">
        <v>71</v>
      </c>
      <c r="BC92" s="59" t="s">
        <v>72</v>
      </c>
      <c r="BD92" s="60" t="s">
        <v>73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11">
        <f>ROUND(SUM(AG95:AG99),2)</f>
        <v>0</v>
      </c>
      <c r="AH94" s="211"/>
      <c r="AI94" s="211"/>
      <c r="AJ94" s="211"/>
      <c r="AK94" s="211"/>
      <c r="AL94" s="211"/>
      <c r="AM94" s="211"/>
      <c r="AN94" s="212">
        <f aca="true" t="shared" si="0" ref="AN94:AN99">SUM(AG94,AT94)</f>
        <v>0</v>
      </c>
      <c r="AO94" s="212"/>
      <c r="AP94" s="212"/>
      <c r="AQ94" s="66" t="s">
        <v>1</v>
      </c>
      <c r="AR94" s="62"/>
      <c r="AS94" s="67">
        <f>ROUND(SUM(AS95:AS99),2)</f>
        <v>0</v>
      </c>
      <c r="AT94" s="68">
        <f aca="true" t="shared" si="1" ref="AT94:AT99">ROUND(SUM(AV94:AW94),2)</f>
        <v>0</v>
      </c>
      <c r="AU94" s="69">
        <f>ROUND(SUM(AU95:AU99),5)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ROUND(SUM(AZ95:AZ99),2)</f>
        <v>0</v>
      </c>
      <c r="BA94" s="68">
        <f>ROUND(SUM(BA95:BA99),2)</f>
        <v>0</v>
      </c>
      <c r="BB94" s="68">
        <f>ROUND(SUM(BB95:BB99),2)</f>
        <v>0</v>
      </c>
      <c r="BC94" s="68">
        <f>ROUND(SUM(BC95:BC99),2)</f>
        <v>0</v>
      </c>
      <c r="BD94" s="70">
        <f>ROUND(SUM(BD95:BD99),2)</f>
        <v>0</v>
      </c>
      <c r="BS94" s="71" t="s">
        <v>75</v>
      </c>
      <c r="BT94" s="71" t="s">
        <v>76</v>
      </c>
      <c r="BU94" s="72" t="s">
        <v>77</v>
      </c>
      <c r="BV94" s="71" t="s">
        <v>78</v>
      </c>
      <c r="BW94" s="71" t="s">
        <v>4</v>
      </c>
      <c r="BX94" s="71" t="s">
        <v>79</v>
      </c>
      <c r="CL94" s="71" t="s">
        <v>1</v>
      </c>
    </row>
    <row r="95" spans="1:91" s="6" customFormat="1" ht="16.5" customHeight="1">
      <c r="A95" s="73" t="s">
        <v>80</v>
      </c>
      <c r="B95" s="74"/>
      <c r="C95" s="75"/>
      <c r="D95" s="208" t="s">
        <v>81</v>
      </c>
      <c r="E95" s="208"/>
      <c r="F95" s="208"/>
      <c r="G95" s="208"/>
      <c r="H95" s="208"/>
      <c r="I95" s="76"/>
      <c r="J95" s="208" t="s">
        <v>82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9">
        <f>'101 - SO 101 Parkoviště'!J30</f>
        <v>0</v>
      </c>
      <c r="AH95" s="210"/>
      <c r="AI95" s="210"/>
      <c r="AJ95" s="210"/>
      <c r="AK95" s="210"/>
      <c r="AL95" s="210"/>
      <c r="AM95" s="210"/>
      <c r="AN95" s="209">
        <f t="shared" si="0"/>
        <v>0</v>
      </c>
      <c r="AO95" s="210"/>
      <c r="AP95" s="210"/>
      <c r="AQ95" s="77" t="s">
        <v>83</v>
      </c>
      <c r="AR95" s="74"/>
      <c r="AS95" s="78">
        <v>0</v>
      </c>
      <c r="AT95" s="79">
        <f t="shared" si="1"/>
        <v>0</v>
      </c>
      <c r="AU95" s="80">
        <f>'101 - SO 101 Parkoviště'!P127</f>
        <v>0</v>
      </c>
      <c r="AV95" s="79">
        <f>'101 - SO 101 Parkoviště'!J33</f>
        <v>0</v>
      </c>
      <c r="AW95" s="79">
        <f>'101 - SO 101 Parkoviště'!J34</f>
        <v>0</v>
      </c>
      <c r="AX95" s="79">
        <f>'101 - SO 101 Parkoviště'!J35</f>
        <v>0</v>
      </c>
      <c r="AY95" s="79">
        <f>'101 - SO 101 Parkoviště'!J36</f>
        <v>0</v>
      </c>
      <c r="AZ95" s="79">
        <f>'101 - SO 101 Parkoviště'!F33</f>
        <v>0</v>
      </c>
      <c r="BA95" s="79">
        <f>'101 - SO 101 Parkoviště'!F34</f>
        <v>0</v>
      </c>
      <c r="BB95" s="79">
        <f>'101 - SO 101 Parkoviště'!F35</f>
        <v>0</v>
      </c>
      <c r="BC95" s="79">
        <f>'101 - SO 101 Parkoviště'!F36</f>
        <v>0</v>
      </c>
      <c r="BD95" s="81">
        <f>'101 - SO 101 Parkoviště'!F37</f>
        <v>0</v>
      </c>
      <c r="BT95" s="82" t="s">
        <v>84</v>
      </c>
      <c r="BV95" s="82" t="s">
        <v>78</v>
      </c>
      <c r="BW95" s="82" t="s">
        <v>85</v>
      </c>
      <c r="BX95" s="82" t="s">
        <v>4</v>
      </c>
      <c r="CL95" s="82" t="s">
        <v>1</v>
      </c>
      <c r="CM95" s="82" t="s">
        <v>86</v>
      </c>
    </row>
    <row r="96" spans="1:91" s="6" customFormat="1" ht="16.5" customHeight="1">
      <c r="A96" s="73" t="s">
        <v>80</v>
      </c>
      <c r="B96" s="74"/>
      <c r="C96" s="75"/>
      <c r="D96" s="208" t="s">
        <v>87</v>
      </c>
      <c r="E96" s="208"/>
      <c r="F96" s="208"/>
      <c r="G96" s="208"/>
      <c r="H96" s="208"/>
      <c r="I96" s="76"/>
      <c r="J96" s="208" t="s">
        <v>88</v>
      </c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9">
        <f>'401 - SO 401 Úprava VO'!J30</f>
        <v>0</v>
      </c>
      <c r="AH96" s="210"/>
      <c r="AI96" s="210"/>
      <c r="AJ96" s="210"/>
      <c r="AK96" s="210"/>
      <c r="AL96" s="210"/>
      <c r="AM96" s="210"/>
      <c r="AN96" s="209">
        <f t="shared" si="0"/>
        <v>0</v>
      </c>
      <c r="AO96" s="210"/>
      <c r="AP96" s="210"/>
      <c r="AQ96" s="77" t="s">
        <v>83</v>
      </c>
      <c r="AR96" s="74"/>
      <c r="AS96" s="78">
        <v>0</v>
      </c>
      <c r="AT96" s="79">
        <f t="shared" si="1"/>
        <v>0</v>
      </c>
      <c r="AU96" s="80">
        <f>'401 - SO 401 Úprava VO'!P125</f>
        <v>0</v>
      </c>
      <c r="AV96" s="79">
        <f>'401 - SO 401 Úprava VO'!J33</f>
        <v>0</v>
      </c>
      <c r="AW96" s="79">
        <f>'401 - SO 401 Úprava VO'!J34</f>
        <v>0</v>
      </c>
      <c r="AX96" s="79">
        <f>'401 - SO 401 Úprava VO'!J35</f>
        <v>0</v>
      </c>
      <c r="AY96" s="79">
        <f>'401 - SO 401 Úprava VO'!J36</f>
        <v>0</v>
      </c>
      <c r="AZ96" s="79">
        <f>'401 - SO 401 Úprava VO'!F33</f>
        <v>0</v>
      </c>
      <c r="BA96" s="79">
        <f>'401 - SO 401 Úprava VO'!F34</f>
        <v>0</v>
      </c>
      <c r="BB96" s="79">
        <f>'401 - SO 401 Úprava VO'!F35</f>
        <v>0</v>
      </c>
      <c r="BC96" s="79">
        <f>'401 - SO 401 Úprava VO'!F36</f>
        <v>0</v>
      </c>
      <c r="BD96" s="81">
        <f>'401 - SO 401 Úprava VO'!F37</f>
        <v>0</v>
      </c>
      <c r="BT96" s="82" t="s">
        <v>84</v>
      </c>
      <c r="BV96" s="82" t="s">
        <v>78</v>
      </c>
      <c r="BW96" s="82" t="s">
        <v>89</v>
      </c>
      <c r="BX96" s="82" t="s">
        <v>4</v>
      </c>
      <c r="CL96" s="82" t="s">
        <v>1</v>
      </c>
      <c r="CM96" s="82" t="s">
        <v>86</v>
      </c>
    </row>
    <row r="97" spans="1:91" s="6" customFormat="1" ht="16.5" customHeight="1">
      <c r="A97" s="73" t="s">
        <v>80</v>
      </c>
      <c r="B97" s="74"/>
      <c r="C97" s="75"/>
      <c r="D97" s="208" t="s">
        <v>90</v>
      </c>
      <c r="E97" s="208"/>
      <c r="F97" s="208"/>
      <c r="G97" s="208"/>
      <c r="H97" s="208"/>
      <c r="I97" s="76"/>
      <c r="J97" s="208" t="s">
        <v>91</v>
      </c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9">
        <f>'701 - SO 701 Kontejnerové...'!J30</f>
        <v>0</v>
      </c>
      <c r="AH97" s="210"/>
      <c r="AI97" s="210"/>
      <c r="AJ97" s="210"/>
      <c r="AK97" s="210"/>
      <c r="AL97" s="210"/>
      <c r="AM97" s="210"/>
      <c r="AN97" s="209">
        <f t="shared" si="0"/>
        <v>0</v>
      </c>
      <c r="AO97" s="210"/>
      <c r="AP97" s="210"/>
      <c r="AQ97" s="77" t="s">
        <v>83</v>
      </c>
      <c r="AR97" s="74"/>
      <c r="AS97" s="78">
        <v>0</v>
      </c>
      <c r="AT97" s="79">
        <f t="shared" si="1"/>
        <v>0</v>
      </c>
      <c r="AU97" s="80">
        <f>'701 - SO 701 Kontejnerové...'!P125</f>
        <v>0</v>
      </c>
      <c r="AV97" s="79">
        <f>'701 - SO 701 Kontejnerové...'!J33</f>
        <v>0</v>
      </c>
      <c r="AW97" s="79">
        <f>'701 - SO 701 Kontejnerové...'!J34</f>
        <v>0</v>
      </c>
      <c r="AX97" s="79">
        <f>'701 - SO 701 Kontejnerové...'!J35</f>
        <v>0</v>
      </c>
      <c r="AY97" s="79">
        <f>'701 - SO 701 Kontejnerové...'!J36</f>
        <v>0</v>
      </c>
      <c r="AZ97" s="79">
        <f>'701 - SO 701 Kontejnerové...'!F33</f>
        <v>0</v>
      </c>
      <c r="BA97" s="79">
        <f>'701 - SO 701 Kontejnerové...'!F34</f>
        <v>0</v>
      </c>
      <c r="BB97" s="79">
        <f>'701 - SO 701 Kontejnerové...'!F35</f>
        <v>0</v>
      </c>
      <c r="BC97" s="79">
        <f>'701 - SO 701 Kontejnerové...'!F36</f>
        <v>0</v>
      </c>
      <c r="BD97" s="81">
        <f>'701 - SO 701 Kontejnerové...'!F37</f>
        <v>0</v>
      </c>
      <c r="BT97" s="82" t="s">
        <v>84</v>
      </c>
      <c r="BV97" s="82" t="s">
        <v>78</v>
      </c>
      <c r="BW97" s="82" t="s">
        <v>92</v>
      </c>
      <c r="BX97" s="82" t="s">
        <v>4</v>
      </c>
      <c r="CL97" s="82" t="s">
        <v>1</v>
      </c>
      <c r="CM97" s="82" t="s">
        <v>86</v>
      </c>
    </row>
    <row r="98" spans="1:91" s="6" customFormat="1" ht="16.5" customHeight="1">
      <c r="A98" s="73" t="s">
        <v>80</v>
      </c>
      <c r="B98" s="74"/>
      <c r="C98" s="75"/>
      <c r="D98" s="208" t="s">
        <v>93</v>
      </c>
      <c r="E98" s="208"/>
      <c r="F98" s="208"/>
      <c r="G98" s="208"/>
      <c r="H98" s="208"/>
      <c r="I98" s="76"/>
      <c r="J98" s="208" t="s">
        <v>94</v>
      </c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9">
        <f>'702 - Úprava stávajícího ...'!J30</f>
        <v>0</v>
      </c>
      <c r="AH98" s="210"/>
      <c r="AI98" s="210"/>
      <c r="AJ98" s="210"/>
      <c r="AK98" s="210"/>
      <c r="AL98" s="210"/>
      <c r="AM98" s="210"/>
      <c r="AN98" s="209">
        <f t="shared" si="0"/>
        <v>0</v>
      </c>
      <c r="AO98" s="210"/>
      <c r="AP98" s="210"/>
      <c r="AQ98" s="77" t="s">
        <v>83</v>
      </c>
      <c r="AR98" s="74"/>
      <c r="AS98" s="78">
        <v>0</v>
      </c>
      <c r="AT98" s="79">
        <f t="shared" si="1"/>
        <v>0</v>
      </c>
      <c r="AU98" s="80">
        <f>'702 - Úprava stávajícího ...'!P127</f>
        <v>0</v>
      </c>
      <c r="AV98" s="79">
        <f>'702 - Úprava stávajícího ...'!J33</f>
        <v>0</v>
      </c>
      <c r="AW98" s="79">
        <f>'702 - Úprava stávajícího ...'!J34</f>
        <v>0</v>
      </c>
      <c r="AX98" s="79">
        <f>'702 - Úprava stávajícího ...'!J35</f>
        <v>0</v>
      </c>
      <c r="AY98" s="79">
        <f>'702 - Úprava stávajícího ...'!J36</f>
        <v>0</v>
      </c>
      <c r="AZ98" s="79">
        <f>'702 - Úprava stávajícího ...'!F33</f>
        <v>0</v>
      </c>
      <c r="BA98" s="79">
        <f>'702 - Úprava stávajícího ...'!F34</f>
        <v>0</v>
      </c>
      <c r="BB98" s="79">
        <f>'702 - Úprava stávajícího ...'!F35</f>
        <v>0</v>
      </c>
      <c r="BC98" s="79">
        <f>'702 - Úprava stávajícího ...'!F36</f>
        <v>0</v>
      </c>
      <c r="BD98" s="81">
        <f>'702 - Úprava stávajícího ...'!F37</f>
        <v>0</v>
      </c>
      <c r="BT98" s="82" t="s">
        <v>84</v>
      </c>
      <c r="BV98" s="82" t="s">
        <v>78</v>
      </c>
      <c r="BW98" s="82" t="s">
        <v>95</v>
      </c>
      <c r="BX98" s="82" t="s">
        <v>4</v>
      </c>
      <c r="CL98" s="82" t="s">
        <v>1</v>
      </c>
      <c r="CM98" s="82" t="s">
        <v>86</v>
      </c>
    </row>
    <row r="99" spans="1:91" s="6" customFormat="1" ht="16.5" customHeight="1">
      <c r="A99" s="73" t="s">
        <v>80</v>
      </c>
      <c r="B99" s="74"/>
      <c r="C99" s="75"/>
      <c r="D99" s="208" t="s">
        <v>96</v>
      </c>
      <c r="E99" s="208"/>
      <c r="F99" s="208"/>
      <c r="G99" s="208"/>
      <c r="H99" s="208"/>
      <c r="I99" s="76"/>
      <c r="J99" s="208" t="s">
        <v>97</v>
      </c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9">
        <f>'800 - Vedlejší rozpočtové...'!J30</f>
        <v>0</v>
      </c>
      <c r="AH99" s="210"/>
      <c r="AI99" s="210"/>
      <c r="AJ99" s="210"/>
      <c r="AK99" s="210"/>
      <c r="AL99" s="210"/>
      <c r="AM99" s="210"/>
      <c r="AN99" s="209">
        <f t="shared" si="0"/>
        <v>0</v>
      </c>
      <c r="AO99" s="210"/>
      <c r="AP99" s="210"/>
      <c r="AQ99" s="77" t="s">
        <v>83</v>
      </c>
      <c r="AR99" s="74"/>
      <c r="AS99" s="83">
        <v>0</v>
      </c>
      <c r="AT99" s="84">
        <f t="shared" si="1"/>
        <v>0</v>
      </c>
      <c r="AU99" s="85">
        <f>'800 - Vedlejší rozpočtové...'!P120</f>
        <v>0</v>
      </c>
      <c r="AV99" s="84">
        <f>'800 - Vedlejší rozpočtové...'!J33</f>
        <v>0</v>
      </c>
      <c r="AW99" s="84">
        <f>'800 - Vedlejší rozpočtové...'!J34</f>
        <v>0</v>
      </c>
      <c r="AX99" s="84">
        <f>'800 - Vedlejší rozpočtové...'!J35</f>
        <v>0</v>
      </c>
      <c r="AY99" s="84">
        <f>'800 - Vedlejší rozpočtové...'!J36</f>
        <v>0</v>
      </c>
      <c r="AZ99" s="84">
        <f>'800 - Vedlejší rozpočtové...'!F33</f>
        <v>0</v>
      </c>
      <c r="BA99" s="84">
        <f>'800 - Vedlejší rozpočtové...'!F34</f>
        <v>0</v>
      </c>
      <c r="BB99" s="84">
        <f>'800 - Vedlejší rozpočtové...'!F35</f>
        <v>0</v>
      </c>
      <c r="BC99" s="84">
        <f>'800 - Vedlejší rozpočtové...'!F36</f>
        <v>0</v>
      </c>
      <c r="BD99" s="86">
        <f>'800 - Vedlejší rozpočtové...'!F37</f>
        <v>0</v>
      </c>
      <c r="BT99" s="82" t="s">
        <v>84</v>
      </c>
      <c r="BV99" s="82" t="s">
        <v>78</v>
      </c>
      <c r="BW99" s="82" t="s">
        <v>98</v>
      </c>
      <c r="BX99" s="82" t="s">
        <v>4</v>
      </c>
      <c r="CL99" s="82" t="s">
        <v>1</v>
      </c>
      <c r="CM99" s="82" t="s">
        <v>86</v>
      </c>
    </row>
    <row r="100" spans="2:44" s="1" customFormat="1" ht="30" customHeight="1">
      <c r="B100" s="31"/>
      <c r="AR100" s="31"/>
    </row>
    <row r="101" spans="2:44" s="1" customFormat="1" ht="6.95" customHeight="1">
      <c r="B101" s="43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  <c r="AN101" s="44"/>
      <c r="AO101" s="44"/>
      <c r="AP101" s="44"/>
      <c r="AQ101" s="44"/>
      <c r="AR101" s="31"/>
    </row>
  </sheetData>
  <mergeCells count="58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AG94:AM94"/>
    <mergeCell ref="AN94:AP94"/>
    <mergeCell ref="L85:AJ85"/>
    <mergeCell ref="AM87:AN87"/>
    <mergeCell ref="AM89:AP89"/>
    <mergeCell ref="AS89:AT91"/>
    <mergeCell ref="AM90:AP90"/>
  </mergeCells>
  <hyperlinks>
    <hyperlink ref="A95" location="'101 - SO 101 Parkoviště'!C2" display="/"/>
    <hyperlink ref="A96" location="'401 - SO 401 Úprava VO'!C2" display="/"/>
    <hyperlink ref="A97" location="'701 - SO 701 Kontejnerové...'!C2" display="/"/>
    <hyperlink ref="A98" location="'702 - Úprava stávajícího ...'!C2" display="/"/>
    <hyperlink ref="A99" location="'800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6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2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85</v>
      </c>
      <c r="AZ2" s="87" t="s">
        <v>99</v>
      </c>
      <c r="BA2" s="87" t="s">
        <v>1</v>
      </c>
      <c r="BB2" s="87" t="s">
        <v>1</v>
      </c>
      <c r="BC2" s="87" t="s">
        <v>100</v>
      </c>
      <c r="BD2" s="87" t="s">
        <v>86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  <c r="AZ3" s="87" t="s">
        <v>101</v>
      </c>
      <c r="BA3" s="87" t="s">
        <v>1</v>
      </c>
      <c r="BB3" s="87" t="s">
        <v>1</v>
      </c>
      <c r="BC3" s="87" t="s">
        <v>86</v>
      </c>
      <c r="BD3" s="87" t="s">
        <v>86</v>
      </c>
    </row>
    <row r="4" spans="2:56" ht="24.95" customHeight="1">
      <c r="B4" s="19"/>
      <c r="D4" s="20" t="s">
        <v>102</v>
      </c>
      <c r="L4" s="19"/>
      <c r="M4" s="88" t="s">
        <v>10</v>
      </c>
      <c r="AT4" s="16" t="s">
        <v>3</v>
      </c>
      <c r="AZ4" s="87" t="s">
        <v>103</v>
      </c>
      <c r="BA4" s="87" t="s">
        <v>1</v>
      </c>
      <c r="BB4" s="87" t="s">
        <v>1</v>
      </c>
      <c r="BC4" s="87" t="s">
        <v>104</v>
      </c>
      <c r="BD4" s="87" t="s">
        <v>86</v>
      </c>
    </row>
    <row r="5" spans="2:56" ht="6.95" customHeight="1">
      <c r="B5" s="19"/>
      <c r="L5" s="19"/>
      <c r="AZ5" s="87" t="s">
        <v>105</v>
      </c>
      <c r="BA5" s="87" t="s">
        <v>1</v>
      </c>
      <c r="BB5" s="87" t="s">
        <v>1</v>
      </c>
      <c r="BC5" s="87" t="s">
        <v>106</v>
      </c>
      <c r="BD5" s="87" t="s">
        <v>86</v>
      </c>
    </row>
    <row r="6" spans="2:56" ht="12" customHeight="1">
      <c r="B6" s="19"/>
      <c r="D6" s="26" t="s">
        <v>16</v>
      </c>
      <c r="L6" s="19"/>
      <c r="AZ6" s="87" t="s">
        <v>107</v>
      </c>
      <c r="BA6" s="87" t="s">
        <v>1</v>
      </c>
      <c r="BB6" s="87" t="s">
        <v>1</v>
      </c>
      <c r="BC6" s="87" t="s">
        <v>108</v>
      </c>
      <c r="BD6" s="87" t="s">
        <v>86</v>
      </c>
    </row>
    <row r="7" spans="2:56" ht="16.5" customHeight="1">
      <c r="B7" s="19"/>
      <c r="E7" s="233" t="str">
        <f>'Rekapitulace stavby'!K6</f>
        <v>Kontejnerové stanoviště na ulici Soudní,Valašské Meziříčí</v>
      </c>
      <c r="F7" s="234"/>
      <c r="G7" s="234"/>
      <c r="H7" s="234"/>
      <c r="L7" s="19"/>
      <c r="AZ7" s="87" t="s">
        <v>109</v>
      </c>
      <c r="BA7" s="87" t="s">
        <v>1</v>
      </c>
      <c r="BB7" s="87" t="s">
        <v>1</v>
      </c>
      <c r="BC7" s="87" t="s">
        <v>110</v>
      </c>
      <c r="BD7" s="87" t="s">
        <v>86</v>
      </c>
    </row>
    <row r="8" spans="2:56" s="1" customFormat="1" ht="12" customHeight="1">
      <c r="B8" s="31"/>
      <c r="D8" s="26" t="s">
        <v>111</v>
      </c>
      <c r="L8" s="31"/>
      <c r="AZ8" s="87" t="s">
        <v>112</v>
      </c>
      <c r="BA8" s="87" t="s">
        <v>1</v>
      </c>
      <c r="BB8" s="87" t="s">
        <v>1</v>
      </c>
      <c r="BC8" s="87" t="s">
        <v>113</v>
      </c>
      <c r="BD8" s="87" t="s">
        <v>86</v>
      </c>
    </row>
    <row r="9" spans="2:56" s="1" customFormat="1" ht="16.5" customHeight="1">
      <c r="B9" s="31"/>
      <c r="E9" s="194" t="s">
        <v>114</v>
      </c>
      <c r="F9" s="235"/>
      <c r="G9" s="235"/>
      <c r="H9" s="235"/>
      <c r="L9" s="31"/>
      <c r="AZ9" s="87" t="s">
        <v>115</v>
      </c>
      <c r="BA9" s="87" t="s">
        <v>1</v>
      </c>
      <c r="BB9" s="87" t="s">
        <v>1</v>
      </c>
      <c r="BC9" s="87" t="s">
        <v>116</v>
      </c>
      <c r="BD9" s="87" t="s">
        <v>86</v>
      </c>
    </row>
    <row r="10" spans="2:56" s="1" customFormat="1" ht="11.25">
      <c r="B10" s="31"/>
      <c r="L10" s="31"/>
      <c r="AZ10" s="87" t="s">
        <v>117</v>
      </c>
      <c r="BA10" s="87" t="s">
        <v>1</v>
      </c>
      <c r="BB10" s="87" t="s">
        <v>1</v>
      </c>
      <c r="BC10" s="87" t="s">
        <v>118</v>
      </c>
      <c r="BD10" s="87" t="s">
        <v>86</v>
      </c>
    </row>
    <row r="11" spans="2:56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  <c r="AZ11" s="87" t="s">
        <v>119</v>
      </c>
      <c r="BA11" s="87" t="s">
        <v>1</v>
      </c>
      <c r="BB11" s="87" t="s">
        <v>1</v>
      </c>
      <c r="BC11" s="87" t="s">
        <v>120</v>
      </c>
      <c r="BD11" s="87" t="s">
        <v>86</v>
      </c>
    </row>
    <row r="12" spans="2:56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4. 10. 2022</v>
      </c>
      <c r="L12" s="31"/>
      <c r="AZ12" s="87" t="s">
        <v>121</v>
      </c>
      <c r="BA12" s="87" t="s">
        <v>1</v>
      </c>
      <c r="BB12" s="87" t="s">
        <v>1</v>
      </c>
      <c r="BC12" s="87" t="s">
        <v>122</v>
      </c>
      <c r="BD12" s="87" t="s">
        <v>86</v>
      </c>
    </row>
    <row r="13" spans="2:56" s="1" customFormat="1" ht="10.9" customHeight="1">
      <c r="B13" s="31"/>
      <c r="L13" s="31"/>
      <c r="AZ13" s="87" t="s">
        <v>123</v>
      </c>
      <c r="BA13" s="87" t="s">
        <v>1</v>
      </c>
      <c r="BB13" s="87" t="s">
        <v>1</v>
      </c>
      <c r="BC13" s="87" t="s">
        <v>124</v>
      </c>
      <c r="BD13" s="87" t="s">
        <v>86</v>
      </c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6" t="str">
        <f>'Rekapitulace stavby'!E14</f>
        <v>Vyplň údaj</v>
      </c>
      <c r="F18" s="216"/>
      <c r="G18" s="216"/>
      <c r="H18" s="21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9"/>
      <c r="E27" s="221" t="s">
        <v>1</v>
      </c>
      <c r="F27" s="221"/>
      <c r="G27" s="221"/>
      <c r="H27" s="221"/>
      <c r="L27" s="8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0" t="s">
        <v>36</v>
      </c>
      <c r="J30" s="65">
        <f>ROUND(J127,2)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1">
        <f>ROUND((SUM(BE127:BE366)),2)</f>
        <v>0</v>
      </c>
      <c r="I33" s="92">
        <v>0.21</v>
      </c>
      <c r="J33" s="91">
        <f>ROUND(((SUM(BE127:BE366))*I33),2)</f>
        <v>0</v>
      </c>
      <c r="L33" s="31"/>
    </row>
    <row r="34" spans="2:12" s="1" customFormat="1" ht="14.45" customHeight="1">
      <c r="B34" s="31"/>
      <c r="E34" s="26" t="s">
        <v>42</v>
      </c>
      <c r="F34" s="91">
        <f>ROUND((SUM(BF127:BF366)),2)</f>
        <v>0</v>
      </c>
      <c r="I34" s="92">
        <v>0.12</v>
      </c>
      <c r="J34" s="91">
        <f>ROUND(((SUM(BF127:BF366))*I34),2)</f>
        <v>0</v>
      </c>
      <c r="L34" s="31"/>
    </row>
    <row r="35" spans="2:12" s="1" customFormat="1" ht="14.45" customHeight="1" hidden="1">
      <c r="B35" s="31"/>
      <c r="E35" s="26" t="s">
        <v>43</v>
      </c>
      <c r="F35" s="91">
        <f>ROUND((SUM(BG127:BG366)),2)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1">
        <f>ROUND((SUM(BH127:BH366)),2)</f>
        <v>0</v>
      </c>
      <c r="I36" s="92">
        <v>0.12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1">
        <f>ROUND((SUM(BI127:BI366)),2)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6"/>
      <c r="F39" s="56"/>
      <c r="G39" s="95" t="s">
        <v>47</v>
      </c>
      <c r="H39" s="96" t="s">
        <v>48</v>
      </c>
      <c r="I39" s="56"/>
      <c r="J39" s="97">
        <f>SUM(J30:J37)</f>
        <v>0</v>
      </c>
      <c r="K39" s="98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9" t="s">
        <v>52</v>
      </c>
      <c r="G61" s="42" t="s">
        <v>51</v>
      </c>
      <c r="H61" s="33"/>
      <c r="I61" s="33"/>
      <c r="J61" s="100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9" t="s">
        <v>52</v>
      </c>
      <c r="G76" s="42" t="s">
        <v>51</v>
      </c>
      <c r="H76" s="33"/>
      <c r="I76" s="33"/>
      <c r="J76" s="100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125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Kontejnerové stanoviště na ulici Soudní,Valašské Meziříčí</v>
      </c>
      <c r="F85" s="234"/>
      <c r="G85" s="234"/>
      <c r="H85" s="234"/>
      <c r="L85" s="31"/>
    </row>
    <row r="86" spans="2:12" s="1" customFormat="1" ht="12" customHeight="1">
      <c r="B86" s="31"/>
      <c r="C86" s="26" t="s">
        <v>111</v>
      </c>
      <c r="L86" s="31"/>
    </row>
    <row r="87" spans="2:12" s="1" customFormat="1" ht="16.5" customHeight="1">
      <c r="B87" s="31"/>
      <c r="E87" s="194" t="str">
        <f>E9</f>
        <v>101 - SO 101 Parkoviště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Valašské Meziříčí</v>
      </c>
      <c r="I89" s="26" t="s">
        <v>22</v>
      </c>
      <c r="J89" s="51" t="str">
        <f>IF(J12="","",J12)</f>
        <v>4. 10. 2022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Město Valašské Meziříčí</v>
      </c>
      <c r="I91" s="26" t="s">
        <v>30</v>
      </c>
      <c r="J91" s="29" t="str">
        <f>E21</f>
        <v>LZ-PROJEKT plus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Fajfrová Irena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1" t="s">
        <v>126</v>
      </c>
      <c r="D94" s="93"/>
      <c r="E94" s="93"/>
      <c r="F94" s="93"/>
      <c r="G94" s="93"/>
      <c r="H94" s="93"/>
      <c r="I94" s="93"/>
      <c r="J94" s="102" t="s">
        <v>127</v>
      </c>
      <c r="K94" s="93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3" t="s">
        <v>128</v>
      </c>
      <c r="J96" s="65">
        <f>J127</f>
        <v>0</v>
      </c>
      <c r="L96" s="31"/>
      <c r="AU96" s="16" t="s">
        <v>129</v>
      </c>
    </row>
    <row r="97" spans="2:12" s="8" customFormat="1" ht="24.95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19.9" customHeight="1">
      <c r="B98" s="108"/>
      <c r="D98" s="109" t="s">
        <v>131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9" customHeight="1">
      <c r="B99" s="108"/>
      <c r="D99" s="109" t="s">
        <v>132</v>
      </c>
      <c r="E99" s="110"/>
      <c r="F99" s="110"/>
      <c r="G99" s="110"/>
      <c r="H99" s="110"/>
      <c r="I99" s="110"/>
      <c r="J99" s="111">
        <f>J215</f>
        <v>0</v>
      </c>
      <c r="L99" s="108"/>
    </row>
    <row r="100" spans="2:12" s="9" customFormat="1" ht="19.9" customHeight="1">
      <c r="B100" s="108"/>
      <c r="D100" s="109" t="s">
        <v>133</v>
      </c>
      <c r="E100" s="110"/>
      <c r="F100" s="110"/>
      <c r="G100" s="110"/>
      <c r="H100" s="110"/>
      <c r="I100" s="110"/>
      <c r="J100" s="111">
        <f>J217</f>
        <v>0</v>
      </c>
      <c r="L100" s="108"/>
    </row>
    <row r="101" spans="2:12" s="9" customFormat="1" ht="19.9" customHeight="1">
      <c r="B101" s="108"/>
      <c r="D101" s="109" t="s">
        <v>134</v>
      </c>
      <c r="E101" s="110"/>
      <c r="F101" s="110"/>
      <c r="G101" s="110"/>
      <c r="H101" s="110"/>
      <c r="I101" s="110"/>
      <c r="J101" s="111">
        <f>J222</f>
        <v>0</v>
      </c>
      <c r="L101" s="108"/>
    </row>
    <row r="102" spans="2:12" s="9" customFormat="1" ht="19.9" customHeight="1">
      <c r="B102" s="108"/>
      <c r="D102" s="109" t="s">
        <v>135</v>
      </c>
      <c r="E102" s="110"/>
      <c r="F102" s="110"/>
      <c r="G102" s="110"/>
      <c r="H102" s="110"/>
      <c r="I102" s="110"/>
      <c r="J102" s="111">
        <f>J260</f>
        <v>0</v>
      </c>
      <c r="L102" s="108"/>
    </row>
    <row r="103" spans="2:12" s="9" customFormat="1" ht="19.9" customHeight="1">
      <c r="B103" s="108"/>
      <c r="D103" s="109" t="s">
        <v>136</v>
      </c>
      <c r="E103" s="110"/>
      <c r="F103" s="110"/>
      <c r="G103" s="110"/>
      <c r="H103" s="110"/>
      <c r="I103" s="110"/>
      <c r="J103" s="111">
        <f>J276</f>
        <v>0</v>
      </c>
      <c r="L103" s="108"/>
    </row>
    <row r="104" spans="2:12" s="9" customFormat="1" ht="19.9" customHeight="1">
      <c r="B104" s="108"/>
      <c r="D104" s="109" t="s">
        <v>137</v>
      </c>
      <c r="E104" s="110"/>
      <c r="F104" s="110"/>
      <c r="G104" s="110"/>
      <c r="H104" s="110"/>
      <c r="I104" s="110"/>
      <c r="J104" s="111">
        <f>J345</f>
        <v>0</v>
      </c>
      <c r="L104" s="108"/>
    </row>
    <row r="105" spans="2:12" s="9" customFormat="1" ht="19.9" customHeight="1">
      <c r="B105" s="108"/>
      <c r="D105" s="109" t="s">
        <v>138</v>
      </c>
      <c r="E105" s="110"/>
      <c r="F105" s="110"/>
      <c r="G105" s="110"/>
      <c r="H105" s="110"/>
      <c r="I105" s="110"/>
      <c r="J105" s="111">
        <f>J360</f>
        <v>0</v>
      </c>
      <c r="L105" s="108"/>
    </row>
    <row r="106" spans="2:12" s="8" customFormat="1" ht="24.95" customHeight="1">
      <c r="B106" s="104"/>
      <c r="D106" s="105" t="s">
        <v>139</v>
      </c>
      <c r="E106" s="106"/>
      <c r="F106" s="106"/>
      <c r="G106" s="106"/>
      <c r="H106" s="106"/>
      <c r="I106" s="106"/>
      <c r="J106" s="107">
        <f>J362</f>
        <v>0</v>
      </c>
      <c r="L106" s="104"/>
    </row>
    <row r="107" spans="2:12" s="9" customFormat="1" ht="19.9" customHeight="1">
      <c r="B107" s="108"/>
      <c r="D107" s="109" t="s">
        <v>140</v>
      </c>
      <c r="E107" s="110"/>
      <c r="F107" s="110"/>
      <c r="G107" s="110"/>
      <c r="H107" s="110"/>
      <c r="I107" s="110"/>
      <c r="J107" s="111">
        <f>J363</f>
        <v>0</v>
      </c>
      <c r="L107" s="108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12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12" s="1" customFormat="1" ht="24.95" customHeight="1">
      <c r="B114" s="31"/>
      <c r="C114" s="20" t="s">
        <v>141</v>
      </c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16</v>
      </c>
      <c r="L116" s="31"/>
    </row>
    <row r="117" spans="2:12" s="1" customFormat="1" ht="16.5" customHeight="1">
      <c r="B117" s="31"/>
      <c r="E117" s="233" t="str">
        <f>E7</f>
        <v>Kontejnerové stanoviště na ulici Soudní,Valašské Meziříčí</v>
      </c>
      <c r="F117" s="234"/>
      <c r="G117" s="234"/>
      <c r="H117" s="234"/>
      <c r="L117" s="31"/>
    </row>
    <row r="118" spans="2:12" s="1" customFormat="1" ht="12" customHeight="1">
      <c r="B118" s="31"/>
      <c r="C118" s="26" t="s">
        <v>111</v>
      </c>
      <c r="L118" s="31"/>
    </row>
    <row r="119" spans="2:12" s="1" customFormat="1" ht="16.5" customHeight="1">
      <c r="B119" s="31"/>
      <c r="E119" s="194" t="str">
        <f>E9</f>
        <v>101 - SO 101 Parkoviště</v>
      </c>
      <c r="F119" s="235"/>
      <c r="G119" s="235"/>
      <c r="H119" s="235"/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F12</f>
        <v>Valašské Meziříčí</v>
      </c>
      <c r="I121" s="26" t="s">
        <v>22</v>
      </c>
      <c r="J121" s="51" t="str">
        <f>IF(J12="","",J12)</f>
        <v>4. 10. 2022</v>
      </c>
      <c r="L121" s="31"/>
    </row>
    <row r="122" spans="2:12" s="1" customFormat="1" ht="6.95" customHeight="1">
      <c r="B122" s="31"/>
      <c r="L122" s="31"/>
    </row>
    <row r="123" spans="2:12" s="1" customFormat="1" ht="25.7" customHeight="1">
      <c r="B123" s="31"/>
      <c r="C123" s="26" t="s">
        <v>24</v>
      </c>
      <c r="F123" s="24" t="str">
        <f>E15</f>
        <v>Město Valašské Meziříčí</v>
      </c>
      <c r="I123" s="26" t="s">
        <v>30</v>
      </c>
      <c r="J123" s="29" t="str">
        <f>E21</f>
        <v>LZ-PROJEKT plus s.r.o.</v>
      </c>
      <c r="L123" s="31"/>
    </row>
    <row r="124" spans="2:12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>Fajfrová Irena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2"/>
      <c r="C126" s="113" t="s">
        <v>142</v>
      </c>
      <c r="D126" s="114" t="s">
        <v>61</v>
      </c>
      <c r="E126" s="114" t="s">
        <v>57</v>
      </c>
      <c r="F126" s="114" t="s">
        <v>58</v>
      </c>
      <c r="G126" s="114" t="s">
        <v>143</v>
      </c>
      <c r="H126" s="114" t="s">
        <v>144</v>
      </c>
      <c r="I126" s="114" t="s">
        <v>145</v>
      </c>
      <c r="J126" s="114" t="s">
        <v>127</v>
      </c>
      <c r="K126" s="115" t="s">
        <v>146</v>
      </c>
      <c r="L126" s="112"/>
      <c r="M126" s="58" t="s">
        <v>1</v>
      </c>
      <c r="N126" s="59" t="s">
        <v>40</v>
      </c>
      <c r="O126" s="59" t="s">
        <v>147</v>
      </c>
      <c r="P126" s="59" t="s">
        <v>148</v>
      </c>
      <c r="Q126" s="59" t="s">
        <v>149</v>
      </c>
      <c r="R126" s="59" t="s">
        <v>150</v>
      </c>
      <c r="S126" s="59" t="s">
        <v>151</v>
      </c>
      <c r="T126" s="60" t="s">
        <v>152</v>
      </c>
    </row>
    <row r="127" spans="2:63" s="1" customFormat="1" ht="22.9" customHeight="1">
      <c r="B127" s="31"/>
      <c r="C127" s="63" t="s">
        <v>153</v>
      </c>
      <c r="J127" s="116">
        <f>BK127</f>
        <v>0</v>
      </c>
      <c r="L127" s="31"/>
      <c r="M127" s="61"/>
      <c r="N127" s="52"/>
      <c r="O127" s="52"/>
      <c r="P127" s="117">
        <f>P128+P362</f>
        <v>0</v>
      </c>
      <c r="Q127" s="52"/>
      <c r="R127" s="117">
        <f>R128+R362</f>
        <v>471.48223295999986</v>
      </c>
      <c r="S127" s="52"/>
      <c r="T127" s="118">
        <f>T128+T362</f>
        <v>221.88839999999996</v>
      </c>
      <c r="AT127" s="16" t="s">
        <v>75</v>
      </c>
      <c r="AU127" s="16" t="s">
        <v>129</v>
      </c>
      <c r="BK127" s="119">
        <f>BK128+BK362</f>
        <v>0</v>
      </c>
    </row>
    <row r="128" spans="2:63" s="11" customFormat="1" ht="25.9" customHeight="1">
      <c r="B128" s="120"/>
      <c r="D128" s="121" t="s">
        <v>75</v>
      </c>
      <c r="E128" s="122" t="s">
        <v>154</v>
      </c>
      <c r="F128" s="122" t="s">
        <v>155</v>
      </c>
      <c r="I128" s="123"/>
      <c r="J128" s="124">
        <f>BK128</f>
        <v>0</v>
      </c>
      <c r="L128" s="120"/>
      <c r="M128" s="125"/>
      <c r="P128" s="126">
        <f>P129+P215+P217+P222+P260+P276+P345+P360</f>
        <v>0</v>
      </c>
      <c r="R128" s="126">
        <f>R129+R215+R217+R222+R260+R276+R345+R360</f>
        <v>471.4609529599999</v>
      </c>
      <c r="T128" s="127">
        <f>T129+T215+T217+T222+T260+T276+T345+T360</f>
        <v>221.88839999999996</v>
      </c>
      <c r="AR128" s="121" t="s">
        <v>84</v>
      </c>
      <c r="AT128" s="128" t="s">
        <v>75</v>
      </c>
      <c r="AU128" s="128" t="s">
        <v>76</v>
      </c>
      <c r="AY128" s="121" t="s">
        <v>156</v>
      </c>
      <c r="BK128" s="129">
        <f>BK129+BK215+BK217+BK222+BK260+BK276+BK345+BK360</f>
        <v>0</v>
      </c>
    </row>
    <row r="129" spans="2:63" s="11" customFormat="1" ht="22.9" customHeight="1">
      <c r="B129" s="120"/>
      <c r="D129" s="121" t="s">
        <v>75</v>
      </c>
      <c r="E129" s="130" t="s">
        <v>84</v>
      </c>
      <c r="F129" s="130" t="s">
        <v>157</v>
      </c>
      <c r="I129" s="123"/>
      <c r="J129" s="131">
        <f>BK129</f>
        <v>0</v>
      </c>
      <c r="L129" s="120"/>
      <c r="M129" s="125"/>
      <c r="P129" s="126">
        <f>SUM(P130:P214)</f>
        <v>0</v>
      </c>
      <c r="R129" s="126">
        <f>SUM(R130:R214)</f>
        <v>53.816027999999996</v>
      </c>
      <c r="T129" s="127">
        <f>SUM(T130:T214)</f>
        <v>202.85999999999996</v>
      </c>
      <c r="AR129" s="121" t="s">
        <v>84</v>
      </c>
      <c r="AT129" s="128" t="s">
        <v>75</v>
      </c>
      <c r="AU129" s="128" t="s">
        <v>84</v>
      </c>
      <c r="AY129" s="121" t="s">
        <v>156</v>
      </c>
      <c r="BK129" s="129">
        <f>SUM(BK130:BK214)</f>
        <v>0</v>
      </c>
    </row>
    <row r="130" spans="2:65" s="1" customFormat="1" ht="16.5" customHeight="1">
      <c r="B130" s="132"/>
      <c r="C130" s="133" t="s">
        <v>84</v>
      </c>
      <c r="D130" s="133" t="s">
        <v>158</v>
      </c>
      <c r="E130" s="134" t="s">
        <v>159</v>
      </c>
      <c r="F130" s="135" t="s">
        <v>160</v>
      </c>
      <c r="G130" s="136" t="s">
        <v>161</v>
      </c>
      <c r="H130" s="137">
        <v>10</v>
      </c>
      <c r="I130" s="138"/>
      <c r="J130" s="139">
        <f aca="true" t="shared" si="0" ref="J130:J139">ROUND(I130*H130,2)</f>
        <v>0</v>
      </c>
      <c r="K130" s="135" t="s">
        <v>162</v>
      </c>
      <c r="L130" s="31"/>
      <c r="M130" s="140" t="s">
        <v>1</v>
      </c>
      <c r="N130" s="141" t="s">
        <v>41</v>
      </c>
      <c r="P130" s="142">
        <f aca="true" t="shared" si="1" ref="P130:P139">O130*H130</f>
        <v>0</v>
      </c>
      <c r="Q130" s="142">
        <v>3E-05</v>
      </c>
      <c r="R130" s="142">
        <f aca="true" t="shared" si="2" ref="R130:R139">Q130*H130</f>
        <v>0.00030000000000000003</v>
      </c>
      <c r="S130" s="142">
        <v>0</v>
      </c>
      <c r="T130" s="143">
        <f aca="true" t="shared" si="3" ref="T130:T139">S130*H130</f>
        <v>0</v>
      </c>
      <c r="AR130" s="144" t="s">
        <v>163</v>
      </c>
      <c r="AT130" s="144" t="s">
        <v>158</v>
      </c>
      <c r="AU130" s="144" t="s">
        <v>86</v>
      </c>
      <c r="AY130" s="16" t="s">
        <v>156</v>
      </c>
      <c r="BE130" s="145">
        <f aca="true" t="shared" si="4" ref="BE130:BE139">IF(N130="základní",J130,0)</f>
        <v>0</v>
      </c>
      <c r="BF130" s="145">
        <f aca="true" t="shared" si="5" ref="BF130:BF139">IF(N130="snížená",J130,0)</f>
        <v>0</v>
      </c>
      <c r="BG130" s="145">
        <f aca="true" t="shared" si="6" ref="BG130:BG139">IF(N130="zákl. přenesená",J130,0)</f>
        <v>0</v>
      </c>
      <c r="BH130" s="145">
        <f aca="true" t="shared" si="7" ref="BH130:BH139">IF(N130="sníž. přenesená",J130,0)</f>
        <v>0</v>
      </c>
      <c r="BI130" s="145">
        <f aca="true" t="shared" si="8" ref="BI130:BI139">IF(N130="nulová",J130,0)</f>
        <v>0</v>
      </c>
      <c r="BJ130" s="16" t="s">
        <v>84</v>
      </c>
      <c r="BK130" s="145">
        <f aca="true" t="shared" si="9" ref="BK130:BK139">ROUND(I130*H130,2)</f>
        <v>0</v>
      </c>
      <c r="BL130" s="16" t="s">
        <v>163</v>
      </c>
      <c r="BM130" s="144" t="s">
        <v>164</v>
      </c>
    </row>
    <row r="131" spans="2:65" s="1" customFormat="1" ht="33" customHeight="1">
      <c r="B131" s="132"/>
      <c r="C131" s="133" t="s">
        <v>86</v>
      </c>
      <c r="D131" s="133" t="s">
        <v>158</v>
      </c>
      <c r="E131" s="134" t="s">
        <v>165</v>
      </c>
      <c r="F131" s="135" t="s">
        <v>166</v>
      </c>
      <c r="G131" s="136" t="s">
        <v>161</v>
      </c>
      <c r="H131" s="137">
        <v>10</v>
      </c>
      <c r="I131" s="138"/>
      <c r="J131" s="139">
        <f t="shared" si="0"/>
        <v>0</v>
      </c>
      <c r="K131" s="135" t="s">
        <v>162</v>
      </c>
      <c r="L131" s="31"/>
      <c r="M131" s="140" t="s">
        <v>1</v>
      </c>
      <c r="N131" s="141" t="s">
        <v>41</v>
      </c>
      <c r="P131" s="142">
        <f t="shared" si="1"/>
        <v>0</v>
      </c>
      <c r="Q131" s="142">
        <v>0</v>
      </c>
      <c r="R131" s="142">
        <f t="shared" si="2"/>
        <v>0</v>
      </c>
      <c r="S131" s="142">
        <v>0</v>
      </c>
      <c r="T131" s="143">
        <f t="shared" si="3"/>
        <v>0</v>
      </c>
      <c r="AR131" s="144" t="s">
        <v>163</v>
      </c>
      <c r="AT131" s="144" t="s">
        <v>158</v>
      </c>
      <c r="AU131" s="144" t="s">
        <v>86</v>
      </c>
      <c r="AY131" s="16" t="s">
        <v>156</v>
      </c>
      <c r="BE131" s="145">
        <f t="shared" si="4"/>
        <v>0</v>
      </c>
      <c r="BF131" s="145">
        <f t="shared" si="5"/>
        <v>0</v>
      </c>
      <c r="BG131" s="145">
        <f t="shared" si="6"/>
        <v>0</v>
      </c>
      <c r="BH131" s="145">
        <f t="shared" si="7"/>
        <v>0</v>
      </c>
      <c r="BI131" s="145">
        <f t="shared" si="8"/>
        <v>0</v>
      </c>
      <c r="BJ131" s="16" t="s">
        <v>84</v>
      </c>
      <c r="BK131" s="145">
        <f t="shared" si="9"/>
        <v>0</v>
      </c>
      <c r="BL131" s="16" t="s">
        <v>163</v>
      </c>
      <c r="BM131" s="144" t="s">
        <v>167</v>
      </c>
    </row>
    <row r="132" spans="2:65" s="1" customFormat="1" ht="24.2" customHeight="1">
      <c r="B132" s="132"/>
      <c r="C132" s="133" t="s">
        <v>168</v>
      </c>
      <c r="D132" s="133" t="s">
        <v>158</v>
      </c>
      <c r="E132" s="134" t="s">
        <v>169</v>
      </c>
      <c r="F132" s="135" t="s">
        <v>170</v>
      </c>
      <c r="G132" s="136" t="s">
        <v>161</v>
      </c>
      <c r="H132" s="137">
        <v>120</v>
      </c>
      <c r="I132" s="138"/>
      <c r="J132" s="139">
        <f t="shared" si="0"/>
        <v>0</v>
      </c>
      <c r="K132" s="135" t="s">
        <v>162</v>
      </c>
      <c r="L132" s="31"/>
      <c r="M132" s="140" t="s">
        <v>1</v>
      </c>
      <c r="N132" s="141" t="s">
        <v>41</v>
      </c>
      <c r="P132" s="142">
        <f t="shared" si="1"/>
        <v>0</v>
      </c>
      <c r="Q132" s="142">
        <v>0</v>
      </c>
      <c r="R132" s="142">
        <f t="shared" si="2"/>
        <v>0</v>
      </c>
      <c r="S132" s="142">
        <v>0.26</v>
      </c>
      <c r="T132" s="143">
        <f t="shared" si="3"/>
        <v>31.200000000000003</v>
      </c>
      <c r="AR132" s="144" t="s">
        <v>163</v>
      </c>
      <c r="AT132" s="144" t="s">
        <v>158</v>
      </c>
      <c r="AU132" s="144" t="s">
        <v>86</v>
      </c>
      <c r="AY132" s="16" t="s">
        <v>156</v>
      </c>
      <c r="BE132" s="145">
        <f t="shared" si="4"/>
        <v>0</v>
      </c>
      <c r="BF132" s="145">
        <f t="shared" si="5"/>
        <v>0</v>
      </c>
      <c r="BG132" s="145">
        <f t="shared" si="6"/>
        <v>0</v>
      </c>
      <c r="BH132" s="145">
        <f t="shared" si="7"/>
        <v>0</v>
      </c>
      <c r="BI132" s="145">
        <f t="shared" si="8"/>
        <v>0</v>
      </c>
      <c r="BJ132" s="16" t="s">
        <v>84</v>
      </c>
      <c r="BK132" s="145">
        <f t="shared" si="9"/>
        <v>0</v>
      </c>
      <c r="BL132" s="16" t="s">
        <v>163</v>
      </c>
      <c r="BM132" s="144" t="s">
        <v>171</v>
      </c>
    </row>
    <row r="133" spans="2:65" s="1" customFormat="1" ht="33" customHeight="1">
      <c r="B133" s="132"/>
      <c r="C133" s="133" t="s">
        <v>163</v>
      </c>
      <c r="D133" s="133" t="s">
        <v>158</v>
      </c>
      <c r="E133" s="134" t="s">
        <v>172</v>
      </c>
      <c r="F133" s="135" t="s">
        <v>173</v>
      </c>
      <c r="G133" s="136" t="s">
        <v>161</v>
      </c>
      <c r="H133" s="137">
        <v>120</v>
      </c>
      <c r="I133" s="138"/>
      <c r="J133" s="139">
        <f t="shared" si="0"/>
        <v>0</v>
      </c>
      <c r="K133" s="135" t="s">
        <v>162</v>
      </c>
      <c r="L133" s="31"/>
      <c r="M133" s="140" t="s">
        <v>1</v>
      </c>
      <c r="N133" s="141" t="s">
        <v>41</v>
      </c>
      <c r="P133" s="142">
        <f t="shared" si="1"/>
        <v>0</v>
      </c>
      <c r="Q133" s="142">
        <v>0</v>
      </c>
      <c r="R133" s="142">
        <f t="shared" si="2"/>
        <v>0</v>
      </c>
      <c r="S133" s="142">
        <v>0.58</v>
      </c>
      <c r="T133" s="143">
        <f t="shared" si="3"/>
        <v>69.6</v>
      </c>
      <c r="AR133" s="144" t="s">
        <v>163</v>
      </c>
      <c r="AT133" s="144" t="s">
        <v>158</v>
      </c>
      <c r="AU133" s="144" t="s">
        <v>86</v>
      </c>
      <c r="AY133" s="16" t="s">
        <v>156</v>
      </c>
      <c r="BE133" s="145">
        <f t="shared" si="4"/>
        <v>0</v>
      </c>
      <c r="BF133" s="145">
        <f t="shared" si="5"/>
        <v>0</v>
      </c>
      <c r="BG133" s="145">
        <f t="shared" si="6"/>
        <v>0</v>
      </c>
      <c r="BH133" s="145">
        <f t="shared" si="7"/>
        <v>0</v>
      </c>
      <c r="BI133" s="145">
        <f t="shared" si="8"/>
        <v>0</v>
      </c>
      <c r="BJ133" s="16" t="s">
        <v>84</v>
      </c>
      <c r="BK133" s="145">
        <f t="shared" si="9"/>
        <v>0</v>
      </c>
      <c r="BL133" s="16" t="s">
        <v>163</v>
      </c>
      <c r="BM133" s="144" t="s">
        <v>174</v>
      </c>
    </row>
    <row r="134" spans="2:65" s="1" customFormat="1" ht="24.2" customHeight="1">
      <c r="B134" s="132"/>
      <c r="C134" s="133" t="s">
        <v>175</v>
      </c>
      <c r="D134" s="133" t="s">
        <v>158</v>
      </c>
      <c r="E134" s="134" t="s">
        <v>176</v>
      </c>
      <c r="F134" s="135" t="s">
        <v>177</v>
      </c>
      <c r="G134" s="136" t="s">
        <v>161</v>
      </c>
      <c r="H134" s="137">
        <v>360</v>
      </c>
      <c r="I134" s="138"/>
      <c r="J134" s="139">
        <f t="shared" si="0"/>
        <v>0</v>
      </c>
      <c r="K134" s="135" t="s">
        <v>162</v>
      </c>
      <c r="L134" s="31"/>
      <c r="M134" s="140" t="s">
        <v>1</v>
      </c>
      <c r="N134" s="141" t="s">
        <v>41</v>
      </c>
      <c r="P134" s="142">
        <f t="shared" si="1"/>
        <v>0</v>
      </c>
      <c r="Q134" s="142">
        <v>0</v>
      </c>
      <c r="R134" s="142">
        <f t="shared" si="2"/>
        <v>0</v>
      </c>
      <c r="S134" s="142">
        <v>0.098</v>
      </c>
      <c r="T134" s="143">
        <f t="shared" si="3"/>
        <v>35.28</v>
      </c>
      <c r="AR134" s="144" t="s">
        <v>163</v>
      </c>
      <c r="AT134" s="144" t="s">
        <v>158</v>
      </c>
      <c r="AU134" s="144" t="s">
        <v>86</v>
      </c>
      <c r="AY134" s="16" t="s">
        <v>156</v>
      </c>
      <c r="BE134" s="145">
        <f t="shared" si="4"/>
        <v>0</v>
      </c>
      <c r="BF134" s="145">
        <f t="shared" si="5"/>
        <v>0</v>
      </c>
      <c r="BG134" s="145">
        <f t="shared" si="6"/>
        <v>0</v>
      </c>
      <c r="BH134" s="145">
        <f t="shared" si="7"/>
        <v>0</v>
      </c>
      <c r="BI134" s="145">
        <f t="shared" si="8"/>
        <v>0</v>
      </c>
      <c r="BJ134" s="16" t="s">
        <v>84</v>
      </c>
      <c r="BK134" s="145">
        <f t="shared" si="9"/>
        <v>0</v>
      </c>
      <c r="BL134" s="16" t="s">
        <v>163</v>
      </c>
      <c r="BM134" s="144" t="s">
        <v>178</v>
      </c>
    </row>
    <row r="135" spans="2:65" s="1" customFormat="1" ht="24.2" customHeight="1">
      <c r="B135" s="132"/>
      <c r="C135" s="133" t="s">
        <v>179</v>
      </c>
      <c r="D135" s="133" t="s">
        <v>158</v>
      </c>
      <c r="E135" s="134" t="s">
        <v>180</v>
      </c>
      <c r="F135" s="135" t="s">
        <v>181</v>
      </c>
      <c r="G135" s="136" t="s">
        <v>161</v>
      </c>
      <c r="H135" s="137">
        <v>26</v>
      </c>
      <c r="I135" s="138"/>
      <c r="J135" s="139">
        <f t="shared" si="0"/>
        <v>0</v>
      </c>
      <c r="K135" s="135" t="s">
        <v>162</v>
      </c>
      <c r="L135" s="31"/>
      <c r="M135" s="140" t="s">
        <v>1</v>
      </c>
      <c r="N135" s="141" t="s">
        <v>41</v>
      </c>
      <c r="P135" s="142">
        <f t="shared" si="1"/>
        <v>0</v>
      </c>
      <c r="Q135" s="142">
        <v>0</v>
      </c>
      <c r="R135" s="142">
        <f t="shared" si="2"/>
        <v>0</v>
      </c>
      <c r="S135" s="142">
        <v>0.58</v>
      </c>
      <c r="T135" s="143">
        <f t="shared" si="3"/>
        <v>15.079999999999998</v>
      </c>
      <c r="AR135" s="144" t="s">
        <v>163</v>
      </c>
      <c r="AT135" s="144" t="s">
        <v>158</v>
      </c>
      <c r="AU135" s="144" t="s">
        <v>86</v>
      </c>
      <c r="AY135" s="16" t="s">
        <v>156</v>
      </c>
      <c r="BE135" s="145">
        <f t="shared" si="4"/>
        <v>0</v>
      </c>
      <c r="BF135" s="145">
        <f t="shared" si="5"/>
        <v>0</v>
      </c>
      <c r="BG135" s="145">
        <f t="shared" si="6"/>
        <v>0</v>
      </c>
      <c r="BH135" s="145">
        <f t="shared" si="7"/>
        <v>0</v>
      </c>
      <c r="BI135" s="145">
        <f t="shared" si="8"/>
        <v>0</v>
      </c>
      <c r="BJ135" s="16" t="s">
        <v>84</v>
      </c>
      <c r="BK135" s="145">
        <f t="shared" si="9"/>
        <v>0</v>
      </c>
      <c r="BL135" s="16" t="s">
        <v>163</v>
      </c>
      <c r="BM135" s="144" t="s">
        <v>182</v>
      </c>
    </row>
    <row r="136" spans="2:65" s="1" customFormat="1" ht="24.2" customHeight="1">
      <c r="B136" s="132"/>
      <c r="C136" s="133" t="s">
        <v>183</v>
      </c>
      <c r="D136" s="133" t="s">
        <v>158</v>
      </c>
      <c r="E136" s="134" t="s">
        <v>184</v>
      </c>
      <c r="F136" s="135" t="s">
        <v>185</v>
      </c>
      <c r="G136" s="136" t="s">
        <v>161</v>
      </c>
      <c r="H136" s="137">
        <v>50</v>
      </c>
      <c r="I136" s="138"/>
      <c r="J136" s="139">
        <f t="shared" si="0"/>
        <v>0</v>
      </c>
      <c r="K136" s="135" t="s">
        <v>162</v>
      </c>
      <c r="L136" s="31"/>
      <c r="M136" s="140" t="s">
        <v>1</v>
      </c>
      <c r="N136" s="141" t="s">
        <v>41</v>
      </c>
      <c r="P136" s="142">
        <f t="shared" si="1"/>
        <v>0</v>
      </c>
      <c r="Q136" s="142">
        <v>0</v>
      </c>
      <c r="R136" s="142">
        <f t="shared" si="2"/>
        <v>0</v>
      </c>
      <c r="S136" s="142">
        <v>0.22</v>
      </c>
      <c r="T136" s="143">
        <f t="shared" si="3"/>
        <v>11</v>
      </c>
      <c r="AR136" s="144" t="s">
        <v>163</v>
      </c>
      <c r="AT136" s="144" t="s">
        <v>158</v>
      </c>
      <c r="AU136" s="144" t="s">
        <v>86</v>
      </c>
      <c r="AY136" s="16" t="s">
        <v>156</v>
      </c>
      <c r="BE136" s="145">
        <f t="shared" si="4"/>
        <v>0</v>
      </c>
      <c r="BF136" s="145">
        <f t="shared" si="5"/>
        <v>0</v>
      </c>
      <c r="BG136" s="145">
        <f t="shared" si="6"/>
        <v>0</v>
      </c>
      <c r="BH136" s="145">
        <f t="shared" si="7"/>
        <v>0</v>
      </c>
      <c r="BI136" s="145">
        <f t="shared" si="8"/>
        <v>0</v>
      </c>
      <c r="BJ136" s="16" t="s">
        <v>84</v>
      </c>
      <c r="BK136" s="145">
        <f t="shared" si="9"/>
        <v>0</v>
      </c>
      <c r="BL136" s="16" t="s">
        <v>163</v>
      </c>
      <c r="BM136" s="144" t="s">
        <v>186</v>
      </c>
    </row>
    <row r="137" spans="2:65" s="1" customFormat="1" ht="24.2" customHeight="1">
      <c r="B137" s="132"/>
      <c r="C137" s="133" t="s">
        <v>187</v>
      </c>
      <c r="D137" s="133" t="s">
        <v>158</v>
      </c>
      <c r="E137" s="134" t="s">
        <v>188</v>
      </c>
      <c r="F137" s="135" t="s">
        <v>189</v>
      </c>
      <c r="G137" s="136" t="s">
        <v>161</v>
      </c>
      <c r="H137" s="137">
        <v>26</v>
      </c>
      <c r="I137" s="138"/>
      <c r="J137" s="139">
        <f t="shared" si="0"/>
        <v>0</v>
      </c>
      <c r="K137" s="135" t="s">
        <v>162</v>
      </c>
      <c r="L137" s="31"/>
      <c r="M137" s="140" t="s">
        <v>1</v>
      </c>
      <c r="N137" s="141" t="s">
        <v>41</v>
      </c>
      <c r="P137" s="142">
        <f t="shared" si="1"/>
        <v>0</v>
      </c>
      <c r="Q137" s="142">
        <v>0</v>
      </c>
      <c r="R137" s="142">
        <f t="shared" si="2"/>
        <v>0</v>
      </c>
      <c r="S137" s="142">
        <v>0.45</v>
      </c>
      <c r="T137" s="143">
        <f t="shared" si="3"/>
        <v>11.700000000000001</v>
      </c>
      <c r="AR137" s="144" t="s">
        <v>163</v>
      </c>
      <c r="AT137" s="144" t="s">
        <v>158</v>
      </c>
      <c r="AU137" s="144" t="s">
        <v>86</v>
      </c>
      <c r="AY137" s="16" t="s">
        <v>156</v>
      </c>
      <c r="BE137" s="145">
        <f t="shared" si="4"/>
        <v>0</v>
      </c>
      <c r="BF137" s="145">
        <f t="shared" si="5"/>
        <v>0</v>
      </c>
      <c r="BG137" s="145">
        <f t="shared" si="6"/>
        <v>0</v>
      </c>
      <c r="BH137" s="145">
        <f t="shared" si="7"/>
        <v>0</v>
      </c>
      <c r="BI137" s="145">
        <f t="shared" si="8"/>
        <v>0</v>
      </c>
      <c r="BJ137" s="16" t="s">
        <v>84</v>
      </c>
      <c r="BK137" s="145">
        <f t="shared" si="9"/>
        <v>0</v>
      </c>
      <c r="BL137" s="16" t="s">
        <v>163</v>
      </c>
      <c r="BM137" s="144" t="s">
        <v>190</v>
      </c>
    </row>
    <row r="138" spans="2:65" s="1" customFormat="1" ht="16.5" customHeight="1">
      <c r="B138" s="132"/>
      <c r="C138" s="133" t="s">
        <v>191</v>
      </c>
      <c r="D138" s="133" t="s">
        <v>158</v>
      </c>
      <c r="E138" s="134" t="s">
        <v>192</v>
      </c>
      <c r="F138" s="135" t="s">
        <v>193</v>
      </c>
      <c r="G138" s="136" t="s">
        <v>194</v>
      </c>
      <c r="H138" s="137">
        <v>100</v>
      </c>
      <c r="I138" s="138"/>
      <c r="J138" s="139">
        <f t="shared" si="0"/>
        <v>0</v>
      </c>
      <c r="K138" s="135" t="s">
        <v>162</v>
      </c>
      <c r="L138" s="31"/>
      <c r="M138" s="140" t="s">
        <v>1</v>
      </c>
      <c r="N138" s="141" t="s">
        <v>41</v>
      </c>
      <c r="P138" s="142">
        <f t="shared" si="1"/>
        <v>0</v>
      </c>
      <c r="Q138" s="142">
        <v>0</v>
      </c>
      <c r="R138" s="142">
        <f t="shared" si="2"/>
        <v>0</v>
      </c>
      <c r="S138" s="142">
        <v>0.29</v>
      </c>
      <c r="T138" s="143">
        <f t="shared" si="3"/>
        <v>28.999999999999996</v>
      </c>
      <c r="AR138" s="144" t="s">
        <v>163</v>
      </c>
      <c r="AT138" s="144" t="s">
        <v>158</v>
      </c>
      <c r="AU138" s="144" t="s">
        <v>86</v>
      </c>
      <c r="AY138" s="16" t="s">
        <v>156</v>
      </c>
      <c r="BE138" s="145">
        <f t="shared" si="4"/>
        <v>0</v>
      </c>
      <c r="BF138" s="145">
        <f t="shared" si="5"/>
        <v>0</v>
      </c>
      <c r="BG138" s="145">
        <f t="shared" si="6"/>
        <v>0</v>
      </c>
      <c r="BH138" s="145">
        <f t="shared" si="7"/>
        <v>0</v>
      </c>
      <c r="BI138" s="145">
        <f t="shared" si="8"/>
        <v>0</v>
      </c>
      <c r="BJ138" s="16" t="s">
        <v>84</v>
      </c>
      <c r="BK138" s="145">
        <f t="shared" si="9"/>
        <v>0</v>
      </c>
      <c r="BL138" s="16" t="s">
        <v>163</v>
      </c>
      <c r="BM138" s="144" t="s">
        <v>195</v>
      </c>
    </row>
    <row r="139" spans="2:65" s="1" customFormat="1" ht="24.2" customHeight="1">
      <c r="B139" s="132"/>
      <c r="C139" s="133" t="s">
        <v>196</v>
      </c>
      <c r="D139" s="133" t="s">
        <v>158</v>
      </c>
      <c r="E139" s="134" t="s">
        <v>197</v>
      </c>
      <c r="F139" s="135" t="s">
        <v>198</v>
      </c>
      <c r="G139" s="136" t="s">
        <v>194</v>
      </c>
      <c r="H139" s="137">
        <v>140</v>
      </c>
      <c r="I139" s="138"/>
      <c r="J139" s="139">
        <f t="shared" si="0"/>
        <v>0</v>
      </c>
      <c r="K139" s="135" t="s">
        <v>162</v>
      </c>
      <c r="L139" s="31"/>
      <c r="M139" s="140" t="s">
        <v>1</v>
      </c>
      <c r="N139" s="141" t="s">
        <v>41</v>
      </c>
      <c r="P139" s="142">
        <f t="shared" si="1"/>
        <v>0</v>
      </c>
      <c r="Q139" s="142">
        <v>0.00014</v>
      </c>
      <c r="R139" s="142">
        <f t="shared" si="2"/>
        <v>0.0196</v>
      </c>
      <c r="S139" s="142">
        <v>0</v>
      </c>
      <c r="T139" s="143">
        <f t="shared" si="3"/>
        <v>0</v>
      </c>
      <c r="AR139" s="144" t="s">
        <v>163</v>
      </c>
      <c r="AT139" s="144" t="s">
        <v>158</v>
      </c>
      <c r="AU139" s="144" t="s">
        <v>86</v>
      </c>
      <c r="AY139" s="16" t="s">
        <v>156</v>
      </c>
      <c r="BE139" s="145">
        <f t="shared" si="4"/>
        <v>0</v>
      </c>
      <c r="BF139" s="145">
        <f t="shared" si="5"/>
        <v>0</v>
      </c>
      <c r="BG139" s="145">
        <f t="shared" si="6"/>
        <v>0</v>
      </c>
      <c r="BH139" s="145">
        <f t="shared" si="7"/>
        <v>0</v>
      </c>
      <c r="BI139" s="145">
        <f t="shared" si="8"/>
        <v>0</v>
      </c>
      <c r="BJ139" s="16" t="s">
        <v>84</v>
      </c>
      <c r="BK139" s="145">
        <f t="shared" si="9"/>
        <v>0</v>
      </c>
      <c r="BL139" s="16" t="s">
        <v>163</v>
      </c>
      <c r="BM139" s="144" t="s">
        <v>199</v>
      </c>
    </row>
    <row r="140" spans="2:51" s="12" customFormat="1" ht="11.25">
      <c r="B140" s="146"/>
      <c r="D140" s="147" t="s">
        <v>200</v>
      </c>
      <c r="E140" s="148" t="s">
        <v>1</v>
      </c>
      <c r="F140" s="149" t="s">
        <v>201</v>
      </c>
      <c r="H140" s="150">
        <v>140</v>
      </c>
      <c r="I140" s="151"/>
      <c r="L140" s="146"/>
      <c r="M140" s="152"/>
      <c r="T140" s="153"/>
      <c r="AT140" s="148" t="s">
        <v>200</v>
      </c>
      <c r="AU140" s="148" t="s">
        <v>86</v>
      </c>
      <c r="AV140" s="12" t="s">
        <v>86</v>
      </c>
      <c r="AW140" s="12" t="s">
        <v>32</v>
      </c>
      <c r="AX140" s="12" t="s">
        <v>84</v>
      </c>
      <c r="AY140" s="148" t="s">
        <v>156</v>
      </c>
    </row>
    <row r="141" spans="2:65" s="1" customFormat="1" ht="24.2" customHeight="1">
      <c r="B141" s="132"/>
      <c r="C141" s="133" t="s">
        <v>202</v>
      </c>
      <c r="D141" s="133" t="s">
        <v>158</v>
      </c>
      <c r="E141" s="134" t="s">
        <v>203</v>
      </c>
      <c r="F141" s="135" t="s">
        <v>204</v>
      </c>
      <c r="G141" s="136" t="s">
        <v>194</v>
      </c>
      <c r="H141" s="137">
        <v>140</v>
      </c>
      <c r="I141" s="138"/>
      <c r="J141" s="139">
        <f>ROUND(I141*H141,2)</f>
        <v>0</v>
      </c>
      <c r="K141" s="135" t="s">
        <v>162</v>
      </c>
      <c r="L141" s="31"/>
      <c r="M141" s="140" t="s">
        <v>1</v>
      </c>
      <c r="N141" s="141" t="s">
        <v>41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163</v>
      </c>
      <c r="AT141" s="144" t="s">
        <v>158</v>
      </c>
      <c r="AU141" s="144" t="s">
        <v>86</v>
      </c>
      <c r="AY141" s="16" t="s">
        <v>156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6" t="s">
        <v>84</v>
      </c>
      <c r="BK141" s="145">
        <f>ROUND(I141*H141,2)</f>
        <v>0</v>
      </c>
      <c r="BL141" s="16" t="s">
        <v>163</v>
      </c>
      <c r="BM141" s="144" t="s">
        <v>205</v>
      </c>
    </row>
    <row r="142" spans="2:65" s="1" customFormat="1" ht="16.5" customHeight="1">
      <c r="B142" s="132"/>
      <c r="C142" s="133" t="s">
        <v>8</v>
      </c>
      <c r="D142" s="133" t="s">
        <v>158</v>
      </c>
      <c r="E142" s="134" t="s">
        <v>206</v>
      </c>
      <c r="F142" s="135" t="s">
        <v>207</v>
      </c>
      <c r="G142" s="136" t="s">
        <v>161</v>
      </c>
      <c r="H142" s="137">
        <v>56</v>
      </c>
      <c r="I142" s="138"/>
      <c r="J142" s="139">
        <f>ROUND(I142*H142,2)</f>
        <v>0</v>
      </c>
      <c r="K142" s="135" t="s">
        <v>162</v>
      </c>
      <c r="L142" s="31"/>
      <c r="M142" s="140" t="s">
        <v>1</v>
      </c>
      <c r="N142" s="141" t="s">
        <v>41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163</v>
      </c>
      <c r="AT142" s="144" t="s">
        <v>158</v>
      </c>
      <c r="AU142" s="144" t="s">
        <v>86</v>
      </c>
      <c r="AY142" s="16" t="s">
        <v>156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84</v>
      </c>
      <c r="BK142" s="145">
        <f>ROUND(I142*H142,2)</f>
        <v>0</v>
      </c>
      <c r="BL142" s="16" t="s">
        <v>163</v>
      </c>
      <c r="BM142" s="144" t="s">
        <v>208</v>
      </c>
    </row>
    <row r="143" spans="2:51" s="12" customFormat="1" ht="11.25">
      <c r="B143" s="146"/>
      <c r="D143" s="147" t="s">
        <v>200</v>
      </c>
      <c r="E143" s="148" t="s">
        <v>105</v>
      </c>
      <c r="F143" s="149" t="s">
        <v>209</v>
      </c>
      <c r="H143" s="150">
        <v>56</v>
      </c>
      <c r="I143" s="151"/>
      <c r="L143" s="146"/>
      <c r="M143" s="152"/>
      <c r="T143" s="153"/>
      <c r="AT143" s="148" t="s">
        <v>200</v>
      </c>
      <c r="AU143" s="148" t="s">
        <v>86</v>
      </c>
      <c r="AV143" s="12" t="s">
        <v>86</v>
      </c>
      <c r="AW143" s="12" t="s">
        <v>32</v>
      </c>
      <c r="AX143" s="12" t="s">
        <v>84</v>
      </c>
      <c r="AY143" s="148" t="s">
        <v>156</v>
      </c>
    </row>
    <row r="144" spans="2:65" s="1" customFormat="1" ht="37.9" customHeight="1">
      <c r="B144" s="132"/>
      <c r="C144" s="133" t="s">
        <v>210</v>
      </c>
      <c r="D144" s="133" t="s">
        <v>158</v>
      </c>
      <c r="E144" s="134" t="s">
        <v>211</v>
      </c>
      <c r="F144" s="135" t="s">
        <v>212</v>
      </c>
      <c r="G144" s="136" t="s">
        <v>213</v>
      </c>
      <c r="H144" s="137">
        <v>105</v>
      </c>
      <c r="I144" s="138"/>
      <c r="J144" s="139">
        <f>ROUND(I144*H144,2)</f>
        <v>0</v>
      </c>
      <c r="K144" s="135" t="s">
        <v>162</v>
      </c>
      <c r="L144" s="31"/>
      <c r="M144" s="140" t="s">
        <v>1</v>
      </c>
      <c r="N144" s="141" t="s">
        <v>41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163</v>
      </c>
      <c r="AT144" s="144" t="s">
        <v>158</v>
      </c>
      <c r="AU144" s="144" t="s">
        <v>86</v>
      </c>
      <c r="AY144" s="16" t="s">
        <v>156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84</v>
      </c>
      <c r="BK144" s="145">
        <f>ROUND(I144*H144,2)</f>
        <v>0</v>
      </c>
      <c r="BL144" s="16" t="s">
        <v>163</v>
      </c>
      <c r="BM144" s="144" t="s">
        <v>214</v>
      </c>
    </row>
    <row r="145" spans="2:51" s="12" customFormat="1" ht="11.25">
      <c r="B145" s="146"/>
      <c r="D145" s="147" t="s">
        <v>200</v>
      </c>
      <c r="E145" s="148" t="s">
        <v>99</v>
      </c>
      <c r="F145" s="149" t="s">
        <v>215</v>
      </c>
      <c r="H145" s="150">
        <v>105</v>
      </c>
      <c r="I145" s="151"/>
      <c r="L145" s="146"/>
      <c r="M145" s="152"/>
      <c r="T145" s="153"/>
      <c r="AT145" s="148" t="s">
        <v>200</v>
      </c>
      <c r="AU145" s="148" t="s">
        <v>86</v>
      </c>
      <c r="AV145" s="12" t="s">
        <v>86</v>
      </c>
      <c r="AW145" s="12" t="s">
        <v>32</v>
      </c>
      <c r="AX145" s="12" t="s">
        <v>84</v>
      </c>
      <c r="AY145" s="148" t="s">
        <v>156</v>
      </c>
    </row>
    <row r="146" spans="2:65" s="1" customFormat="1" ht="33" customHeight="1">
      <c r="B146" s="132"/>
      <c r="C146" s="133" t="s">
        <v>216</v>
      </c>
      <c r="D146" s="133" t="s">
        <v>158</v>
      </c>
      <c r="E146" s="134" t="s">
        <v>217</v>
      </c>
      <c r="F146" s="135" t="s">
        <v>218</v>
      </c>
      <c r="G146" s="136" t="s">
        <v>213</v>
      </c>
      <c r="H146" s="137">
        <v>5.5</v>
      </c>
      <c r="I146" s="138"/>
      <c r="J146" s="139">
        <f>ROUND(I146*H146,2)</f>
        <v>0</v>
      </c>
      <c r="K146" s="135" t="s">
        <v>162</v>
      </c>
      <c r="L146" s="31"/>
      <c r="M146" s="140" t="s">
        <v>1</v>
      </c>
      <c r="N146" s="141" t="s">
        <v>41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163</v>
      </c>
      <c r="AT146" s="144" t="s">
        <v>158</v>
      </c>
      <c r="AU146" s="144" t="s">
        <v>86</v>
      </c>
      <c r="AY146" s="16" t="s">
        <v>156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84</v>
      </c>
      <c r="BK146" s="145">
        <f>ROUND(I146*H146,2)</f>
        <v>0</v>
      </c>
      <c r="BL146" s="16" t="s">
        <v>163</v>
      </c>
      <c r="BM146" s="144" t="s">
        <v>219</v>
      </c>
    </row>
    <row r="147" spans="2:51" s="13" customFormat="1" ht="11.25">
      <c r="B147" s="154"/>
      <c r="D147" s="147" t="s">
        <v>200</v>
      </c>
      <c r="E147" s="155" t="s">
        <v>1</v>
      </c>
      <c r="F147" s="156" t="s">
        <v>220</v>
      </c>
      <c r="H147" s="155" t="s">
        <v>1</v>
      </c>
      <c r="I147" s="157"/>
      <c r="L147" s="154"/>
      <c r="M147" s="158"/>
      <c r="T147" s="159"/>
      <c r="AT147" s="155" t="s">
        <v>200</v>
      </c>
      <c r="AU147" s="155" t="s">
        <v>86</v>
      </c>
      <c r="AV147" s="13" t="s">
        <v>84</v>
      </c>
      <c r="AW147" s="13" t="s">
        <v>32</v>
      </c>
      <c r="AX147" s="13" t="s">
        <v>76</v>
      </c>
      <c r="AY147" s="155" t="s">
        <v>156</v>
      </c>
    </row>
    <row r="148" spans="2:51" s="12" customFormat="1" ht="11.25">
      <c r="B148" s="146"/>
      <c r="D148" s="147" t="s">
        <v>200</v>
      </c>
      <c r="E148" s="148" t="s">
        <v>117</v>
      </c>
      <c r="F148" s="149" t="s">
        <v>221</v>
      </c>
      <c r="H148" s="150">
        <v>5.5</v>
      </c>
      <c r="I148" s="151"/>
      <c r="L148" s="146"/>
      <c r="M148" s="152"/>
      <c r="T148" s="153"/>
      <c r="AT148" s="148" t="s">
        <v>200</v>
      </c>
      <c r="AU148" s="148" t="s">
        <v>86</v>
      </c>
      <c r="AV148" s="12" t="s">
        <v>86</v>
      </c>
      <c r="AW148" s="12" t="s">
        <v>32</v>
      </c>
      <c r="AX148" s="12" t="s">
        <v>84</v>
      </c>
      <c r="AY148" s="148" t="s">
        <v>156</v>
      </c>
    </row>
    <row r="149" spans="2:65" s="1" customFormat="1" ht="33" customHeight="1">
      <c r="B149" s="132"/>
      <c r="C149" s="133" t="s">
        <v>222</v>
      </c>
      <c r="D149" s="133" t="s">
        <v>158</v>
      </c>
      <c r="E149" s="134" t="s">
        <v>223</v>
      </c>
      <c r="F149" s="135" t="s">
        <v>224</v>
      </c>
      <c r="G149" s="136" t="s">
        <v>213</v>
      </c>
      <c r="H149" s="137">
        <v>26.4</v>
      </c>
      <c r="I149" s="138"/>
      <c r="J149" s="139">
        <f>ROUND(I149*H149,2)</f>
        <v>0</v>
      </c>
      <c r="K149" s="135" t="s">
        <v>162</v>
      </c>
      <c r="L149" s="31"/>
      <c r="M149" s="140" t="s">
        <v>1</v>
      </c>
      <c r="N149" s="141" t="s">
        <v>41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163</v>
      </c>
      <c r="AT149" s="144" t="s">
        <v>158</v>
      </c>
      <c r="AU149" s="144" t="s">
        <v>86</v>
      </c>
      <c r="AY149" s="16" t="s">
        <v>156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84</v>
      </c>
      <c r="BK149" s="145">
        <f>ROUND(I149*H149,2)</f>
        <v>0</v>
      </c>
      <c r="BL149" s="16" t="s">
        <v>163</v>
      </c>
      <c r="BM149" s="144" t="s">
        <v>225</v>
      </c>
    </row>
    <row r="150" spans="2:51" s="13" customFormat="1" ht="11.25">
      <c r="B150" s="154"/>
      <c r="D150" s="147" t="s">
        <v>200</v>
      </c>
      <c r="E150" s="155" t="s">
        <v>1</v>
      </c>
      <c r="F150" s="156" t="s">
        <v>226</v>
      </c>
      <c r="H150" s="155" t="s">
        <v>1</v>
      </c>
      <c r="I150" s="157"/>
      <c r="L150" s="154"/>
      <c r="M150" s="158"/>
      <c r="T150" s="159"/>
      <c r="AT150" s="155" t="s">
        <v>200</v>
      </c>
      <c r="AU150" s="155" t="s">
        <v>86</v>
      </c>
      <c r="AV150" s="13" t="s">
        <v>84</v>
      </c>
      <c r="AW150" s="13" t="s">
        <v>32</v>
      </c>
      <c r="AX150" s="13" t="s">
        <v>76</v>
      </c>
      <c r="AY150" s="155" t="s">
        <v>156</v>
      </c>
    </row>
    <row r="151" spans="2:51" s="12" customFormat="1" ht="11.25">
      <c r="B151" s="146"/>
      <c r="D151" s="147" t="s">
        <v>200</v>
      </c>
      <c r="E151" s="148" t="s">
        <v>1</v>
      </c>
      <c r="F151" s="149" t="s">
        <v>227</v>
      </c>
      <c r="H151" s="150">
        <v>26.4</v>
      </c>
      <c r="I151" s="151"/>
      <c r="L151" s="146"/>
      <c r="M151" s="152"/>
      <c r="T151" s="153"/>
      <c r="AT151" s="148" t="s">
        <v>200</v>
      </c>
      <c r="AU151" s="148" t="s">
        <v>86</v>
      </c>
      <c r="AV151" s="12" t="s">
        <v>86</v>
      </c>
      <c r="AW151" s="12" t="s">
        <v>32</v>
      </c>
      <c r="AX151" s="12" t="s">
        <v>76</v>
      </c>
      <c r="AY151" s="148" t="s">
        <v>156</v>
      </c>
    </row>
    <row r="152" spans="2:51" s="14" customFormat="1" ht="11.25">
      <c r="B152" s="160"/>
      <c r="D152" s="147" t="s">
        <v>200</v>
      </c>
      <c r="E152" s="161" t="s">
        <v>115</v>
      </c>
      <c r="F152" s="162" t="s">
        <v>228</v>
      </c>
      <c r="H152" s="163">
        <v>26.4</v>
      </c>
      <c r="I152" s="164"/>
      <c r="L152" s="160"/>
      <c r="M152" s="165"/>
      <c r="T152" s="166"/>
      <c r="AT152" s="161" t="s">
        <v>200</v>
      </c>
      <c r="AU152" s="161" t="s">
        <v>86</v>
      </c>
      <c r="AV152" s="14" t="s">
        <v>163</v>
      </c>
      <c r="AW152" s="14" t="s">
        <v>32</v>
      </c>
      <c r="AX152" s="14" t="s">
        <v>84</v>
      </c>
      <c r="AY152" s="161" t="s">
        <v>156</v>
      </c>
    </row>
    <row r="153" spans="2:65" s="1" customFormat="1" ht="24.2" customHeight="1">
      <c r="B153" s="132"/>
      <c r="C153" s="133" t="s">
        <v>229</v>
      </c>
      <c r="D153" s="133" t="s">
        <v>158</v>
      </c>
      <c r="E153" s="134" t="s">
        <v>230</v>
      </c>
      <c r="F153" s="135" t="s">
        <v>231</v>
      </c>
      <c r="G153" s="136" t="s">
        <v>213</v>
      </c>
      <c r="H153" s="137">
        <v>2.592</v>
      </c>
      <c r="I153" s="138"/>
      <c r="J153" s="139">
        <f>ROUND(I153*H153,2)</f>
        <v>0</v>
      </c>
      <c r="K153" s="135" t="s">
        <v>162</v>
      </c>
      <c r="L153" s="31"/>
      <c r="M153" s="140" t="s">
        <v>1</v>
      </c>
      <c r="N153" s="141" t="s">
        <v>41</v>
      </c>
      <c r="P153" s="142">
        <f>O153*H153</f>
        <v>0</v>
      </c>
      <c r="Q153" s="142">
        <v>0</v>
      </c>
      <c r="R153" s="142">
        <f>Q153*H153</f>
        <v>0</v>
      </c>
      <c r="S153" s="142">
        <v>0</v>
      </c>
      <c r="T153" s="143">
        <f>S153*H153</f>
        <v>0</v>
      </c>
      <c r="AR153" s="144" t="s">
        <v>163</v>
      </c>
      <c r="AT153" s="144" t="s">
        <v>158</v>
      </c>
      <c r="AU153" s="144" t="s">
        <v>86</v>
      </c>
      <c r="AY153" s="16" t="s">
        <v>156</v>
      </c>
      <c r="BE153" s="145">
        <f>IF(N153="základní",J153,0)</f>
        <v>0</v>
      </c>
      <c r="BF153" s="145">
        <f>IF(N153="snížená",J153,0)</f>
        <v>0</v>
      </c>
      <c r="BG153" s="145">
        <f>IF(N153="zákl. přenesená",J153,0)</f>
        <v>0</v>
      </c>
      <c r="BH153" s="145">
        <f>IF(N153="sníž. přenesená",J153,0)</f>
        <v>0</v>
      </c>
      <c r="BI153" s="145">
        <f>IF(N153="nulová",J153,0)</f>
        <v>0</v>
      </c>
      <c r="BJ153" s="16" t="s">
        <v>84</v>
      </c>
      <c r="BK153" s="145">
        <f>ROUND(I153*H153,2)</f>
        <v>0</v>
      </c>
      <c r="BL153" s="16" t="s">
        <v>163</v>
      </c>
      <c r="BM153" s="144" t="s">
        <v>232</v>
      </c>
    </row>
    <row r="154" spans="2:51" s="13" customFormat="1" ht="11.25">
      <c r="B154" s="154"/>
      <c r="D154" s="147" t="s">
        <v>200</v>
      </c>
      <c r="E154" s="155" t="s">
        <v>1</v>
      </c>
      <c r="F154" s="156" t="s">
        <v>233</v>
      </c>
      <c r="H154" s="155" t="s">
        <v>1</v>
      </c>
      <c r="I154" s="157"/>
      <c r="L154" s="154"/>
      <c r="M154" s="158"/>
      <c r="T154" s="159"/>
      <c r="AT154" s="155" t="s">
        <v>200</v>
      </c>
      <c r="AU154" s="155" t="s">
        <v>86</v>
      </c>
      <c r="AV154" s="13" t="s">
        <v>84</v>
      </c>
      <c r="AW154" s="13" t="s">
        <v>32</v>
      </c>
      <c r="AX154" s="13" t="s">
        <v>76</v>
      </c>
      <c r="AY154" s="155" t="s">
        <v>156</v>
      </c>
    </row>
    <row r="155" spans="2:51" s="12" customFormat="1" ht="11.25">
      <c r="B155" s="146"/>
      <c r="D155" s="147" t="s">
        <v>200</v>
      </c>
      <c r="E155" s="148" t="s">
        <v>119</v>
      </c>
      <c r="F155" s="149" t="s">
        <v>234</v>
      </c>
      <c r="H155" s="150">
        <v>2.592</v>
      </c>
      <c r="I155" s="151"/>
      <c r="L155" s="146"/>
      <c r="M155" s="152"/>
      <c r="T155" s="153"/>
      <c r="AT155" s="148" t="s">
        <v>200</v>
      </c>
      <c r="AU155" s="148" t="s">
        <v>86</v>
      </c>
      <c r="AV155" s="12" t="s">
        <v>86</v>
      </c>
      <c r="AW155" s="12" t="s">
        <v>32</v>
      </c>
      <c r="AX155" s="12" t="s">
        <v>84</v>
      </c>
      <c r="AY155" s="148" t="s">
        <v>156</v>
      </c>
    </row>
    <row r="156" spans="2:65" s="1" customFormat="1" ht="21.75" customHeight="1">
      <c r="B156" s="132"/>
      <c r="C156" s="133" t="s">
        <v>235</v>
      </c>
      <c r="D156" s="133" t="s">
        <v>158</v>
      </c>
      <c r="E156" s="134" t="s">
        <v>236</v>
      </c>
      <c r="F156" s="135" t="s">
        <v>237</v>
      </c>
      <c r="G156" s="136" t="s">
        <v>161</v>
      </c>
      <c r="H156" s="137">
        <v>66</v>
      </c>
      <c r="I156" s="138"/>
      <c r="J156" s="139">
        <f>ROUND(I156*H156,2)</f>
        <v>0</v>
      </c>
      <c r="K156" s="135" t="s">
        <v>162</v>
      </c>
      <c r="L156" s="31"/>
      <c r="M156" s="140" t="s">
        <v>1</v>
      </c>
      <c r="N156" s="141" t="s">
        <v>41</v>
      </c>
      <c r="P156" s="142">
        <f>O156*H156</f>
        <v>0</v>
      </c>
      <c r="Q156" s="142">
        <v>0.00084</v>
      </c>
      <c r="R156" s="142">
        <f>Q156*H156</f>
        <v>0.05544</v>
      </c>
      <c r="S156" s="142">
        <v>0</v>
      </c>
      <c r="T156" s="143">
        <f>S156*H156</f>
        <v>0</v>
      </c>
      <c r="AR156" s="144" t="s">
        <v>163</v>
      </c>
      <c r="AT156" s="144" t="s">
        <v>158</v>
      </c>
      <c r="AU156" s="144" t="s">
        <v>86</v>
      </c>
      <c r="AY156" s="16" t="s">
        <v>156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84</v>
      </c>
      <c r="BK156" s="145">
        <f>ROUND(I156*H156,2)</f>
        <v>0</v>
      </c>
      <c r="BL156" s="16" t="s">
        <v>163</v>
      </c>
      <c r="BM156" s="144" t="s">
        <v>238</v>
      </c>
    </row>
    <row r="157" spans="2:51" s="12" customFormat="1" ht="11.25">
      <c r="B157" s="146"/>
      <c r="D157" s="147" t="s">
        <v>200</v>
      </c>
      <c r="E157" s="148" t="s">
        <v>1</v>
      </c>
      <c r="F157" s="149" t="s">
        <v>239</v>
      </c>
      <c r="H157" s="150">
        <v>66</v>
      </c>
      <c r="I157" s="151"/>
      <c r="L157" s="146"/>
      <c r="M157" s="152"/>
      <c r="T157" s="153"/>
      <c r="AT157" s="148" t="s">
        <v>200</v>
      </c>
      <c r="AU157" s="148" t="s">
        <v>86</v>
      </c>
      <c r="AV157" s="12" t="s">
        <v>86</v>
      </c>
      <c r="AW157" s="12" t="s">
        <v>32</v>
      </c>
      <c r="AX157" s="12" t="s">
        <v>84</v>
      </c>
      <c r="AY157" s="148" t="s">
        <v>156</v>
      </c>
    </row>
    <row r="158" spans="2:65" s="1" customFormat="1" ht="24.2" customHeight="1">
      <c r="B158" s="132"/>
      <c r="C158" s="133" t="s">
        <v>240</v>
      </c>
      <c r="D158" s="133" t="s">
        <v>158</v>
      </c>
      <c r="E158" s="134" t="s">
        <v>241</v>
      </c>
      <c r="F158" s="135" t="s">
        <v>242</v>
      </c>
      <c r="G158" s="136" t="s">
        <v>161</v>
      </c>
      <c r="H158" s="137">
        <v>66</v>
      </c>
      <c r="I158" s="138"/>
      <c r="J158" s="139">
        <f>ROUND(I158*H158,2)</f>
        <v>0</v>
      </c>
      <c r="K158" s="135" t="s">
        <v>162</v>
      </c>
      <c r="L158" s="31"/>
      <c r="M158" s="140" t="s">
        <v>1</v>
      </c>
      <c r="N158" s="141" t="s">
        <v>41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163</v>
      </c>
      <c r="AT158" s="144" t="s">
        <v>158</v>
      </c>
      <c r="AU158" s="144" t="s">
        <v>86</v>
      </c>
      <c r="AY158" s="16" t="s">
        <v>156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84</v>
      </c>
      <c r="BK158" s="145">
        <f>ROUND(I158*H158,2)</f>
        <v>0</v>
      </c>
      <c r="BL158" s="16" t="s">
        <v>163</v>
      </c>
      <c r="BM158" s="144" t="s">
        <v>243</v>
      </c>
    </row>
    <row r="159" spans="2:65" s="1" customFormat="1" ht="21.75" customHeight="1">
      <c r="B159" s="132"/>
      <c r="C159" s="133" t="s">
        <v>244</v>
      </c>
      <c r="D159" s="133" t="s">
        <v>158</v>
      </c>
      <c r="E159" s="134" t="s">
        <v>245</v>
      </c>
      <c r="F159" s="135" t="s">
        <v>246</v>
      </c>
      <c r="G159" s="136" t="s">
        <v>161</v>
      </c>
      <c r="H159" s="137">
        <v>8.64</v>
      </c>
      <c r="I159" s="138"/>
      <c r="J159" s="139">
        <f>ROUND(I159*H159,2)</f>
        <v>0</v>
      </c>
      <c r="K159" s="135" t="s">
        <v>162</v>
      </c>
      <c r="L159" s="31"/>
      <c r="M159" s="140" t="s">
        <v>1</v>
      </c>
      <c r="N159" s="141" t="s">
        <v>41</v>
      </c>
      <c r="P159" s="142">
        <f>O159*H159</f>
        <v>0</v>
      </c>
      <c r="Q159" s="142">
        <v>0.0007</v>
      </c>
      <c r="R159" s="142">
        <f>Q159*H159</f>
        <v>0.006048</v>
      </c>
      <c r="S159" s="142">
        <v>0</v>
      </c>
      <c r="T159" s="143">
        <f>S159*H159</f>
        <v>0</v>
      </c>
      <c r="AR159" s="144" t="s">
        <v>163</v>
      </c>
      <c r="AT159" s="144" t="s">
        <v>158</v>
      </c>
      <c r="AU159" s="144" t="s">
        <v>86</v>
      </c>
      <c r="AY159" s="16" t="s">
        <v>156</v>
      </c>
      <c r="BE159" s="145">
        <f>IF(N159="základní",J159,0)</f>
        <v>0</v>
      </c>
      <c r="BF159" s="145">
        <f>IF(N159="snížená",J159,0)</f>
        <v>0</v>
      </c>
      <c r="BG159" s="145">
        <f>IF(N159="zákl. přenesená",J159,0)</f>
        <v>0</v>
      </c>
      <c r="BH159" s="145">
        <f>IF(N159="sníž. přenesená",J159,0)</f>
        <v>0</v>
      </c>
      <c r="BI159" s="145">
        <f>IF(N159="nulová",J159,0)</f>
        <v>0</v>
      </c>
      <c r="BJ159" s="16" t="s">
        <v>84</v>
      </c>
      <c r="BK159" s="145">
        <f>ROUND(I159*H159,2)</f>
        <v>0</v>
      </c>
      <c r="BL159" s="16" t="s">
        <v>163</v>
      </c>
      <c r="BM159" s="144" t="s">
        <v>247</v>
      </c>
    </row>
    <row r="160" spans="2:51" s="12" customFormat="1" ht="11.25">
      <c r="B160" s="146"/>
      <c r="D160" s="147" t="s">
        <v>200</v>
      </c>
      <c r="E160" s="148" t="s">
        <v>1</v>
      </c>
      <c r="F160" s="149" t="s">
        <v>248</v>
      </c>
      <c r="H160" s="150">
        <v>8.64</v>
      </c>
      <c r="I160" s="151"/>
      <c r="L160" s="146"/>
      <c r="M160" s="152"/>
      <c r="T160" s="153"/>
      <c r="AT160" s="148" t="s">
        <v>200</v>
      </c>
      <c r="AU160" s="148" t="s">
        <v>86</v>
      </c>
      <c r="AV160" s="12" t="s">
        <v>86</v>
      </c>
      <c r="AW160" s="12" t="s">
        <v>32</v>
      </c>
      <c r="AX160" s="12" t="s">
        <v>84</v>
      </c>
      <c r="AY160" s="148" t="s">
        <v>156</v>
      </c>
    </row>
    <row r="161" spans="2:65" s="1" customFormat="1" ht="16.5" customHeight="1">
      <c r="B161" s="132"/>
      <c r="C161" s="133" t="s">
        <v>249</v>
      </c>
      <c r="D161" s="133" t="s">
        <v>158</v>
      </c>
      <c r="E161" s="134" t="s">
        <v>250</v>
      </c>
      <c r="F161" s="135" t="s">
        <v>251</v>
      </c>
      <c r="G161" s="136" t="s">
        <v>161</v>
      </c>
      <c r="H161" s="137">
        <v>8.64</v>
      </c>
      <c r="I161" s="138"/>
      <c r="J161" s="139">
        <f>ROUND(I161*H161,2)</f>
        <v>0</v>
      </c>
      <c r="K161" s="135" t="s">
        <v>162</v>
      </c>
      <c r="L161" s="31"/>
      <c r="M161" s="140" t="s">
        <v>1</v>
      </c>
      <c r="N161" s="141" t="s">
        <v>41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163</v>
      </c>
      <c r="AT161" s="144" t="s">
        <v>158</v>
      </c>
      <c r="AU161" s="144" t="s">
        <v>86</v>
      </c>
      <c r="AY161" s="16" t="s">
        <v>156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84</v>
      </c>
      <c r="BK161" s="145">
        <f>ROUND(I161*H161,2)</f>
        <v>0</v>
      </c>
      <c r="BL161" s="16" t="s">
        <v>163</v>
      </c>
      <c r="BM161" s="144" t="s">
        <v>252</v>
      </c>
    </row>
    <row r="162" spans="2:65" s="1" customFormat="1" ht="24.2" customHeight="1">
      <c r="B162" s="132"/>
      <c r="C162" s="133" t="s">
        <v>7</v>
      </c>
      <c r="D162" s="133" t="s">
        <v>158</v>
      </c>
      <c r="E162" s="134" t="s">
        <v>253</v>
      </c>
      <c r="F162" s="135" t="s">
        <v>254</v>
      </c>
      <c r="G162" s="136" t="s">
        <v>161</v>
      </c>
      <c r="H162" s="137">
        <v>10</v>
      </c>
      <c r="I162" s="138"/>
      <c r="J162" s="139">
        <f>ROUND(I162*H162,2)</f>
        <v>0</v>
      </c>
      <c r="K162" s="135" t="s">
        <v>162</v>
      </c>
      <c r="L162" s="31"/>
      <c r="M162" s="140" t="s">
        <v>1</v>
      </c>
      <c r="N162" s="141" t="s">
        <v>41</v>
      </c>
      <c r="P162" s="142">
        <f>O162*H162</f>
        <v>0</v>
      </c>
      <c r="Q162" s="142">
        <v>0</v>
      </c>
      <c r="R162" s="142">
        <f>Q162*H162</f>
        <v>0</v>
      </c>
      <c r="S162" s="142">
        <v>0</v>
      </c>
      <c r="T162" s="143">
        <f>S162*H162</f>
        <v>0</v>
      </c>
      <c r="AR162" s="144" t="s">
        <v>163</v>
      </c>
      <c r="AT162" s="144" t="s">
        <v>158</v>
      </c>
      <c r="AU162" s="144" t="s">
        <v>86</v>
      </c>
      <c r="AY162" s="16" t="s">
        <v>156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84</v>
      </c>
      <c r="BK162" s="145">
        <f>ROUND(I162*H162,2)</f>
        <v>0</v>
      </c>
      <c r="BL162" s="16" t="s">
        <v>163</v>
      </c>
      <c r="BM162" s="144" t="s">
        <v>255</v>
      </c>
    </row>
    <row r="163" spans="2:65" s="1" customFormat="1" ht="24.2" customHeight="1">
      <c r="B163" s="132"/>
      <c r="C163" s="133" t="s">
        <v>256</v>
      </c>
      <c r="D163" s="133" t="s">
        <v>158</v>
      </c>
      <c r="E163" s="134" t="s">
        <v>257</v>
      </c>
      <c r="F163" s="135" t="s">
        <v>258</v>
      </c>
      <c r="G163" s="136" t="s">
        <v>161</v>
      </c>
      <c r="H163" s="137">
        <v>100</v>
      </c>
      <c r="I163" s="138"/>
      <c r="J163" s="139">
        <f>ROUND(I163*H163,2)</f>
        <v>0</v>
      </c>
      <c r="K163" s="135" t="s">
        <v>162</v>
      </c>
      <c r="L163" s="31"/>
      <c r="M163" s="140" t="s">
        <v>1</v>
      </c>
      <c r="N163" s="141" t="s">
        <v>41</v>
      </c>
      <c r="P163" s="142">
        <f>O163*H163</f>
        <v>0</v>
      </c>
      <c r="Q163" s="142">
        <v>0</v>
      </c>
      <c r="R163" s="142">
        <f>Q163*H163</f>
        <v>0</v>
      </c>
      <c r="S163" s="142">
        <v>0</v>
      </c>
      <c r="T163" s="143">
        <f>S163*H163</f>
        <v>0</v>
      </c>
      <c r="AR163" s="144" t="s">
        <v>163</v>
      </c>
      <c r="AT163" s="144" t="s">
        <v>158</v>
      </c>
      <c r="AU163" s="144" t="s">
        <v>86</v>
      </c>
      <c r="AY163" s="16" t="s">
        <v>156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6" t="s">
        <v>84</v>
      </c>
      <c r="BK163" s="145">
        <f>ROUND(I163*H163,2)</f>
        <v>0</v>
      </c>
      <c r="BL163" s="16" t="s">
        <v>163</v>
      </c>
      <c r="BM163" s="144" t="s">
        <v>259</v>
      </c>
    </row>
    <row r="164" spans="2:51" s="12" customFormat="1" ht="11.25">
      <c r="B164" s="146"/>
      <c r="D164" s="147" t="s">
        <v>200</v>
      </c>
      <c r="E164" s="148" t="s">
        <v>1</v>
      </c>
      <c r="F164" s="149" t="s">
        <v>260</v>
      </c>
      <c r="H164" s="150">
        <v>100</v>
      </c>
      <c r="I164" s="151"/>
      <c r="L164" s="146"/>
      <c r="M164" s="152"/>
      <c r="T164" s="153"/>
      <c r="AT164" s="148" t="s">
        <v>200</v>
      </c>
      <c r="AU164" s="148" t="s">
        <v>86</v>
      </c>
      <c r="AV164" s="12" t="s">
        <v>86</v>
      </c>
      <c r="AW164" s="12" t="s">
        <v>32</v>
      </c>
      <c r="AX164" s="12" t="s">
        <v>84</v>
      </c>
      <c r="AY164" s="148" t="s">
        <v>156</v>
      </c>
    </row>
    <row r="165" spans="2:65" s="1" customFormat="1" ht="37.9" customHeight="1">
      <c r="B165" s="132"/>
      <c r="C165" s="133" t="s">
        <v>261</v>
      </c>
      <c r="D165" s="133" t="s">
        <v>158</v>
      </c>
      <c r="E165" s="134" t="s">
        <v>262</v>
      </c>
      <c r="F165" s="135" t="s">
        <v>263</v>
      </c>
      <c r="G165" s="136" t="s">
        <v>213</v>
      </c>
      <c r="H165" s="137">
        <v>13.6</v>
      </c>
      <c r="I165" s="138"/>
      <c r="J165" s="139">
        <f>ROUND(I165*H165,2)</f>
        <v>0</v>
      </c>
      <c r="K165" s="135" t="s">
        <v>162</v>
      </c>
      <c r="L165" s="31"/>
      <c r="M165" s="140" t="s">
        <v>1</v>
      </c>
      <c r="N165" s="141" t="s">
        <v>41</v>
      </c>
      <c r="P165" s="142">
        <f>O165*H165</f>
        <v>0</v>
      </c>
      <c r="Q165" s="142">
        <v>0</v>
      </c>
      <c r="R165" s="142">
        <f>Q165*H165</f>
        <v>0</v>
      </c>
      <c r="S165" s="142">
        <v>0</v>
      </c>
      <c r="T165" s="143">
        <f>S165*H165</f>
        <v>0</v>
      </c>
      <c r="AR165" s="144" t="s">
        <v>163</v>
      </c>
      <c r="AT165" s="144" t="s">
        <v>158</v>
      </c>
      <c r="AU165" s="144" t="s">
        <v>86</v>
      </c>
      <c r="AY165" s="16" t="s">
        <v>156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84</v>
      </c>
      <c r="BK165" s="145">
        <f>ROUND(I165*H165,2)</f>
        <v>0</v>
      </c>
      <c r="BL165" s="16" t="s">
        <v>163</v>
      </c>
      <c r="BM165" s="144" t="s">
        <v>264</v>
      </c>
    </row>
    <row r="166" spans="2:51" s="13" customFormat="1" ht="11.25">
      <c r="B166" s="154"/>
      <c r="D166" s="147" t="s">
        <v>200</v>
      </c>
      <c r="E166" s="155" t="s">
        <v>1</v>
      </c>
      <c r="F166" s="156" t="s">
        <v>265</v>
      </c>
      <c r="H166" s="155" t="s">
        <v>1</v>
      </c>
      <c r="I166" s="157"/>
      <c r="L166" s="154"/>
      <c r="M166" s="158"/>
      <c r="T166" s="159"/>
      <c r="AT166" s="155" t="s">
        <v>200</v>
      </c>
      <c r="AU166" s="155" t="s">
        <v>86</v>
      </c>
      <c r="AV166" s="13" t="s">
        <v>84</v>
      </c>
      <c r="AW166" s="13" t="s">
        <v>32</v>
      </c>
      <c r="AX166" s="13" t="s">
        <v>76</v>
      </c>
      <c r="AY166" s="155" t="s">
        <v>156</v>
      </c>
    </row>
    <row r="167" spans="2:51" s="12" customFormat="1" ht="11.25">
      <c r="B167" s="146"/>
      <c r="D167" s="147" t="s">
        <v>200</v>
      </c>
      <c r="E167" s="148" t="s">
        <v>1</v>
      </c>
      <c r="F167" s="149" t="s">
        <v>266</v>
      </c>
      <c r="H167" s="150">
        <v>9.6</v>
      </c>
      <c r="I167" s="151"/>
      <c r="L167" s="146"/>
      <c r="M167" s="152"/>
      <c r="T167" s="153"/>
      <c r="AT167" s="148" t="s">
        <v>200</v>
      </c>
      <c r="AU167" s="148" t="s">
        <v>86</v>
      </c>
      <c r="AV167" s="12" t="s">
        <v>86</v>
      </c>
      <c r="AW167" s="12" t="s">
        <v>32</v>
      </c>
      <c r="AX167" s="12" t="s">
        <v>76</v>
      </c>
      <c r="AY167" s="148" t="s">
        <v>156</v>
      </c>
    </row>
    <row r="168" spans="2:51" s="13" customFormat="1" ht="11.25">
      <c r="B168" s="154"/>
      <c r="D168" s="147" t="s">
        <v>200</v>
      </c>
      <c r="E168" s="155" t="s">
        <v>1</v>
      </c>
      <c r="F168" s="156" t="s">
        <v>267</v>
      </c>
      <c r="H168" s="155" t="s">
        <v>1</v>
      </c>
      <c r="I168" s="157"/>
      <c r="L168" s="154"/>
      <c r="M168" s="158"/>
      <c r="T168" s="159"/>
      <c r="AT168" s="155" t="s">
        <v>200</v>
      </c>
      <c r="AU168" s="155" t="s">
        <v>86</v>
      </c>
      <c r="AV168" s="13" t="s">
        <v>84</v>
      </c>
      <c r="AW168" s="13" t="s">
        <v>32</v>
      </c>
      <c r="AX168" s="13" t="s">
        <v>76</v>
      </c>
      <c r="AY168" s="155" t="s">
        <v>156</v>
      </c>
    </row>
    <row r="169" spans="2:51" s="12" customFormat="1" ht="11.25">
      <c r="B169" s="146"/>
      <c r="D169" s="147" t="s">
        <v>200</v>
      </c>
      <c r="E169" s="148" t="s">
        <v>1</v>
      </c>
      <c r="F169" s="149" t="s">
        <v>268</v>
      </c>
      <c r="H169" s="150">
        <v>4</v>
      </c>
      <c r="I169" s="151"/>
      <c r="L169" s="146"/>
      <c r="M169" s="152"/>
      <c r="T169" s="153"/>
      <c r="AT169" s="148" t="s">
        <v>200</v>
      </c>
      <c r="AU169" s="148" t="s">
        <v>86</v>
      </c>
      <c r="AV169" s="12" t="s">
        <v>86</v>
      </c>
      <c r="AW169" s="12" t="s">
        <v>32</v>
      </c>
      <c r="AX169" s="12" t="s">
        <v>76</v>
      </c>
      <c r="AY169" s="148" t="s">
        <v>156</v>
      </c>
    </row>
    <row r="170" spans="2:51" s="14" customFormat="1" ht="11.25">
      <c r="B170" s="160"/>
      <c r="D170" s="147" t="s">
        <v>200</v>
      </c>
      <c r="E170" s="161" t="s">
        <v>1</v>
      </c>
      <c r="F170" s="162" t="s">
        <v>228</v>
      </c>
      <c r="H170" s="163">
        <v>13.6</v>
      </c>
      <c r="I170" s="164"/>
      <c r="L170" s="160"/>
      <c r="M170" s="165"/>
      <c r="T170" s="166"/>
      <c r="AT170" s="161" t="s">
        <v>200</v>
      </c>
      <c r="AU170" s="161" t="s">
        <v>86</v>
      </c>
      <c r="AV170" s="14" t="s">
        <v>163</v>
      </c>
      <c r="AW170" s="14" t="s">
        <v>32</v>
      </c>
      <c r="AX170" s="14" t="s">
        <v>84</v>
      </c>
      <c r="AY170" s="161" t="s">
        <v>156</v>
      </c>
    </row>
    <row r="171" spans="2:65" s="1" customFormat="1" ht="37.9" customHeight="1">
      <c r="B171" s="132"/>
      <c r="C171" s="133" t="s">
        <v>269</v>
      </c>
      <c r="D171" s="133" t="s">
        <v>158</v>
      </c>
      <c r="E171" s="134" t="s">
        <v>270</v>
      </c>
      <c r="F171" s="135" t="s">
        <v>271</v>
      </c>
      <c r="G171" s="136" t="s">
        <v>213</v>
      </c>
      <c r="H171" s="137">
        <v>137.492</v>
      </c>
      <c r="I171" s="138"/>
      <c r="J171" s="139">
        <f>ROUND(I171*H171,2)</f>
        <v>0</v>
      </c>
      <c r="K171" s="135" t="s">
        <v>162</v>
      </c>
      <c r="L171" s="31"/>
      <c r="M171" s="140" t="s">
        <v>1</v>
      </c>
      <c r="N171" s="141" t="s">
        <v>41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163</v>
      </c>
      <c r="AT171" s="144" t="s">
        <v>158</v>
      </c>
      <c r="AU171" s="144" t="s">
        <v>86</v>
      </c>
      <c r="AY171" s="16" t="s">
        <v>156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84</v>
      </c>
      <c r="BK171" s="145">
        <f>ROUND(I171*H171,2)</f>
        <v>0</v>
      </c>
      <c r="BL171" s="16" t="s">
        <v>163</v>
      </c>
      <c r="BM171" s="144" t="s">
        <v>272</v>
      </c>
    </row>
    <row r="172" spans="2:51" s="12" customFormat="1" ht="11.25">
      <c r="B172" s="146"/>
      <c r="D172" s="147" t="s">
        <v>200</v>
      </c>
      <c r="E172" s="148" t="s">
        <v>1</v>
      </c>
      <c r="F172" s="149" t="s">
        <v>273</v>
      </c>
      <c r="H172" s="150">
        <v>139.492</v>
      </c>
      <c r="I172" s="151"/>
      <c r="L172" s="146"/>
      <c r="M172" s="152"/>
      <c r="T172" s="153"/>
      <c r="AT172" s="148" t="s">
        <v>200</v>
      </c>
      <c r="AU172" s="148" t="s">
        <v>86</v>
      </c>
      <c r="AV172" s="12" t="s">
        <v>86</v>
      </c>
      <c r="AW172" s="12" t="s">
        <v>32</v>
      </c>
      <c r="AX172" s="12" t="s">
        <v>76</v>
      </c>
      <c r="AY172" s="148" t="s">
        <v>156</v>
      </c>
    </row>
    <row r="173" spans="2:51" s="12" customFormat="1" ht="11.25">
      <c r="B173" s="146"/>
      <c r="D173" s="147" t="s">
        <v>200</v>
      </c>
      <c r="E173" s="148" t="s">
        <v>1</v>
      </c>
      <c r="F173" s="149" t="s">
        <v>274</v>
      </c>
      <c r="H173" s="150">
        <v>-2</v>
      </c>
      <c r="I173" s="151"/>
      <c r="L173" s="146"/>
      <c r="M173" s="152"/>
      <c r="T173" s="153"/>
      <c r="AT173" s="148" t="s">
        <v>200</v>
      </c>
      <c r="AU173" s="148" t="s">
        <v>86</v>
      </c>
      <c r="AV173" s="12" t="s">
        <v>86</v>
      </c>
      <c r="AW173" s="12" t="s">
        <v>32</v>
      </c>
      <c r="AX173" s="12" t="s">
        <v>76</v>
      </c>
      <c r="AY173" s="148" t="s">
        <v>156</v>
      </c>
    </row>
    <row r="174" spans="2:51" s="14" customFormat="1" ht="11.25">
      <c r="B174" s="160"/>
      <c r="D174" s="147" t="s">
        <v>200</v>
      </c>
      <c r="E174" s="161" t="s">
        <v>103</v>
      </c>
      <c r="F174" s="162" t="s">
        <v>228</v>
      </c>
      <c r="H174" s="163">
        <v>137.492</v>
      </c>
      <c r="I174" s="164"/>
      <c r="L174" s="160"/>
      <c r="M174" s="165"/>
      <c r="T174" s="166"/>
      <c r="AT174" s="161" t="s">
        <v>200</v>
      </c>
      <c r="AU174" s="161" t="s">
        <v>86</v>
      </c>
      <c r="AV174" s="14" t="s">
        <v>163</v>
      </c>
      <c r="AW174" s="14" t="s">
        <v>32</v>
      </c>
      <c r="AX174" s="14" t="s">
        <v>84</v>
      </c>
      <c r="AY174" s="161" t="s">
        <v>156</v>
      </c>
    </row>
    <row r="175" spans="2:65" s="1" customFormat="1" ht="37.9" customHeight="1">
      <c r="B175" s="132"/>
      <c r="C175" s="133" t="s">
        <v>275</v>
      </c>
      <c r="D175" s="133" t="s">
        <v>158</v>
      </c>
      <c r="E175" s="134" t="s">
        <v>270</v>
      </c>
      <c r="F175" s="135" t="s">
        <v>271</v>
      </c>
      <c r="G175" s="136" t="s">
        <v>213</v>
      </c>
      <c r="H175" s="137">
        <v>3.6</v>
      </c>
      <c r="I175" s="138"/>
      <c r="J175" s="139">
        <f>ROUND(I175*H175,2)</f>
        <v>0</v>
      </c>
      <c r="K175" s="135" t="s">
        <v>162</v>
      </c>
      <c r="L175" s="31"/>
      <c r="M175" s="140" t="s">
        <v>1</v>
      </c>
      <c r="N175" s="141" t="s">
        <v>41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163</v>
      </c>
      <c r="AT175" s="144" t="s">
        <v>158</v>
      </c>
      <c r="AU175" s="144" t="s">
        <v>86</v>
      </c>
      <c r="AY175" s="16" t="s">
        <v>156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84</v>
      </c>
      <c r="BK175" s="145">
        <f>ROUND(I175*H175,2)</f>
        <v>0</v>
      </c>
      <c r="BL175" s="16" t="s">
        <v>163</v>
      </c>
      <c r="BM175" s="144" t="s">
        <v>276</v>
      </c>
    </row>
    <row r="176" spans="2:51" s="13" customFormat="1" ht="11.25">
      <c r="B176" s="154"/>
      <c r="D176" s="147" t="s">
        <v>200</v>
      </c>
      <c r="E176" s="155" t="s">
        <v>1</v>
      </c>
      <c r="F176" s="156" t="s">
        <v>277</v>
      </c>
      <c r="H176" s="155" t="s">
        <v>1</v>
      </c>
      <c r="I176" s="157"/>
      <c r="L176" s="154"/>
      <c r="M176" s="158"/>
      <c r="T176" s="159"/>
      <c r="AT176" s="155" t="s">
        <v>200</v>
      </c>
      <c r="AU176" s="155" t="s">
        <v>86</v>
      </c>
      <c r="AV176" s="13" t="s">
        <v>84</v>
      </c>
      <c r="AW176" s="13" t="s">
        <v>32</v>
      </c>
      <c r="AX176" s="13" t="s">
        <v>76</v>
      </c>
      <c r="AY176" s="155" t="s">
        <v>156</v>
      </c>
    </row>
    <row r="177" spans="2:51" s="12" customFormat="1" ht="11.25">
      <c r="B177" s="146"/>
      <c r="D177" s="147" t="s">
        <v>200</v>
      </c>
      <c r="E177" s="148" t="s">
        <v>1</v>
      </c>
      <c r="F177" s="149" t="s">
        <v>278</v>
      </c>
      <c r="H177" s="150">
        <v>3.6</v>
      </c>
      <c r="I177" s="151"/>
      <c r="L177" s="146"/>
      <c r="M177" s="152"/>
      <c r="T177" s="153"/>
      <c r="AT177" s="148" t="s">
        <v>200</v>
      </c>
      <c r="AU177" s="148" t="s">
        <v>86</v>
      </c>
      <c r="AV177" s="12" t="s">
        <v>86</v>
      </c>
      <c r="AW177" s="12" t="s">
        <v>32</v>
      </c>
      <c r="AX177" s="12" t="s">
        <v>84</v>
      </c>
      <c r="AY177" s="148" t="s">
        <v>156</v>
      </c>
    </row>
    <row r="178" spans="2:65" s="1" customFormat="1" ht="37.9" customHeight="1">
      <c r="B178" s="132"/>
      <c r="C178" s="133" t="s">
        <v>279</v>
      </c>
      <c r="D178" s="133" t="s">
        <v>158</v>
      </c>
      <c r="E178" s="134" t="s">
        <v>280</v>
      </c>
      <c r="F178" s="135" t="s">
        <v>281</v>
      </c>
      <c r="G178" s="136" t="s">
        <v>213</v>
      </c>
      <c r="H178" s="137">
        <v>1374.92</v>
      </c>
      <c r="I178" s="138"/>
      <c r="J178" s="139">
        <f>ROUND(I178*H178,2)</f>
        <v>0</v>
      </c>
      <c r="K178" s="135" t="s">
        <v>162</v>
      </c>
      <c r="L178" s="31"/>
      <c r="M178" s="140" t="s">
        <v>1</v>
      </c>
      <c r="N178" s="141" t="s">
        <v>41</v>
      </c>
      <c r="P178" s="142">
        <f>O178*H178</f>
        <v>0</v>
      </c>
      <c r="Q178" s="142">
        <v>0</v>
      </c>
      <c r="R178" s="142">
        <f>Q178*H178</f>
        <v>0</v>
      </c>
      <c r="S178" s="142">
        <v>0</v>
      </c>
      <c r="T178" s="143">
        <f>S178*H178</f>
        <v>0</v>
      </c>
      <c r="AR178" s="144" t="s">
        <v>163</v>
      </c>
      <c r="AT178" s="144" t="s">
        <v>158</v>
      </c>
      <c r="AU178" s="144" t="s">
        <v>86</v>
      </c>
      <c r="AY178" s="16" t="s">
        <v>156</v>
      </c>
      <c r="BE178" s="145">
        <f>IF(N178="základní",J178,0)</f>
        <v>0</v>
      </c>
      <c r="BF178" s="145">
        <f>IF(N178="snížená",J178,0)</f>
        <v>0</v>
      </c>
      <c r="BG178" s="145">
        <f>IF(N178="zákl. přenesená",J178,0)</f>
        <v>0</v>
      </c>
      <c r="BH178" s="145">
        <f>IF(N178="sníž. přenesená",J178,0)</f>
        <v>0</v>
      </c>
      <c r="BI178" s="145">
        <f>IF(N178="nulová",J178,0)</f>
        <v>0</v>
      </c>
      <c r="BJ178" s="16" t="s">
        <v>84</v>
      </c>
      <c r="BK178" s="145">
        <f>ROUND(I178*H178,2)</f>
        <v>0</v>
      </c>
      <c r="BL178" s="16" t="s">
        <v>163</v>
      </c>
      <c r="BM178" s="144" t="s">
        <v>282</v>
      </c>
    </row>
    <row r="179" spans="2:51" s="12" customFormat="1" ht="11.25">
      <c r="B179" s="146"/>
      <c r="D179" s="147" t="s">
        <v>200</v>
      </c>
      <c r="E179" s="148" t="s">
        <v>1</v>
      </c>
      <c r="F179" s="149" t="s">
        <v>283</v>
      </c>
      <c r="H179" s="150">
        <v>1374.92</v>
      </c>
      <c r="I179" s="151"/>
      <c r="L179" s="146"/>
      <c r="M179" s="152"/>
      <c r="T179" s="153"/>
      <c r="AT179" s="148" t="s">
        <v>200</v>
      </c>
      <c r="AU179" s="148" t="s">
        <v>86</v>
      </c>
      <c r="AV179" s="12" t="s">
        <v>86</v>
      </c>
      <c r="AW179" s="12" t="s">
        <v>32</v>
      </c>
      <c r="AX179" s="12" t="s">
        <v>84</v>
      </c>
      <c r="AY179" s="148" t="s">
        <v>156</v>
      </c>
    </row>
    <row r="180" spans="2:65" s="1" customFormat="1" ht="24.2" customHeight="1">
      <c r="B180" s="132"/>
      <c r="C180" s="133" t="s">
        <v>284</v>
      </c>
      <c r="D180" s="133" t="s">
        <v>158</v>
      </c>
      <c r="E180" s="134" t="s">
        <v>285</v>
      </c>
      <c r="F180" s="135" t="s">
        <v>286</v>
      </c>
      <c r="G180" s="136" t="s">
        <v>213</v>
      </c>
      <c r="H180" s="137">
        <v>4.8</v>
      </c>
      <c r="I180" s="138"/>
      <c r="J180" s="139">
        <f>ROUND(I180*H180,2)</f>
        <v>0</v>
      </c>
      <c r="K180" s="135" t="s">
        <v>162</v>
      </c>
      <c r="L180" s="31"/>
      <c r="M180" s="140" t="s">
        <v>1</v>
      </c>
      <c r="N180" s="141" t="s">
        <v>41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163</v>
      </c>
      <c r="AT180" s="144" t="s">
        <v>158</v>
      </c>
      <c r="AU180" s="144" t="s">
        <v>86</v>
      </c>
      <c r="AY180" s="16" t="s">
        <v>156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84</v>
      </c>
      <c r="BK180" s="145">
        <f>ROUND(I180*H180,2)</f>
        <v>0</v>
      </c>
      <c r="BL180" s="16" t="s">
        <v>163</v>
      </c>
      <c r="BM180" s="144" t="s">
        <v>287</v>
      </c>
    </row>
    <row r="181" spans="2:51" s="13" customFormat="1" ht="11.25">
      <c r="B181" s="154"/>
      <c r="D181" s="147" t="s">
        <v>200</v>
      </c>
      <c r="E181" s="155" t="s">
        <v>1</v>
      </c>
      <c r="F181" s="156" t="s">
        <v>288</v>
      </c>
      <c r="H181" s="155" t="s">
        <v>1</v>
      </c>
      <c r="I181" s="157"/>
      <c r="L181" s="154"/>
      <c r="M181" s="158"/>
      <c r="T181" s="159"/>
      <c r="AT181" s="155" t="s">
        <v>200</v>
      </c>
      <c r="AU181" s="155" t="s">
        <v>86</v>
      </c>
      <c r="AV181" s="13" t="s">
        <v>84</v>
      </c>
      <c r="AW181" s="13" t="s">
        <v>32</v>
      </c>
      <c r="AX181" s="13" t="s">
        <v>76</v>
      </c>
      <c r="AY181" s="155" t="s">
        <v>156</v>
      </c>
    </row>
    <row r="182" spans="2:51" s="12" customFormat="1" ht="11.25">
      <c r="B182" s="146"/>
      <c r="D182" s="147" t="s">
        <v>200</v>
      </c>
      <c r="E182" s="148" t="s">
        <v>1</v>
      </c>
      <c r="F182" s="149" t="s">
        <v>289</v>
      </c>
      <c r="H182" s="150">
        <v>4.8</v>
      </c>
      <c r="I182" s="151"/>
      <c r="L182" s="146"/>
      <c r="M182" s="152"/>
      <c r="T182" s="153"/>
      <c r="AT182" s="148" t="s">
        <v>200</v>
      </c>
      <c r="AU182" s="148" t="s">
        <v>86</v>
      </c>
      <c r="AV182" s="12" t="s">
        <v>86</v>
      </c>
      <c r="AW182" s="12" t="s">
        <v>32</v>
      </c>
      <c r="AX182" s="12" t="s">
        <v>84</v>
      </c>
      <c r="AY182" s="148" t="s">
        <v>156</v>
      </c>
    </row>
    <row r="183" spans="2:65" s="1" customFormat="1" ht="24.2" customHeight="1">
      <c r="B183" s="132"/>
      <c r="C183" s="133" t="s">
        <v>290</v>
      </c>
      <c r="D183" s="133" t="s">
        <v>158</v>
      </c>
      <c r="E183" s="134" t="s">
        <v>285</v>
      </c>
      <c r="F183" s="135" t="s">
        <v>286</v>
      </c>
      <c r="G183" s="136" t="s">
        <v>213</v>
      </c>
      <c r="H183" s="137">
        <v>2</v>
      </c>
      <c r="I183" s="138"/>
      <c r="J183" s="139">
        <f>ROUND(I183*H183,2)</f>
        <v>0</v>
      </c>
      <c r="K183" s="135" t="s">
        <v>162</v>
      </c>
      <c r="L183" s="31"/>
      <c r="M183" s="140" t="s">
        <v>1</v>
      </c>
      <c r="N183" s="141" t="s">
        <v>41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163</v>
      </c>
      <c r="AT183" s="144" t="s">
        <v>158</v>
      </c>
      <c r="AU183" s="144" t="s">
        <v>86</v>
      </c>
      <c r="AY183" s="16" t="s">
        <v>156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6" t="s">
        <v>84</v>
      </c>
      <c r="BK183" s="145">
        <f>ROUND(I183*H183,2)</f>
        <v>0</v>
      </c>
      <c r="BL183" s="16" t="s">
        <v>163</v>
      </c>
      <c r="BM183" s="144" t="s">
        <v>291</v>
      </c>
    </row>
    <row r="184" spans="2:51" s="12" customFormat="1" ht="11.25">
      <c r="B184" s="146"/>
      <c r="D184" s="147" t="s">
        <v>200</v>
      </c>
      <c r="E184" s="148" t="s">
        <v>1</v>
      </c>
      <c r="F184" s="149" t="s">
        <v>101</v>
      </c>
      <c r="H184" s="150">
        <v>2</v>
      </c>
      <c r="I184" s="151"/>
      <c r="L184" s="146"/>
      <c r="M184" s="152"/>
      <c r="T184" s="153"/>
      <c r="AT184" s="148" t="s">
        <v>200</v>
      </c>
      <c r="AU184" s="148" t="s">
        <v>86</v>
      </c>
      <c r="AV184" s="12" t="s">
        <v>86</v>
      </c>
      <c r="AW184" s="12" t="s">
        <v>32</v>
      </c>
      <c r="AX184" s="12" t="s">
        <v>84</v>
      </c>
      <c r="AY184" s="148" t="s">
        <v>156</v>
      </c>
    </row>
    <row r="185" spans="2:65" s="1" customFormat="1" ht="24.2" customHeight="1">
      <c r="B185" s="132"/>
      <c r="C185" s="133" t="s">
        <v>292</v>
      </c>
      <c r="D185" s="133" t="s">
        <v>158</v>
      </c>
      <c r="E185" s="134" t="s">
        <v>293</v>
      </c>
      <c r="F185" s="135" t="s">
        <v>294</v>
      </c>
      <c r="G185" s="136" t="s">
        <v>213</v>
      </c>
      <c r="H185" s="137">
        <v>2</v>
      </c>
      <c r="I185" s="138"/>
      <c r="J185" s="139">
        <f>ROUND(I185*H185,2)</f>
        <v>0</v>
      </c>
      <c r="K185" s="135" t="s">
        <v>162</v>
      </c>
      <c r="L185" s="31"/>
      <c r="M185" s="140" t="s">
        <v>1</v>
      </c>
      <c r="N185" s="141" t="s">
        <v>41</v>
      </c>
      <c r="P185" s="142">
        <f>O185*H185</f>
        <v>0</v>
      </c>
      <c r="Q185" s="142">
        <v>0</v>
      </c>
      <c r="R185" s="142">
        <f>Q185*H185</f>
        <v>0</v>
      </c>
      <c r="S185" s="142">
        <v>0</v>
      </c>
      <c r="T185" s="143">
        <f>S185*H185</f>
        <v>0</v>
      </c>
      <c r="AR185" s="144" t="s">
        <v>163</v>
      </c>
      <c r="AT185" s="144" t="s">
        <v>158</v>
      </c>
      <c r="AU185" s="144" t="s">
        <v>86</v>
      </c>
      <c r="AY185" s="16" t="s">
        <v>156</v>
      </c>
      <c r="BE185" s="145">
        <f>IF(N185="základní",J185,0)</f>
        <v>0</v>
      </c>
      <c r="BF185" s="145">
        <f>IF(N185="snížená",J185,0)</f>
        <v>0</v>
      </c>
      <c r="BG185" s="145">
        <f>IF(N185="zákl. přenesená",J185,0)</f>
        <v>0</v>
      </c>
      <c r="BH185" s="145">
        <f>IF(N185="sníž. přenesená",J185,0)</f>
        <v>0</v>
      </c>
      <c r="BI185" s="145">
        <f>IF(N185="nulová",J185,0)</f>
        <v>0</v>
      </c>
      <c r="BJ185" s="16" t="s">
        <v>84</v>
      </c>
      <c r="BK185" s="145">
        <f>ROUND(I185*H185,2)</f>
        <v>0</v>
      </c>
      <c r="BL185" s="16" t="s">
        <v>163</v>
      </c>
      <c r="BM185" s="144" t="s">
        <v>295</v>
      </c>
    </row>
    <row r="186" spans="2:51" s="12" customFormat="1" ht="11.25">
      <c r="B186" s="146"/>
      <c r="D186" s="147" t="s">
        <v>200</v>
      </c>
      <c r="E186" s="148" t="s">
        <v>101</v>
      </c>
      <c r="F186" s="149" t="s">
        <v>296</v>
      </c>
      <c r="H186" s="150">
        <v>2</v>
      </c>
      <c r="I186" s="151"/>
      <c r="L186" s="146"/>
      <c r="M186" s="152"/>
      <c r="T186" s="153"/>
      <c r="AT186" s="148" t="s">
        <v>200</v>
      </c>
      <c r="AU186" s="148" t="s">
        <v>86</v>
      </c>
      <c r="AV186" s="12" t="s">
        <v>86</v>
      </c>
      <c r="AW186" s="12" t="s">
        <v>32</v>
      </c>
      <c r="AX186" s="12" t="s">
        <v>84</v>
      </c>
      <c r="AY186" s="148" t="s">
        <v>156</v>
      </c>
    </row>
    <row r="187" spans="2:65" s="1" customFormat="1" ht="16.5" customHeight="1">
      <c r="B187" s="132"/>
      <c r="C187" s="133" t="s">
        <v>297</v>
      </c>
      <c r="D187" s="133" t="s">
        <v>158</v>
      </c>
      <c r="E187" s="134" t="s">
        <v>298</v>
      </c>
      <c r="F187" s="135" t="s">
        <v>299</v>
      </c>
      <c r="G187" s="136" t="s">
        <v>213</v>
      </c>
      <c r="H187" s="137">
        <v>3.6</v>
      </c>
      <c r="I187" s="138"/>
      <c r="J187" s="139">
        <f>ROUND(I187*H187,2)</f>
        <v>0</v>
      </c>
      <c r="K187" s="135" t="s">
        <v>162</v>
      </c>
      <c r="L187" s="31"/>
      <c r="M187" s="140" t="s">
        <v>1</v>
      </c>
      <c r="N187" s="141" t="s">
        <v>41</v>
      </c>
      <c r="P187" s="142">
        <f>O187*H187</f>
        <v>0</v>
      </c>
      <c r="Q187" s="142">
        <v>0</v>
      </c>
      <c r="R187" s="142">
        <f>Q187*H187</f>
        <v>0</v>
      </c>
      <c r="S187" s="142">
        <v>0</v>
      </c>
      <c r="T187" s="143">
        <f>S187*H187</f>
        <v>0</v>
      </c>
      <c r="AR187" s="144" t="s">
        <v>163</v>
      </c>
      <c r="AT187" s="144" t="s">
        <v>158</v>
      </c>
      <c r="AU187" s="144" t="s">
        <v>86</v>
      </c>
      <c r="AY187" s="16" t="s">
        <v>156</v>
      </c>
      <c r="BE187" s="145">
        <f>IF(N187="základní",J187,0)</f>
        <v>0</v>
      </c>
      <c r="BF187" s="145">
        <f>IF(N187="snížená",J187,0)</f>
        <v>0</v>
      </c>
      <c r="BG187" s="145">
        <f>IF(N187="zákl. přenesená",J187,0)</f>
        <v>0</v>
      </c>
      <c r="BH187" s="145">
        <f>IF(N187="sníž. přenesená",J187,0)</f>
        <v>0</v>
      </c>
      <c r="BI187" s="145">
        <f>IF(N187="nulová",J187,0)</f>
        <v>0</v>
      </c>
      <c r="BJ187" s="16" t="s">
        <v>84</v>
      </c>
      <c r="BK187" s="145">
        <f>ROUND(I187*H187,2)</f>
        <v>0</v>
      </c>
      <c r="BL187" s="16" t="s">
        <v>163</v>
      </c>
      <c r="BM187" s="144" t="s">
        <v>300</v>
      </c>
    </row>
    <row r="188" spans="2:65" s="1" customFormat="1" ht="33" customHeight="1">
      <c r="B188" s="132"/>
      <c r="C188" s="133" t="s">
        <v>301</v>
      </c>
      <c r="D188" s="133" t="s">
        <v>158</v>
      </c>
      <c r="E188" s="134" t="s">
        <v>302</v>
      </c>
      <c r="F188" s="135" t="s">
        <v>303</v>
      </c>
      <c r="G188" s="136" t="s">
        <v>304</v>
      </c>
      <c r="H188" s="137">
        <v>274.984</v>
      </c>
      <c r="I188" s="138"/>
      <c r="J188" s="139">
        <f>ROUND(I188*H188,2)</f>
        <v>0</v>
      </c>
      <c r="K188" s="135" t="s">
        <v>162</v>
      </c>
      <c r="L188" s="31"/>
      <c r="M188" s="140" t="s">
        <v>1</v>
      </c>
      <c r="N188" s="141" t="s">
        <v>41</v>
      </c>
      <c r="P188" s="142">
        <f>O188*H188</f>
        <v>0</v>
      </c>
      <c r="Q188" s="142">
        <v>0</v>
      </c>
      <c r="R188" s="142">
        <f>Q188*H188</f>
        <v>0</v>
      </c>
      <c r="S188" s="142">
        <v>0</v>
      </c>
      <c r="T188" s="143">
        <f>S188*H188</f>
        <v>0</v>
      </c>
      <c r="AR188" s="144" t="s">
        <v>163</v>
      </c>
      <c r="AT188" s="144" t="s">
        <v>158</v>
      </c>
      <c r="AU188" s="144" t="s">
        <v>86</v>
      </c>
      <c r="AY188" s="16" t="s">
        <v>156</v>
      </c>
      <c r="BE188" s="145">
        <f>IF(N188="základní",J188,0)</f>
        <v>0</v>
      </c>
      <c r="BF188" s="145">
        <f>IF(N188="snížená",J188,0)</f>
        <v>0</v>
      </c>
      <c r="BG188" s="145">
        <f>IF(N188="zákl. přenesená",J188,0)</f>
        <v>0</v>
      </c>
      <c r="BH188" s="145">
        <f>IF(N188="sníž. přenesená",J188,0)</f>
        <v>0</v>
      </c>
      <c r="BI188" s="145">
        <f>IF(N188="nulová",J188,0)</f>
        <v>0</v>
      </c>
      <c r="BJ188" s="16" t="s">
        <v>84</v>
      </c>
      <c r="BK188" s="145">
        <f>ROUND(I188*H188,2)</f>
        <v>0</v>
      </c>
      <c r="BL188" s="16" t="s">
        <v>163</v>
      </c>
      <c r="BM188" s="144" t="s">
        <v>305</v>
      </c>
    </row>
    <row r="189" spans="2:51" s="12" customFormat="1" ht="11.25">
      <c r="B189" s="146"/>
      <c r="D189" s="147" t="s">
        <v>200</v>
      </c>
      <c r="E189" s="148" t="s">
        <v>1</v>
      </c>
      <c r="F189" s="149" t="s">
        <v>306</v>
      </c>
      <c r="H189" s="150">
        <v>274.984</v>
      </c>
      <c r="I189" s="151"/>
      <c r="L189" s="146"/>
      <c r="M189" s="152"/>
      <c r="T189" s="153"/>
      <c r="AT189" s="148" t="s">
        <v>200</v>
      </c>
      <c r="AU189" s="148" t="s">
        <v>86</v>
      </c>
      <c r="AV189" s="12" t="s">
        <v>86</v>
      </c>
      <c r="AW189" s="12" t="s">
        <v>32</v>
      </c>
      <c r="AX189" s="12" t="s">
        <v>84</v>
      </c>
      <c r="AY189" s="148" t="s">
        <v>156</v>
      </c>
    </row>
    <row r="190" spans="2:65" s="1" customFormat="1" ht="16.5" customHeight="1">
      <c r="B190" s="132"/>
      <c r="C190" s="133" t="s">
        <v>108</v>
      </c>
      <c r="D190" s="133" t="s">
        <v>158</v>
      </c>
      <c r="E190" s="134" t="s">
        <v>298</v>
      </c>
      <c r="F190" s="135" t="s">
        <v>299</v>
      </c>
      <c r="G190" s="136" t="s">
        <v>213</v>
      </c>
      <c r="H190" s="137">
        <v>137.492</v>
      </c>
      <c r="I190" s="138"/>
      <c r="J190" s="139">
        <f>ROUND(I190*H190,2)</f>
        <v>0</v>
      </c>
      <c r="K190" s="135" t="s">
        <v>162</v>
      </c>
      <c r="L190" s="31"/>
      <c r="M190" s="140" t="s">
        <v>1</v>
      </c>
      <c r="N190" s="141" t="s">
        <v>41</v>
      </c>
      <c r="P190" s="142">
        <f>O190*H190</f>
        <v>0</v>
      </c>
      <c r="Q190" s="142">
        <v>0</v>
      </c>
      <c r="R190" s="142">
        <f>Q190*H190</f>
        <v>0</v>
      </c>
      <c r="S190" s="142">
        <v>0</v>
      </c>
      <c r="T190" s="143">
        <f>S190*H190</f>
        <v>0</v>
      </c>
      <c r="AR190" s="144" t="s">
        <v>163</v>
      </c>
      <c r="AT190" s="144" t="s">
        <v>158</v>
      </c>
      <c r="AU190" s="144" t="s">
        <v>86</v>
      </c>
      <c r="AY190" s="16" t="s">
        <v>156</v>
      </c>
      <c r="BE190" s="145">
        <f>IF(N190="základní",J190,0)</f>
        <v>0</v>
      </c>
      <c r="BF190" s="145">
        <f>IF(N190="snížená",J190,0)</f>
        <v>0</v>
      </c>
      <c r="BG190" s="145">
        <f>IF(N190="zákl. přenesená",J190,0)</f>
        <v>0</v>
      </c>
      <c r="BH190" s="145">
        <f>IF(N190="sníž. přenesená",J190,0)</f>
        <v>0</v>
      </c>
      <c r="BI190" s="145">
        <f>IF(N190="nulová",J190,0)</f>
        <v>0</v>
      </c>
      <c r="BJ190" s="16" t="s">
        <v>84</v>
      </c>
      <c r="BK190" s="145">
        <f>ROUND(I190*H190,2)</f>
        <v>0</v>
      </c>
      <c r="BL190" s="16" t="s">
        <v>163</v>
      </c>
      <c r="BM190" s="144" t="s">
        <v>307</v>
      </c>
    </row>
    <row r="191" spans="2:51" s="12" customFormat="1" ht="11.25">
      <c r="B191" s="146"/>
      <c r="D191" s="147" t="s">
        <v>200</v>
      </c>
      <c r="E191" s="148" t="s">
        <v>1</v>
      </c>
      <c r="F191" s="149" t="s">
        <v>103</v>
      </c>
      <c r="H191" s="150">
        <v>137.492</v>
      </c>
      <c r="I191" s="151"/>
      <c r="L191" s="146"/>
      <c r="M191" s="152"/>
      <c r="T191" s="153"/>
      <c r="AT191" s="148" t="s">
        <v>200</v>
      </c>
      <c r="AU191" s="148" t="s">
        <v>86</v>
      </c>
      <c r="AV191" s="12" t="s">
        <v>86</v>
      </c>
      <c r="AW191" s="12" t="s">
        <v>32</v>
      </c>
      <c r="AX191" s="12" t="s">
        <v>84</v>
      </c>
      <c r="AY191" s="148" t="s">
        <v>156</v>
      </c>
    </row>
    <row r="192" spans="2:65" s="1" customFormat="1" ht="24.2" customHeight="1">
      <c r="B192" s="132"/>
      <c r="C192" s="133" t="s">
        <v>308</v>
      </c>
      <c r="D192" s="133" t="s">
        <v>158</v>
      </c>
      <c r="E192" s="134" t="s">
        <v>309</v>
      </c>
      <c r="F192" s="135" t="s">
        <v>310</v>
      </c>
      <c r="G192" s="136" t="s">
        <v>213</v>
      </c>
      <c r="H192" s="137">
        <v>18.947</v>
      </c>
      <c r="I192" s="138"/>
      <c r="J192" s="139">
        <f>ROUND(I192*H192,2)</f>
        <v>0</v>
      </c>
      <c r="K192" s="135" t="s">
        <v>162</v>
      </c>
      <c r="L192" s="31"/>
      <c r="M192" s="140" t="s">
        <v>1</v>
      </c>
      <c r="N192" s="141" t="s">
        <v>41</v>
      </c>
      <c r="P192" s="142">
        <f>O192*H192</f>
        <v>0</v>
      </c>
      <c r="Q192" s="142">
        <v>0</v>
      </c>
      <c r="R192" s="142">
        <f>Q192*H192</f>
        <v>0</v>
      </c>
      <c r="S192" s="142">
        <v>0</v>
      </c>
      <c r="T192" s="143">
        <f>S192*H192</f>
        <v>0</v>
      </c>
      <c r="AR192" s="144" t="s">
        <v>163</v>
      </c>
      <c r="AT192" s="144" t="s">
        <v>158</v>
      </c>
      <c r="AU192" s="144" t="s">
        <v>86</v>
      </c>
      <c r="AY192" s="16" t="s">
        <v>156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6" t="s">
        <v>84</v>
      </c>
      <c r="BK192" s="145">
        <f>ROUND(I192*H192,2)</f>
        <v>0</v>
      </c>
      <c r="BL192" s="16" t="s">
        <v>163</v>
      </c>
      <c r="BM192" s="144" t="s">
        <v>311</v>
      </c>
    </row>
    <row r="193" spans="2:51" s="12" customFormat="1" ht="11.25">
      <c r="B193" s="146"/>
      <c r="D193" s="147" t="s">
        <v>200</v>
      </c>
      <c r="E193" s="148" t="s">
        <v>1</v>
      </c>
      <c r="F193" s="149" t="s">
        <v>312</v>
      </c>
      <c r="H193" s="150">
        <v>28.992</v>
      </c>
      <c r="I193" s="151"/>
      <c r="L193" s="146"/>
      <c r="M193" s="152"/>
      <c r="T193" s="153"/>
      <c r="AT193" s="148" t="s">
        <v>200</v>
      </c>
      <c r="AU193" s="148" t="s">
        <v>86</v>
      </c>
      <c r="AV193" s="12" t="s">
        <v>86</v>
      </c>
      <c r="AW193" s="12" t="s">
        <v>32</v>
      </c>
      <c r="AX193" s="12" t="s">
        <v>76</v>
      </c>
      <c r="AY193" s="148" t="s">
        <v>156</v>
      </c>
    </row>
    <row r="194" spans="2:51" s="12" customFormat="1" ht="11.25">
      <c r="B194" s="146"/>
      <c r="D194" s="147" t="s">
        <v>200</v>
      </c>
      <c r="E194" s="148" t="s">
        <v>1</v>
      </c>
      <c r="F194" s="149" t="s">
        <v>313</v>
      </c>
      <c r="H194" s="150">
        <v>-9.68</v>
      </c>
      <c r="I194" s="151"/>
      <c r="L194" s="146"/>
      <c r="M194" s="152"/>
      <c r="T194" s="153"/>
      <c r="AT194" s="148" t="s">
        <v>200</v>
      </c>
      <c r="AU194" s="148" t="s">
        <v>86</v>
      </c>
      <c r="AV194" s="12" t="s">
        <v>86</v>
      </c>
      <c r="AW194" s="12" t="s">
        <v>32</v>
      </c>
      <c r="AX194" s="12" t="s">
        <v>76</v>
      </c>
      <c r="AY194" s="148" t="s">
        <v>156</v>
      </c>
    </row>
    <row r="195" spans="2:51" s="12" customFormat="1" ht="11.25">
      <c r="B195" s="146"/>
      <c r="D195" s="147" t="s">
        <v>200</v>
      </c>
      <c r="E195" s="148" t="s">
        <v>1</v>
      </c>
      <c r="F195" s="149" t="s">
        <v>314</v>
      </c>
      <c r="H195" s="150">
        <v>-0.365</v>
      </c>
      <c r="I195" s="151"/>
      <c r="L195" s="146"/>
      <c r="M195" s="152"/>
      <c r="T195" s="153"/>
      <c r="AT195" s="148" t="s">
        <v>200</v>
      </c>
      <c r="AU195" s="148" t="s">
        <v>86</v>
      </c>
      <c r="AV195" s="12" t="s">
        <v>86</v>
      </c>
      <c r="AW195" s="12" t="s">
        <v>32</v>
      </c>
      <c r="AX195" s="12" t="s">
        <v>76</v>
      </c>
      <c r="AY195" s="148" t="s">
        <v>156</v>
      </c>
    </row>
    <row r="196" spans="2:51" s="14" customFormat="1" ht="11.25">
      <c r="B196" s="160"/>
      <c r="D196" s="147" t="s">
        <v>200</v>
      </c>
      <c r="E196" s="161" t="s">
        <v>1</v>
      </c>
      <c r="F196" s="162" t="s">
        <v>228</v>
      </c>
      <c r="H196" s="163">
        <v>18.947</v>
      </c>
      <c r="I196" s="164"/>
      <c r="L196" s="160"/>
      <c r="M196" s="165"/>
      <c r="T196" s="166"/>
      <c r="AT196" s="161" t="s">
        <v>200</v>
      </c>
      <c r="AU196" s="161" t="s">
        <v>86</v>
      </c>
      <c r="AV196" s="14" t="s">
        <v>163</v>
      </c>
      <c r="AW196" s="14" t="s">
        <v>32</v>
      </c>
      <c r="AX196" s="14" t="s">
        <v>84</v>
      </c>
      <c r="AY196" s="161" t="s">
        <v>156</v>
      </c>
    </row>
    <row r="197" spans="2:65" s="1" customFormat="1" ht="16.5" customHeight="1">
      <c r="B197" s="132"/>
      <c r="C197" s="167" t="s">
        <v>315</v>
      </c>
      <c r="D197" s="167" t="s">
        <v>316</v>
      </c>
      <c r="E197" s="168" t="s">
        <v>317</v>
      </c>
      <c r="F197" s="169" t="s">
        <v>318</v>
      </c>
      <c r="G197" s="170" t="s">
        <v>304</v>
      </c>
      <c r="H197" s="171">
        <v>37.894</v>
      </c>
      <c r="I197" s="172"/>
      <c r="J197" s="173">
        <f>ROUND(I197*H197,2)</f>
        <v>0</v>
      </c>
      <c r="K197" s="169" t="s">
        <v>162</v>
      </c>
      <c r="L197" s="174"/>
      <c r="M197" s="175" t="s">
        <v>1</v>
      </c>
      <c r="N197" s="176" t="s">
        <v>41</v>
      </c>
      <c r="P197" s="142">
        <f>O197*H197</f>
        <v>0</v>
      </c>
      <c r="Q197" s="142">
        <v>1</v>
      </c>
      <c r="R197" s="142">
        <f>Q197*H197</f>
        <v>37.894</v>
      </c>
      <c r="S197" s="142">
        <v>0</v>
      </c>
      <c r="T197" s="143">
        <f>S197*H197</f>
        <v>0</v>
      </c>
      <c r="AR197" s="144" t="s">
        <v>187</v>
      </c>
      <c r="AT197" s="144" t="s">
        <v>316</v>
      </c>
      <c r="AU197" s="144" t="s">
        <v>86</v>
      </c>
      <c r="AY197" s="16" t="s">
        <v>156</v>
      </c>
      <c r="BE197" s="145">
        <f>IF(N197="základní",J197,0)</f>
        <v>0</v>
      </c>
      <c r="BF197" s="145">
        <f>IF(N197="snížená",J197,0)</f>
        <v>0</v>
      </c>
      <c r="BG197" s="145">
        <f>IF(N197="zákl. přenesená",J197,0)</f>
        <v>0</v>
      </c>
      <c r="BH197" s="145">
        <f>IF(N197="sníž. přenesená",J197,0)</f>
        <v>0</v>
      </c>
      <c r="BI197" s="145">
        <f>IF(N197="nulová",J197,0)</f>
        <v>0</v>
      </c>
      <c r="BJ197" s="16" t="s">
        <v>84</v>
      </c>
      <c r="BK197" s="145">
        <f>ROUND(I197*H197,2)</f>
        <v>0</v>
      </c>
      <c r="BL197" s="16" t="s">
        <v>163</v>
      </c>
      <c r="BM197" s="144" t="s">
        <v>319</v>
      </c>
    </row>
    <row r="198" spans="2:51" s="12" customFormat="1" ht="11.25">
      <c r="B198" s="146"/>
      <c r="D198" s="147" t="s">
        <v>200</v>
      </c>
      <c r="F198" s="149" t="s">
        <v>320</v>
      </c>
      <c r="H198" s="150">
        <v>37.894</v>
      </c>
      <c r="I198" s="151"/>
      <c r="L198" s="146"/>
      <c r="M198" s="152"/>
      <c r="T198" s="153"/>
      <c r="AT198" s="148" t="s">
        <v>200</v>
      </c>
      <c r="AU198" s="148" t="s">
        <v>86</v>
      </c>
      <c r="AV198" s="12" t="s">
        <v>86</v>
      </c>
      <c r="AW198" s="12" t="s">
        <v>3</v>
      </c>
      <c r="AX198" s="12" t="s">
        <v>84</v>
      </c>
      <c r="AY198" s="148" t="s">
        <v>156</v>
      </c>
    </row>
    <row r="199" spans="2:65" s="1" customFormat="1" ht="24.2" customHeight="1">
      <c r="B199" s="132"/>
      <c r="C199" s="133" t="s">
        <v>321</v>
      </c>
      <c r="D199" s="133" t="s">
        <v>158</v>
      </c>
      <c r="E199" s="134" t="s">
        <v>322</v>
      </c>
      <c r="F199" s="135" t="s">
        <v>323</v>
      </c>
      <c r="G199" s="136" t="s">
        <v>213</v>
      </c>
      <c r="H199" s="137">
        <v>7.92</v>
      </c>
      <c r="I199" s="138"/>
      <c r="J199" s="139">
        <f>ROUND(I199*H199,2)</f>
        <v>0</v>
      </c>
      <c r="K199" s="135" t="s">
        <v>162</v>
      </c>
      <c r="L199" s="31"/>
      <c r="M199" s="140" t="s">
        <v>1</v>
      </c>
      <c r="N199" s="141" t="s">
        <v>41</v>
      </c>
      <c r="P199" s="142">
        <f>O199*H199</f>
        <v>0</v>
      </c>
      <c r="Q199" s="142">
        <v>0</v>
      </c>
      <c r="R199" s="142">
        <f>Q199*H199</f>
        <v>0</v>
      </c>
      <c r="S199" s="142">
        <v>0</v>
      </c>
      <c r="T199" s="143">
        <f>S199*H199</f>
        <v>0</v>
      </c>
      <c r="AR199" s="144" t="s">
        <v>163</v>
      </c>
      <c r="AT199" s="144" t="s">
        <v>158</v>
      </c>
      <c r="AU199" s="144" t="s">
        <v>86</v>
      </c>
      <c r="AY199" s="16" t="s">
        <v>156</v>
      </c>
      <c r="BE199" s="145">
        <f>IF(N199="základní",J199,0)</f>
        <v>0</v>
      </c>
      <c r="BF199" s="145">
        <f>IF(N199="snížená",J199,0)</f>
        <v>0</v>
      </c>
      <c r="BG199" s="145">
        <f>IF(N199="zákl. přenesená",J199,0)</f>
        <v>0</v>
      </c>
      <c r="BH199" s="145">
        <f>IF(N199="sníž. přenesená",J199,0)</f>
        <v>0</v>
      </c>
      <c r="BI199" s="145">
        <f>IF(N199="nulová",J199,0)</f>
        <v>0</v>
      </c>
      <c r="BJ199" s="16" t="s">
        <v>84</v>
      </c>
      <c r="BK199" s="145">
        <f>ROUND(I199*H199,2)</f>
        <v>0</v>
      </c>
      <c r="BL199" s="16" t="s">
        <v>163</v>
      </c>
      <c r="BM199" s="144" t="s">
        <v>324</v>
      </c>
    </row>
    <row r="200" spans="2:51" s="12" customFormat="1" ht="11.25">
      <c r="B200" s="146"/>
      <c r="D200" s="147" t="s">
        <v>200</v>
      </c>
      <c r="E200" s="148" t="s">
        <v>109</v>
      </c>
      <c r="F200" s="149" t="s">
        <v>325</v>
      </c>
      <c r="H200" s="150">
        <v>7.92</v>
      </c>
      <c r="I200" s="151"/>
      <c r="L200" s="146"/>
      <c r="M200" s="152"/>
      <c r="T200" s="153"/>
      <c r="AT200" s="148" t="s">
        <v>200</v>
      </c>
      <c r="AU200" s="148" t="s">
        <v>86</v>
      </c>
      <c r="AV200" s="12" t="s">
        <v>86</v>
      </c>
      <c r="AW200" s="12" t="s">
        <v>32</v>
      </c>
      <c r="AX200" s="12" t="s">
        <v>84</v>
      </c>
      <c r="AY200" s="148" t="s">
        <v>156</v>
      </c>
    </row>
    <row r="201" spans="2:65" s="1" customFormat="1" ht="16.5" customHeight="1">
      <c r="B201" s="132"/>
      <c r="C201" s="167" t="s">
        <v>326</v>
      </c>
      <c r="D201" s="167" t="s">
        <v>316</v>
      </c>
      <c r="E201" s="168" t="s">
        <v>327</v>
      </c>
      <c r="F201" s="169" t="s">
        <v>328</v>
      </c>
      <c r="G201" s="170" t="s">
        <v>304</v>
      </c>
      <c r="H201" s="171">
        <v>15.84</v>
      </c>
      <c r="I201" s="172"/>
      <c r="J201" s="173">
        <f>ROUND(I201*H201,2)</f>
        <v>0</v>
      </c>
      <c r="K201" s="169" t="s">
        <v>162</v>
      </c>
      <c r="L201" s="174"/>
      <c r="M201" s="175" t="s">
        <v>1</v>
      </c>
      <c r="N201" s="176" t="s">
        <v>41</v>
      </c>
      <c r="P201" s="142">
        <f>O201*H201</f>
        <v>0</v>
      </c>
      <c r="Q201" s="142">
        <v>1</v>
      </c>
      <c r="R201" s="142">
        <f>Q201*H201</f>
        <v>15.84</v>
      </c>
      <c r="S201" s="142">
        <v>0</v>
      </c>
      <c r="T201" s="143">
        <f>S201*H201</f>
        <v>0</v>
      </c>
      <c r="AR201" s="144" t="s">
        <v>187</v>
      </c>
      <c r="AT201" s="144" t="s">
        <v>316</v>
      </c>
      <c r="AU201" s="144" t="s">
        <v>86</v>
      </c>
      <c r="AY201" s="16" t="s">
        <v>156</v>
      </c>
      <c r="BE201" s="145">
        <f>IF(N201="základní",J201,0)</f>
        <v>0</v>
      </c>
      <c r="BF201" s="145">
        <f>IF(N201="snížená",J201,0)</f>
        <v>0</v>
      </c>
      <c r="BG201" s="145">
        <f>IF(N201="zákl. přenesená",J201,0)</f>
        <v>0</v>
      </c>
      <c r="BH201" s="145">
        <f>IF(N201="sníž. přenesená",J201,0)</f>
        <v>0</v>
      </c>
      <c r="BI201" s="145">
        <f>IF(N201="nulová",J201,0)</f>
        <v>0</v>
      </c>
      <c r="BJ201" s="16" t="s">
        <v>84</v>
      </c>
      <c r="BK201" s="145">
        <f>ROUND(I201*H201,2)</f>
        <v>0</v>
      </c>
      <c r="BL201" s="16" t="s">
        <v>163</v>
      </c>
      <c r="BM201" s="144" t="s">
        <v>329</v>
      </c>
    </row>
    <row r="202" spans="2:51" s="12" customFormat="1" ht="11.25">
      <c r="B202" s="146"/>
      <c r="D202" s="147" t="s">
        <v>200</v>
      </c>
      <c r="F202" s="149" t="s">
        <v>330</v>
      </c>
      <c r="H202" s="150">
        <v>15.84</v>
      </c>
      <c r="I202" s="151"/>
      <c r="L202" s="146"/>
      <c r="M202" s="152"/>
      <c r="T202" s="153"/>
      <c r="AT202" s="148" t="s">
        <v>200</v>
      </c>
      <c r="AU202" s="148" t="s">
        <v>86</v>
      </c>
      <c r="AV202" s="12" t="s">
        <v>86</v>
      </c>
      <c r="AW202" s="12" t="s">
        <v>3</v>
      </c>
      <c r="AX202" s="12" t="s">
        <v>84</v>
      </c>
      <c r="AY202" s="148" t="s">
        <v>156</v>
      </c>
    </row>
    <row r="203" spans="2:65" s="1" customFormat="1" ht="24.2" customHeight="1">
      <c r="B203" s="132"/>
      <c r="C203" s="133" t="s">
        <v>331</v>
      </c>
      <c r="D203" s="133" t="s">
        <v>158</v>
      </c>
      <c r="E203" s="134" t="s">
        <v>332</v>
      </c>
      <c r="F203" s="135" t="s">
        <v>333</v>
      </c>
      <c r="G203" s="136" t="s">
        <v>161</v>
      </c>
      <c r="H203" s="137">
        <v>178</v>
      </c>
      <c r="I203" s="138"/>
      <c r="J203" s="139">
        <f>ROUND(I203*H203,2)</f>
        <v>0</v>
      </c>
      <c r="K203" s="135" t="s">
        <v>162</v>
      </c>
      <c r="L203" s="31"/>
      <c r="M203" s="140" t="s">
        <v>1</v>
      </c>
      <c r="N203" s="141" t="s">
        <v>41</v>
      </c>
      <c r="P203" s="142">
        <f>O203*H203</f>
        <v>0</v>
      </c>
      <c r="Q203" s="142">
        <v>0</v>
      </c>
      <c r="R203" s="142">
        <f>Q203*H203</f>
        <v>0</v>
      </c>
      <c r="S203" s="142">
        <v>0</v>
      </c>
      <c r="T203" s="143">
        <f>S203*H203</f>
        <v>0</v>
      </c>
      <c r="AR203" s="144" t="s">
        <v>163</v>
      </c>
      <c r="AT203" s="144" t="s">
        <v>158</v>
      </c>
      <c r="AU203" s="144" t="s">
        <v>86</v>
      </c>
      <c r="AY203" s="16" t="s">
        <v>156</v>
      </c>
      <c r="BE203" s="145">
        <f>IF(N203="základní",J203,0)</f>
        <v>0</v>
      </c>
      <c r="BF203" s="145">
        <f>IF(N203="snížená",J203,0)</f>
        <v>0</v>
      </c>
      <c r="BG203" s="145">
        <f>IF(N203="zákl. přenesená",J203,0)</f>
        <v>0</v>
      </c>
      <c r="BH203" s="145">
        <f>IF(N203="sníž. přenesená",J203,0)</f>
        <v>0</v>
      </c>
      <c r="BI203" s="145">
        <f>IF(N203="nulová",J203,0)</f>
        <v>0</v>
      </c>
      <c r="BJ203" s="16" t="s">
        <v>84</v>
      </c>
      <c r="BK203" s="145">
        <f>ROUND(I203*H203,2)</f>
        <v>0</v>
      </c>
      <c r="BL203" s="16" t="s">
        <v>163</v>
      </c>
      <c r="BM203" s="144" t="s">
        <v>334</v>
      </c>
    </row>
    <row r="204" spans="2:65" s="1" customFormat="1" ht="24.2" customHeight="1">
      <c r="B204" s="132"/>
      <c r="C204" s="133" t="s">
        <v>335</v>
      </c>
      <c r="D204" s="133" t="s">
        <v>158</v>
      </c>
      <c r="E204" s="134" t="s">
        <v>336</v>
      </c>
      <c r="F204" s="135" t="s">
        <v>337</v>
      </c>
      <c r="G204" s="136" t="s">
        <v>161</v>
      </c>
      <c r="H204" s="137">
        <v>79</v>
      </c>
      <c r="I204" s="138"/>
      <c r="J204" s="139">
        <f>ROUND(I204*H204,2)</f>
        <v>0</v>
      </c>
      <c r="K204" s="135" t="s">
        <v>1</v>
      </c>
      <c r="L204" s="31"/>
      <c r="M204" s="140" t="s">
        <v>1</v>
      </c>
      <c r="N204" s="141" t="s">
        <v>41</v>
      </c>
      <c r="P204" s="142">
        <f>O204*H204</f>
        <v>0</v>
      </c>
      <c r="Q204" s="142">
        <v>0</v>
      </c>
      <c r="R204" s="142">
        <f>Q204*H204</f>
        <v>0</v>
      </c>
      <c r="S204" s="142">
        <v>0</v>
      </c>
      <c r="T204" s="143">
        <f>S204*H204</f>
        <v>0</v>
      </c>
      <c r="AR204" s="144" t="s">
        <v>163</v>
      </c>
      <c r="AT204" s="144" t="s">
        <v>158</v>
      </c>
      <c r="AU204" s="144" t="s">
        <v>86</v>
      </c>
      <c r="AY204" s="16" t="s">
        <v>156</v>
      </c>
      <c r="BE204" s="145">
        <f>IF(N204="základní",J204,0)</f>
        <v>0</v>
      </c>
      <c r="BF204" s="145">
        <f>IF(N204="snížená",J204,0)</f>
        <v>0</v>
      </c>
      <c r="BG204" s="145">
        <f>IF(N204="zákl. přenesená",J204,0)</f>
        <v>0</v>
      </c>
      <c r="BH204" s="145">
        <f>IF(N204="sníž. přenesená",J204,0)</f>
        <v>0</v>
      </c>
      <c r="BI204" s="145">
        <f>IF(N204="nulová",J204,0)</f>
        <v>0</v>
      </c>
      <c r="BJ204" s="16" t="s">
        <v>84</v>
      </c>
      <c r="BK204" s="145">
        <f>ROUND(I204*H204,2)</f>
        <v>0</v>
      </c>
      <c r="BL204" s="16" t="s">
        <v>163</v>
      </c>
      <c r="BM204" s="144" t="s">
        <v>338</v>
      </c>
    </row>
    <row r="205" spans="2:65" s="1" customFormat="1" ht="24.2" customHeight="1">
      <c r="B205" s="132"/>
      <c r="C205" s="133" t="s">
        <v>339</v>
      </c>
      <c r="D205" s="133" t="s">
        <v>158</v>
      </c>
      <c r="E205" s="134" t="s">
        <v>340</v>
      </c>
      <c r="F205" s="135" t="s">
        <v>341</v>
      </c>
      <c r="G205" s="136" t="s">
        <v>161</v>
      </c>
      <c r="H205" s="137">
        <v>32</v>
      </c>
      <c r="I205" s="138"/>
      <c r="J205" s="139">
        <f>ROUND(I205*H205,2)</f>
        <v>0</v>
      </c>
      <c r="K205" s="135" t="s">
        <v>162</v>
      </c>
      <c r="L205" s="31"/>
      <c r="M205" s="140" t="s">
        <v>1</v>
      </c>
      <c r="N205" s="141" t="s">
        <v>41</v>
      </c>
      <c r="P205" s="142">
        <f>O205*H205</f>
        <v>0</v>
      </c>
      <c r="Q205" s="142">
        <v>0</v>
      </c>
      <c r="R205" s="142">
        <f>Q205*H205</f>
        <v>0</v>
      </c>
      <c r="S205" s="142">
        <v>0</v>
      </c>
      <c r="T205" s="143">
        <f>S205*H205</f>
        <v>0</v>
      </c>
      <c r="AR205" s="144" t="s">
        <v>163</v>
      </c>
      <c r="AT205" s="144" t="s">
        <v>158</v>
      </c>
      <c r="AU205" s="144" t="s">
        <v>86</v>
      </c>
      <c r="AY205" s="16" t="s">
        <v>156</v>
      </c>
      <c r="BE205" s="145">
        <f>IF(N205="základní",J205,0)</f>
        <v>0</v>
      </c>
      <c r="BF205" s="145">
        <f>IF(N205="snížená",J205,0)</f>
        <v>0</v>
      </c>
      <c r="BG205" s="145">
        <f>IF(N205="zákl. přenesená",J205,0)</f>
        <v>0</v>
      </c>
      <c r="BH205" s="145">
        <f>IF(N205="sníž. přenesená",J205,0)</f>
        <v>0</v>
      </c>
      <c r="BI205" s="145">
        <f>IF(N205="nulová",J205,0)</f>
        <v>0</v>
      </c>
      <c r="BJ205" s="16" t="s">
        <v>84</v>
      </c>
      <c r="BK205" s="145">
        <f>ROUND(I205*H205,2)</f>
        <v>0</v>
      </c>
      <c r="BL205" s="16" t="s">
        <v>163</v>
      </c>
      <c r="BM205" s="144" t="s">
        <v>342</v>
      </c>
    </row>
    <row r="206" spans="2:51" s="12" customFormat="1" ht="11.25">
      <c r="B206" s="146"/>
      <c r="D206" s="147" t="s">
        <v>200</v>
      </c>
      <c r="E206" s="148" t="s">
        <v>107</v>
      </c>
      <c r="F206" s="149" t="s">
        <v>343</v>
      </c>
      <c r="H206" s="150">
        <v>32</v>
      </c>
      <c r="I206" s="151"/>
      <c r="L206" s="146"/>
      <c r="M206" s="152"/>
      <c r="T206" s="153"/>
      <c r="AT206" s="148" t="s">
        <v>200</v>
      </c>
      <c r="AU206" s="148" t="s">
        <v>86</v>
      </c>
      <c r="AV206" s="12" t="s">
        <v>86</v>
      </c>
      <c r="AW206" s="12" t="s">
        <v>32</v>
      </c>
      <c r="AX206" s="12" t="s">
        <v>84</v>
      </c>
      <c r="AY206" s="148" t="s">
        <v>156</v>
      </c>
    </row>
    <row r="207" spans="2:65" s="1" customFormat="1" ht="24.2" customHeight="1">
      <c r="B207" s="132"/>
      <c r="C207" s="133" t="s">
        <v>344</v>
      </c>
      <c r="D207" s="133" t="s">
        <v>158</v>
      </c>
      <c r="E207" s="134" t="s">
        <v>345</v>
      </c>
      <c r="F207" s="135" t="s">
        <v>346</v>
      </c>
      <c r="G207" s="136" t="s">
        <v>161</v>
      </c>
      <c r="H207" s="137">
        <v>32</v>
      </c>
      <c r="I207" s="138"/>
      <c r="J207" s="139">
        <f>ROUND(I207*H207,2)</f>
        <v>0</v>
      </c>
      <c r="K207" s="135" t="s">
        <v>162</v>
      </c>
      <c r="L207" s="31"/>
      <c r="M207" s="140" t="s">
        <v>1</v>
      </c>
      <c r="N207" s="141" t="s">
        <v>41</v>
      </c>
      <c r="P207" s="142">
        <f>O207*H207</f>
        <v>0</v>
      </c>
      <c r="Q207" s="142">
        <v>0</v>
      </c>
      <c r="R207" s="142">
        <f>Q207*H207</f>
        <v>0</v>
      </c>
      <c r="S207" s="142">
        <v>0</v>
      </c>
      <c r="T207" s="143">
        <f>S207*H207</f>
        <v>0</v>
      </c>
      <c r="AR207" s="144" t="s">
        <v>163</v>
      </c>
      <c r="AT207" s="144" t="s">
        <v>158</v>
      </c>
      <c r="AU207" s="144" t="s">
        <v>86</v>
      </c>
      <c r="AY207" s="16" t="s">
        <v>156</v>
      </c>
      <c r="BE207" s="145">
        <f>IF(N207="základní",J207,0)</f>
        <v>0</v>
      </c>
      <c r="BF207" s="145">
        <f>IF(N207="snížená",J207,0)</f>
        <v>0</v>
      </c>
      <c r="BG207" s="145">
        <f>IF(N207="zákl. přenesená",J207,0)</f>
        <v>0</v>
      </c>
      <c r="BH207" s="145">
        <f>IF(N207="sníž. přenesená",J207,0)</f>
        <v>0</v>
      </c>
      <c r="BI207" s="145">
        <f>IF(N207="nulová",J207,0)</f>
        <v>0</v>
      </c>
      <c r="BJ207" s="16" t="s">
        <v>84</v>
      </c>
      <c r="BK207" s="145">
        <f>ROUND(I207*H207,2)</f>
        <v>0</v>
      </c>
      <c r="BL207" s="16" t="s">
        <v>163</v>
      </c>
      <c r="BM207" s="144" t="s">
        <v>347</v>
      </c>
    </row>
    <row r="208" spans="2:51" s="12" customFormat="1" ht="11.25">
      <c r="B208" s="146"/>
      <c r="D208" s="147" t="s">
        <v>200</v>
      </c>
      <c r="E208" s="148" t="s">
        <v>1</v>
      </c>
      <c r="F208" s="149" t="s">
        <v>107</v>
      </c>
      <c r="H208" s="150">
        <v>32</v>
      </c>
      <c r="I208" s="151"/>
      <c r="L208" s="146"/>
      <c r="M208" s="152"/>
      <c r="T208" s="153"/>
      <c r="AT208" s="148" t="s">
        <v>200</v>
      </c>
      <c r="AU208" s="148" t="s">
        <v>86</v>
      </c>
      <c r="AV208" s="12" t="s">
        <v>86</v>
      </c>
      <c r="AW208" s="12" t="s">
        <v>32</v>
      </c>
      <c r="AX208" s="12" t="s">
        <v>84</v>
      </c>
      <c r="AY208" s="148" t="s">
        <v>156</v>
      </c>
    </row>
    <row r="209" spans="2:65" s="1" customFormat="1" ht="16.5" customHeight="1">
      <c r="B209" s="132"/>
      <c r="C209" s="167" t="s">
        <v>348</v>
      </c>
      <c r="D209" s="167" t="s">
        <v>316</v>
      </c>
      <c r="E209" s="168" t="s">
        <v>349</v>
      </c>
      <c r="F209" s="169" t="s">
        <v>350</v>
      </c>
      <c r="G209" s="170" t="s">
        <v>351</v>
      </c>
      <c r="H209" s="171">
        <v>0.64</v>
      </c>
      <c r="I209" s="172"/>
      <c r="J209" s="173">
        <f>ROUND(I209*H209,2)</f>
        <v>0</v>
      </c>
      <c r="K209" s="169" t="s">
        <v>162</v>
      </c>
      <c r="L209" s="174"/>
      <c r="M209" s="175" t="s">
        <v>1</v>
      </c>
      <c r="N209" s="176" t="s">
        <v>41</v>
      </c>
      <c r="P209" s="142">
        <f>O209*H209</f>
        <v>0</v>
      </c>
      <c r="Q209" s="142">
        <v>0.001</v>
      </c>
      <c r="R209" s="142">
        <f>Q209*H209</f>
        <v>0.00064</v>
      </c>
      <c r="S209" s="142">
        <v>0</v>
      </c>
      <c r="T209" s="143">
        <f>S209*H209</f>
        <v>0</v>
      </c>
      <c r="AR209" s="144" t="s">
        <v>187</v>
      </c>
      <c r="AT209" s="144" t="s">
        <v>316</v>
      </c>
      <c r="AU209" s="144" t="s">
        <v>86</v>
      </c>
      <c r="AY209" s="16" t="s">
        <v>156</v>
      </c>
      <c r="BE209" s="145">
        <f>IF(N209="základní",J209,0)</f>
        <v>0</v>
      </c>
      <c r="BF209" s="145">
        <f>IF(N209="snížená",J209,0)</f>
        <v>0</v>
      </c>
      <c r="BG209" s="145">
        <f>IF(N209="zákl. přenesená",J209,0)</f>
        <v>0</v>
      </c>
      <c r="BH209" s="145">
        <f>IF(N209="sníž. přenesená",J209,0)</f>
        <v>0</v>
      </c>
      <c r="BI209" s="145">
        <f>IF(N209="nulová",J209,0)</f>
        <v>0</v>
      </c>
      <c r="BJ209" s="16" t="s">
        <v>84</v>
      </c>
      <c r="BK209" s="145">
        <f>ROUND(I209*H209,2)</f>
        <v>0</v>
      </c>
      <c r="BL209" s="16" t="s">
        <v>163</v>
      </c>
      <c r="BM209" s="144" t="s">
        <v>352</v>
      </c>
    </row>
    <row r="210" spans="2:51" s="12" customFormat="1" ht="11.25">
      <c r="B210" s="146"/>
      <c r="D210" s="147" t="s">
        <v>200</v>
      </c>
      <c r="F210" s="149" t="s">
        <v>353</v>
      </c>
      <c r="H210" s="150">
        <v>0.64</v>
      </c>
      <c r="I210" s="151"/>
      <c r="L210" s="146"/>
      <c r="M210" s="152"/>
      <c r="T210" s="153"/>
      <c r="AT210" s="148" t="s">
        <v>200</v>
      </c>
      <c r="AU210" s="148" t="s">
        <v>86</v>
      </c>
      <c r="AV210" s="12" t="s">
        <v>86</v>
      </c>
      <c r="AW210" s="12" t="s">
        <v>3</v>
      </c>
      <c r="AX210" s="12" t="s">
        <v>84</v>
      </c>
      <c r="AY210" s="148" t="s">
        <v>156</v>
      </c>
    </row>
    <row r="211" spans="2:65" s="1" customFormat="1" ht="21.75" customHeight="1">
      <c r="B211" s="132"/>
      <c r="C211" s="133" t="s">
        <v>354</v>
      </c>
      <c r="D211" s="133" t="s">
        <v>158</v>
      </c>
      <c r="E211" s="134" t="s">
        <v>355</v>
      </c>
      <c r="F211" s="135" t="s">
        <v>356</v>
      </c>
      <c r="G211" s="136" t="s">
        <v>161</v>
      </c>
      <c r="H211" s="137">
        <v>32</v>
      </c>
      <c r="I211" s="138"/>
      <c r="J211" s="139">
        <f>ROUND(I211*H211,2)</f>
        <v>0</v>
      </c>
      <c r="K211" s="135" t="s">
        <v>162</v>
      </c>
      <c r="L211" s="31"/>
      <c r="M211" s="140" t="s">
        <v>1</v>
      </c>
      <c r="N211" s="141" t="s">
        <v>41</v>
      </c>
      <c r="P211" s="142">
        <f>O211*H211</f>
        <v>0</v>
      </c>
      <c r="Q211" s="142">
        <v>0</v>
      </c>
      <c r="R211" s="142">
        <f>Q211*H211</f>
        <v>0</v>
      </c>
      <c r="S211" s="142">
        <v>0</v>
      </c>
      <c r="T211" s="143">
        <f>S211*H211</f>
        <v>0</v>
      </c>
      <c r="AR211" s="144" t="s">
        <v>163</v>
      </c>
      <c r="AT211" s="144" t="s">
        <v>158</v>
      </c>
      <c r="AU211" s="144" t="s">
        <v>86</v>
      </c>
      <c r="AY211" s="16" t="s">
        <v>156</v>
      </c>
      <c r="BE211" s="145">
        <f>IF(N211="základní",J211,0)</f>
        <v>0</v>
      </c>
      <c r="BF211" s="145">
        <f>IF(N211="snížená",J211,0)</f>
        <v>0</v>
      </c>
      <c r="BG211" s="145">
        <f>IF(N211="zákl. přenesená",J211,0)</f>
        <v>0</v>
      </c>
      <c r="BH211" s="145">
        <f>IF(N211="sníž. přenesená",J211,0)</f>
        <v>0</v>
      </c>
      <c r="BI211" s="145">
        <f>IF(N211="nulová",J211,0)</f>
        <v>0</v>
      </c>
      <c r="BJ211" s="16" t="s">
        <v>84</v>
      </c>
      <c r="BK211" s="145">
        <f>ROUND(I211*H211,2)</f>
        <v>0</v>
      </c>
      <c r="BL211" s="16" t="s">
        <v>163</v>
      </c>
      <c r="BM211" s="144" t="s">
        <v>357</v>
      </c>
    </row>
    <row r="212" spans="2:51" s="12" customFormat="1" ht="11.25">
      <c r="B212" s="146"/>
      <c r="D212" s="147" t="s">
        <v>200</v>
      </c>
      <c r="E212" s="148" t="s">
        <v>1</v>
      </c>
      <c r="F212" s="149" t="s">
        <v>107</v>
      </c>
      <c r="H212" s="150">
        <v>32</v>
      </c>
      <c r="I212" s="151"/>
      <c r="L212" s="146"/>
      <c r="M212" s="152"/>
      <c r="T212" s="153"/>
      <c r="AT212" s="148" t="s">
        <v>200</v>
      </c>
      <c r="AU212" s="148" t="s">
        <v>86</v>
      </c>
      <c r="AV212" s="12" t="s">
        <v>86</v>
      </c>
      <c r="AW212" s="12" t="s">
        <v>32</v>
      </c>
      <c r="AX212" s="12" t="s">
        <v>84</v>
      </c>
      <c r="AY212" s="148" t="s">
        <v>156</v>
      </c>
    </row>
    <row r="213" spans="2:65" s="1" customFormat="1" ht="16.5" customHeight="1">
      <c r="B213" s="132"/>
      <c r="C213" s="133" t="s">
        <v>358</v>
      </c>
      <c r="D213" s="133" t="s">
        <v>158</v>
      </c>
      <c r="E213" s="134" t="s">
        <v>359</v>
      </c>
      <c r="F213" s="135" t="s">
        <v>360</v>
      </c>
      <c r="G213" s="136" t="s">
        <v>161</v>
      </c>
      <c r="H213" s="137">
        <v>32</v>
      </c>
      <c r="I213" s="138"/>
      <c r="J213" s="139">
        <f>ROUND(I213*H213,2)</f>
        <v>0</v>
      </c>
      <c r="K213" s="135" t="s">
        <v>1</v>
      </c>
      <c r="L213" s="31"/>
      <c r="M213" s="140" t="s">
        <v>1</v>
      </c>
      <c r="N213" s="141" t="s">
        <v>41</v>
      </c>
      <c r="P213" s="142">
        <f>O213*H213</f>
        <v>0</v>
      </c>
      <c r="Q213" s="142">
        <v>0</v>
      </c>
      <c r="R213" s="142">
        <f>Q213*H213</f>
        <v>0</v>
      </c>
      <c r="S213" s="142">
        <v>0</v>
      </c>
      <c r="T213" s="143">
        <f>S213*H213</f>
        <v>0</v>
      </c>
      <c r="AR213" s="144" t="s">
        <v>163</v>
      </c>
      <c r="AT213" s="144" t="s">
        <v>158</v>
      </c>
      <c r="AU213" s="144" t="s">
        <v>86</v>
      </c>
      <c r="AY213" s="16" t="s">
        <v>156</v>
      </c>
      <c r="BE213" s="145">
        <f>IF(N213="základní",J213,0)</f>
        <v>0</v>
      </c>
      <c r="BF213" s="145">
        <f>IF(N213="snížená",J213,0)</f>
        <v>0</v>
      </c>
      <c r="BG213" s="145">
        <f>IF(N213="zákl. přenesená",J213,0)</f>
        <v>0</v>
      </c>
      <c r="BH213" s="145">
        <f>IF(N213="sníž. přenesená",J213,0)</f>
        <v>0</v>
      </c>
      <c r="BI213" s="145">
        <f>IF(N213="nulová",J213,0)</f>
        <v>0</v>
      </c>
      <c r="BJ213" s="16" t="s">
        <v>84</v>
      </c>
      <c r="BK213" s="145">
        <f>ROUND(I213*H213,2)</f>
        <v>0</v>
      </c>
      <c r="BL213" s="16" t="s">
        <v>163</v>
      </c>
      <c r="BM213" s="144" t="s">
        <v>361</v>
      </c>
    </row>
    <row r="214" spans="2:51" s="12" customFormat="1" ht="11.25">
      <c r="B214" s="146"/>
      <c r="D214" s="147" t="s">
        <v>200</v>
      </c>
      <c r="E214" s="148" t="s">
        <v>1</v>
      </c>
      <c r="F214" s="149" t="s">
        <v>107</v>
      </c>
      <c r="H214" s="150">
        <v>32</v>
      </c>
      <c r="I214" s="151"/>
      <c r="L214" s="146"/>
      <c r="M214" s="152"/>
      <c r="T214" s="153"/>
      <c r="AT214" s="148" t="s">
        <v>200</v>
      </c>
      <c r="AU214" s="148" t="s">
        <v>86</v>
      </c>
      <c r="AV214" s="12" t="s">
        <v>86</v>
      </c>
      <c r="AW214" s="12" t="s">
        <v>32</v>
      </c>
      <c r="AX214" s="12" t="s">
        <v>84</v>
      </c>
      <c r="AY214" s="148" t="s">
        <v>156</v>
      </c>
    </row>
    <row r="215" spans="2:63" s="11" customFormat="1" ht="22.9" customHeight="1">
      <c r="B215" s="120"/>
      <c r="D215" s="121" t="s">
        <v>75</v>
      </c>
      <c r="E215" s="130" t="s">
        <v>86</v>
      </c>
      <c r="F215" s="130" t="s">
        <v>362</v>
      </c>
      <c r="I215" s="123"/>
      <c r="J215" s="131">
        <f>BK215</f>
        <v>0</v>
      </c>
      <c r="L215" s="120"/>
      <c r="M215" s="125"/>
      <c r="P215" s="126">
        <f>P216</f>
        <v>0</v>
      </c>
      <c r="R215" s="126">
        <f>R216</f>
        <v>5.482200000000001</v>
      </c>
      <c r="T215" s="127">
        <f>T216</f>
        <v>0</v>
      </c>
      <c r="AR215" s="121" t="s">
        <v>84</v>
      </c>
      <c r="AT215" s="128" t="s">
        <v>75</v>
      </c>
      <c r="AU215" s="128" t="s">
        <v>84</v>
      </c>
      <c r="AY215" s="121" t="s">
        <v>156</v>
      </c>
      <c r="BK215" s="129">
        <f>BK216</f>
        <v>0</v>
      </c>
    </row>
    <row r="216" spans="2:65" s="1" customFormat="1" ht="55.5" customHeight="1">
      <c r="B216" s="132"/>
      <c r="C216" s="133" t="s">
        <v>363</v>
      </c>
      <c r="D216" s="133" t="s">
        <v>158</v>
      </c>
      <c r="E216" s="134" t="s">
        <v>364</v>
      </c>
      <c r="F216" s="135" t="s">
        <v>365</v>
      </c>
      <c r="G216" s="136" t="s">
        <v>194</v>
      </c>
      <c r="H216" s="137">
        <v>20</v>
      </c>
      <c r="I216" s="138"/>
      <c r="J216" s="139">
        <f>ROUND(I216*H216,2)</f>
        <v>0</v>
      </c>
      <c r="K216" s="135" t="s">
        <v>162</v>
      </c>
      <c r="L216" s="31"/>
      <c r="M216" s="140" t="s">
        <v>1</v>
      </c>
      <c r="N216" s="141" t="s">
        <v>41</v>
      </c>
      <c r="P216" s="142">
        <f>O216*H216</f>
        <v>0</v>
      </c>
      <c r="Q216" s="142">
        <v>0.27411</v>
      </c>
      <c r="R216" s="142">
        <f>Q216*H216</f>
        <v>5.482200000000001</v>
      </c>
      <c r="S216" s="142">
        <v>0</v>
      </c>
      <c r="T216" s="143">
        <f>S216*H216</f>
        <v>0</v>
      </c>
      <c r="AR216" s="144" t="s">
        <v>163</v>
      </c>
      <c r="AT216" s="144" t="s">
        <v>158</v>
      </c>
      <c r="AU216" s="144" t="s">
        <v>86</v>
      </c>
      <c r="AY216" s="16" t="s">
        <v>156</v>
      </c>
      <c r="BE216" s="145">
        <f>IF(N216="základní",J216,0)</f>
        <v>0</v>
      </c>
      <c r="BF216" s="145">
        <f>IF(N216="snížená",J216,0)</f>
        <v>0</v>
      </c>
      <c r="BG216" s="145">
        <f>IF(N216="zákl. přenesená",J216,0)</f>
        <v>0</v>
      </c>
      <c r="BH216" s="145">
        <f>IF(N216="sníž. přenesená",J216,0)</f>
        <v>0</v>
      </c>
      <c r="BI216" s="145">
        <f>IF(N216="nulová",J216,0)</f>
        <v>0</v>
      </c>
      <c r="BJ216" s="16" t="s">
        <v>84</v>
      </c>
      <c r="BK216" s="145">
        <f>ROUND(I216*H216,2)</f>
        <v>0</v>
      </c>
      <c r="BL216" s="16" t="s">
        <v>163</v>
      </c>
      <c r="BM216" s="144" t="s">
        <v>366</v>
      </c>
    </row>
    <row r="217" spans="2:63" s="11" customFormat="1" ht="22.9" customHeight="1">
      <c r="B217" s="120"/>
      <c r="D217" s="121" t="s">
        <v>75</v>
      </c>
      <c r="E217" s="130" t="s">
        <v>163</v>
      </c>
      <c r="F217" s="130" t="s">
        <v>367</v>
      </c>
      <c r="I217" s="123"/>
      <c r="J217" s="131">
        <f>BK217</f>
        <v>0</v>
      </c>
      <c r="L217" s="120"/>
      <c r="M217" s="125"/>
      <c r="P217" s="126">
        <f>SUM(P218:P221)</f>
        <v>0</v>
      </c>
      <c r="R217" s="126">
        <f>SUM(R218:R221)</f>
        <v>0.25094</v>
      </c>
      <c r="T217" s="127">
        <f>SUM(T218:T221)</f>
        <v>0</v>
      </c>
      <c r="AR217" s="121" t="s">
        <v>84</v>
      </c>
      <c r="AT217" s="128" t="s">
        <v>75</v>
      </c>
      <c r="AU217" s="128" t="s">
        <v>84</v>
      </c>
      <c r="AY217" s="121" t="s">
        <v>156</v>
      </c>
      <c r="BK217" s="129">
        <f>SUM(BK218:BK221)</f>
        <v>0</v>
      </c>
    </row>
    <row r="218" spans="2:65" s="1" customFormat="1" ht="24.2" customHeight="1">
      <c r="B218" s="132"/>
      <c r="C218" s="133" t="s">
        <v>368</v>
      </c>
      <c r="D218" s="133" t="s">
        <v>158</v>
      </c>
      <c r="E218" s="134" t="s">
        <v>369</v>
      </c>
      <c r="F218" s="135" t="s">
        <v>370</v>
      </c>
      <c r="G218" s="136" t="s">
        <v>213</v>
      </c>
      <c r="H218" s="137">
        <v>1.76</v>
      </c>
      <c r="I218" s="138"/>
      <c r="J218" s="139">
        <f>ROUND(I218*H218,2)</f>
        <v>0</v>
      </c>
      <c r="K218" s="135" t="s">
        <v>162</v>
      </c>
      <c r="L218" s="31"/>
      <c r="M218" s="140" t="s">
        <v>1</v>
      </c>
      <c r="N218" s="141" t="s">
        <v>41</v>
      </c>
      <c r="P218" s="142">
        <f>O218*H218</f>
        <v>0</v>
      </c>
      <c r="Q218" s="142">
        <v>0</v>
      </c>
      <c r="R218" s="142">
        <f>Q218*H218</f>
        <v>0</v>
      </c>
      <c r="S218" s="142">
        <v>0</v>
      </c>
      <c r="T218" s="143">
        <f>S218*H218</f>
        <v>0</v>
      </c>
      <c r="AR218" s="144" t="s">
        <v>163</v>
      </c>
      <c r="AT218" s="144" t="s">
        <v>158</v>
      </c>
      <c r="AU218" s="144" t="s">
        <v>86</v>
      </c>
      <c r="AY218" s="16" t="s">
        <v>156</v>
      </c>
      <c r="BE218" s="145">
        <f>IF(N218="základní",J218,0)</f>
        <v>0</v>
      </c>
      <c r="BF218" s="145">
        <f>IF(N218="snížená",J218,0)</f>
        <v>0</v>
      </c>
      <c r="BG218" s="145">
        <f>IF(N218="zákl. přenesená",J218,0)</f>
        <v>0</v>
      </c>
      <c r="BH218" s="145">
        <f>IF(N218="sníž. přenesená",J218,0)</f>
        <v>0</v>
      </c>
      <c r="BI218" s="145">
        <f>IF(N218="nulová",J218,0)</f>
        <v>0</v>
      </c>
      <c r="BJ218" s="16" t="s">
        <v>84</v>
      </c>
      <c r="BK218" s="145">
        <f>ROUND(I218*H218,2)</f>
        <v>0</v>
      </c>
      <c r="BL218" s="16" t="s">
        <v>163</v>
      </c>
      <c r="BM218" s="144" t="s">
        <v>371</v>
      </c>
    </row>
    <row r="219" spans="2:51" s="12" customFormat="1" ht="11.25">
      <c r="B219" s="146"/>
      <c r="D219" s="147" t="s">
        <v>200</v>
      </c>
      <c r="E219" s="148" t="s">
        <v>112</v>
      </c>
      <c r="F219" s="149" t="s">
        <v>372</v>
      </c>
      <c r="H219" s="150">
        <v>1.76</v>
      </c>
      <c r="I219" s="151"/>
      <c r="L219" s="146"/>
      <c r="M219" s="152"/>
      <c r="T219" s="153"/>
      <c r="AT219" s="148" t="s">
        <v>200</v>
      </c>
      <c r="AU219" s="148" t="s">
        <v>86</v>
      </c>
      <c r="AV219" s="12" t="s">
        <v>86</v>
      </c>
      <c r="AW219" s="12" t="s">
        <v>32</v>
      </c>
      <c r="AX219" s="12" t="s">
        <v>84</v>
      </c>
      <c r="AY219" s="148" t="s">
        <v>156</v>
      </c>
    </row>
    <row r="220" spans="2:65" s="1" customFormat="1" ht="21.75" customHeight="1">
      <c r="B220" s="132"/>
      <c r="C220" s="133" t="s">
        <v>373</v>
      </c>
      <c r="D220" s="133" t="s">
        <v>158</v>
      </c>
      <c r="E220" s="134" t="s">
        <v>374</v>
      </c>
      <c r="F220" s="135" t="s">
        <v>375</v>
      </c>
      <c r="G220" s="136" t="s">
        <v>376</v>
      </c>
      <c r="H220" s="137">
        <v>1</v>
      </c>
      <c r="I220" s="138"/>
      <c r="J220" s="139">
        <f>ROUND(I220*H220,2)</f>
        <v>0</v>
      </c>
      <c r="K220" s="135" t="s">
        <v>162</v>
      </c>
      <c r="L220" s="31"/>
      <c r="M220" s="140" t="s">
        <v>1</v>
      </c>
      <c r="N220" s="141" t="s">
        <v>41</v>
      </c>
      <c r="P220" s="142">
        <f>O220*H220</f>
        <v>0</v>
      </c>
      <c r="Q220" s="142">
        <v>0.22394</v>
      </c>
      <c r="R220" s="142">
        <f>Q220*H220</f>
        <v>0.22394</v>
      </c>
      <c r="S220" s="142">
        <v>0</v>
      </c>
      <c r="T220" s="143">
        <f>S220*H220</f>
        <v>0</v>
      </c>
      <c r="AR220" s="144" t="s">
        <v>163</v>
      </c>
      <c r="AT220" s="144" t="s">
        <v>158</v>
      </c>
      <c r="AU220" s="144" t="s">
        <v>86</v>
      </c>
      <c r="AY220" s="16" t="s">
        <v>156</v>
      </c>
      <c r="BE220" s="145">
        <f>IF(N220="základní",J220,0)</f>
        <v>0</v>
      </c>
      <c r="BF220" s="145">
        <f>IF(N220="snížená",J220,0)</f>
        <v>0</v>
      </c>
      <c r="BG220" s="145">
        <f>IF(N220="zákl. přenesená",J220,0)</f>
        <v>0</v>
      </c>
      <c r="BH220" s="145">
        <f>IF(N220="sníž. přenesená",J220,0)</f>
        <v>0</v>
      </c>
      <c r="BI220" s="145">
        <f>IF(N220="nulová",J220,0)</f>
        <v>0</v>
      </c>
      <c r="BJ220" s="16" t="s">
        <v>84</v>
      </c>
      <c r="BK220" s="145">
        <f>ROUND(I220*H220,2)</f>
        <v>0</v>
      </c>
      <c r="BL220" s="16" t="s">
        <v>163</v>
      </c>
      <c r="BM220" s="144" t="s">
        <v>377</v>
      </c>
    </row>
    <row r="221" spans="2:65" s="1" customFormat="1" ht="24.2" customHeight="1">
      <c r="B221" s="132"/>
      <c r="C221" s="167" t="s">
        <v>378</v>
      </c>
      <c r="D221" s="167" t="s">
        <v>316</v>
      </c>
      <c r="E221" s="168" t="s">
        <v>379</v>
      </c>
      <c r="F221" s="169" t="s">
        <v>380</v>
      </c>
      <c r="G221" s="170" t="s">
        <v>376</v>
      </c>
      <c r="H221" s="171">
        <v>1</v>
      </c>
      <c r="I221" s="172"/>
      <c r="J221" s="173">
        <f>ROUND(I221*H221,2)</f>
        <v>0</v>
      </c>
      <c r="K221" s="169" t="s">
        <v>162</v>
      </c>
      <c r="L221" s="174"/>
      <c r="M221" s="175" t="s">
        <v>1</v>
      </c>
      <c r="N221" s="176" t="s">
        <v>41</v>
      </c>
      <c r="P221" s="142">
        <f>O221*H221</f>
        <v>0</v>
      </c>
      <c r="Q221" s="142">
        <v>0.027</v>
      </c>
      <c r="R221" s="142">
        <f>Q221*H221</f>
        <v>0.027</v>
      </c>
      <c r="S221" s="142">
        <v>0</v>
      </c>
      <c r="T221" s="143">
        <f>S221*H221</f>
        <v>0</v>
      </c>
      <c r="AR221" s="144" t="s">
        <v>187</v>
      </c>
      <c r="AT221" s="144" t="s">
        <v>316</v>
      </c>
      <c r="AU221" s="144" t="s">
        <v>86</v>
      </c>
      <c r="AY221" s="16" t="s">
        <v>156</v>
      </c>
      <c r="BE221" s="145">
        <f>IF(N221="základní",J221,0)</f>
        <v>0</v>
      </c>
      <c r="BF221" s="145">
        <f>IF(N221="snížená",J221,0)</f>
        <v>0</v>
      </c>
      <c r="BG221" s="145">
        <f>IF(N221="zákl. přenesená",J221,0)</f>
        <v>0</v>
      </c>
      <c r="BH221" s="145">
        <f>IF(N221="sníž. přenesená",J221,0)</f>
        <v>0</v>
      </c>
      <c r="BI221" s="145">
        <f>IF(N221="nulová",J221,0)</f>
        <v>0</v>
      </c>
      <c r="BJ221" s="16" t="s">
        <v>84</v>
      </c>
      <c r="BK221" s="145">
        <f>ROUND(I221*H221,2)</f>
        <v>0</v>
      </c>
      <c r="BL221" s="16" t="s">
        <v>163</v>
      </c>
      <c r="BM221" s="144" t="s">
        <v>381</v>
      </c>
    </row>
    <row r="222" spans="2:63" s="11" customFormat="1" ht="22.9" customHeight="1">
      <c r="B222" s="120"/>
      <c r="D222" s="121" t="s">
        <v>75</v>
      </c>
      <c r="E222" s="130" t="s">
        <v>175</v>
      </c>
      <c r="F222" s="130" t="s">
        <v>382</v>
      </c>
      <c r="I222" s="123"/>
      <c r="J222" s="131">
        <f>BK222</f>
        <v>0</v>
      </c>
      <c r="L222" s="120"/>
      <c r="M222" s="125"/>
      <c r="P222" s="126">
        <f>SUM(P223:P259)</f>
        <v>0</v>
      </c>
      <c r="R222" s="126">
        <f>SUM(R223:R259)</f>
        <v>347.61312999999984</v>
      </c>
      <c r="T222" s="127">
        <f>SUM(T223:T259)</f>
        <v>0</v>
      </c>
      <c r="AR222" s="121" t="s">
        <v>84</v>
      </c>
      <c r="AT222" s="128" t="s">
        <v>75</v>
      </c>
      <c r="AU222" s="128" t="s">
        <v>84</v>
      </c>
      <c r="AY222" s="121" t="s">
        <v>156</v>
      </c>
      <c r="BK222" s="129">
        <f>SUM(BK223:BK259)</f>
        <v>0</v>
      </c>
    </row>
    <row r="223" spans="2:65" s="1" customFormat="1" ht="24.2" customHeight="1">
      <c r="B223" s="132"/>
      <c r="C223" s="133" t="s">
        <v>383</v>
      </c>
      <c r="D223" s="133" t="s">
        <v>158</v>
      </c>
      <c r="E223" s="134" t="s">
        <v>384</v>
      </c>
      <c r="F223" s="135" t="s">
        <v>385</v>
      </c>
      <c r="G223" s="136" t="s">
        <v>161</v>
      </c>
      <c r="H223" s="137">
        <v>79</v>
      </c>
      <c r="I223" s="138"/>
      <c r="J223" s="139">
        <f>ROUND(I223*H223,2)</f>
        <v>0</v>
      </c>
      <c r="K223" s="135" t="s">
        <v>162</v>
      </c>
      <c r="L223" s="31"/>
      <c r="M223" s="140" t="s">
        <v>1</v>
      </c>
      <c r="N223" s="141" t="s">
        <v>41</v>
      </c>
      <c r="P223" s="142">
        <f>O223*H223</f>
        <v>0</v>
      </c>
      <c r="Q223" s="142">
        <v>0.387</v>
      </c>
      <c r="R223" s="142">
        <f>Q223*H223</f>
        <v>30.573</v>
      </c>
      <c r="S223" s="142">
        <v>0</v>
      </c>
      <c r="T223" s="143">
        <f>S223*H223</f>
        <v>0</v>
      </c>
      <c r="AR223" s="144" t="s">
        <v>163</v>
      </c>
      <c r="AT223" s="144" t="s">
        <v>158</v>
      </c>
      <c r="AU223" s="144" t="s">
        <v>86</v>
      </c>
      <c r="AY223" s="16" t="s">
        <v>156</v>
      </c>
      <c r="BE223" s="145">
        <f>IF(N223="základní",J223,0)</f>
        <v>0</v>
      </c>
      <c r="BF223" s="145">
        <f>IF(N223="snížená",J223,0)</f>
        <v>0</v>
      </c>
      <c r="BG223" s="145">
        <f>IF(N223="zákl. přenesená",J223,0)</f>
        <v>0</v>
      </c>
      <c r="BH223" s="145">
        <f>IF(N223="sníž. přenesená",J223,0)</f>
        <v>0</v>
      </c>
      <c r="BI223" s="145">
        <f>IF(N223="nulová",J223,0)</f>
        <v>0</v>
      </c>
      <c r="BJ223" s="16" t="s">
        <v>84</v>
      </c>
      <c r="BK223" s="145">
        <f>ROUND(I223*H223,2)</f>
        <v>0</v>
      </c>
      <c r="BL223" s="16" t="s">
        <v>163</v>
      </c>
      <c r="BM223" s="144" t="s">
        <v>386</v>
      </c>
    </row>
    <row r="224" spans="2:65" s="1" customFormat="1" ht="21.75" customHeight="1">
      <c r="B224" s="132"/>
      <c r="C224" s="133" t="s">
        <v>387</v>
      </c>
      <c r="D224" s="133" t="s">
        <v>158</v>
      </c>
      <c r="E224" s="134" t="s">
        <v>388</v>
      </c>
      <c r="F224" s="135" t="s">
        <v>389</v>
      </c>
      <c r="G224" s="136" t="s">
        <v>161</v>
      </c>
      <c r="H224" s="137">
        <v>68.64</v>
      </c>
      <c r="I224" s="138"/>
      <c r="J224" s="139">
        <f>ROUND(I224*H224,2)</f>
        <v>0</v>
      </c>
      <c r="K224" s="135" t="s">
        <v>162</v>
      </c>
      <c r="L224" s="31"/>
      <c r="M224" s="140" t="s">
        <v>1</v>
      </c>
      <c r="N224" s="141" t="s">
        <v>41</v>
      </c>
      <c r="P224" s="142">
        <f>O224*H224</f>
        <v>0</v>
      </c>
      <c r="Q224" s="142">
        <v>0.23</v>
      </c>
      <c r="R224" s="142">
        <f>Q224*H224</f>
        <v>15.7872</v>
      </c>
      <c r="S224" s="142">
        <v>0</v>
      </c>
      <c r="T224" s="143">
        <f>S224*H224</f>
        <v>0</v>
      </c>
      <c r="AR224" s="144" t="s">
        <v>163</v>
      </c>
      <c r="AT224" s="144" t="s">
        <v>158</v>
      </c>
      <c r="AU224" s="144" t="s">
        <v>86</v>
      </c>
      <c r="AY224" s="16" t="s">
        <v>156</v>
      </c>
      <c r="BE224" s="145">
        <f>IF(N224="základní",J224,0)</f>
        <v>0</v>
      </c>
      <c r="BF224" s="145">
        <f>IF(N224="snížená",J224,0)</f>
        <v>0</v>
      </c>
      <c r="BG224" s="145">
        <f>IF(N224="zákl. přenesená",J224,0)</f>
        <v>0</v>
      </c>
      <c r="BH224" s="145">
        <f>IF(N224="sníž. přenesená",J224,0)</f>
        <v>0</v>
      </c>
      <c r="BI224" s="145">
        <f>IF(N224="nulová",J224,0)</f>
        <v>0</v>
      </c>
      <c r="BJ224" s="16" t="s">
        <v>84</v>
      </c>
      <c r="BK224" s="145">
        <f>ROUND(I224*H224,2)</f>
        <v>0</v>
      </c>
      <c r="BL224" s="16" t="s">
        <v>163</v>
      </c>
      <c r="BM224" s="144" t="s">
        <v>390</v>
      </c>
    </row>
    <row r="225" spans="2:51" s="13" customFormat="1" ht="11.25">
      <c r="B225" s="154"/>
      <c r="D225" s="147" t="s">
        <v>200</v>
      </c>
      <c r="E225" s="155" t="s">
        <v>1</v>
      </c>
      <c r="F225" s="156" t="s">
        <v>391</v>
      </c>
      <c r="H225" s="155" t="s">
        <v>1</v>
      </c>
      <c r="I225" s="157"/>
      <c r="L225" s="154"/>
      <c r="M225" s="158"/>
      <c r="T225" s="159"/>
      <c r="AT225" s="155" t="s">
        <v>200</v>
      </c>
      <c r="AU225" s="155" t="s">
        <v>86</v>
      </c>
      <c r="AV225" s="13" t="s">
        <v>84</v>
      </c>
      <c r="AW225" s="13" t="s">
        <v>32</v>
      </c>
      <c r="AX225" s="13" t="s">
        <v>76</v>
      </c>
      <c r="AY225" s="155" t="s">
        <v>156</v>
      </c>
    </row>
    <row r="226" spans="2:51" s="12" customFormat="1" ht="11.25">
      <c r="B226" s="146"/>
      <c r="D226" s="147" t="s">
        <v>200</v>
      </c>
      <c r="E226" s="148" t="s">
        <v>1</v>
      </c>
      <c r="F226" s="149" t="s">
        <v>392</v>
      </c>
      <c r="H226" s="150">
        <v>61.6</v>
      </c>
      <c r="I226" s="151"/>
      <c r="L226" s="146"/>
      <c r="M226" s="152"/>
      <c r="T226" s="153"/>
      <c r="AT226" s="148" t="s">
        <v>200</v>
      </c>
      <c r="AU226" s="148" t="s">
        <v>86</v>
      </c>
      <c r="AV226" s="12" t="s">
        <v>86</v>
      </c>
      <c r="AW226" s="12" t="s">
        <v>32</v>
      </c>
      <c r="AX226" s="12" t="s">
        <v>76</v>
      </c>
      <c r="AY226" s="148" t="s">
        <v>156</v>
      </c>
    </row>
    <row r="227" spans="2:51" s="12" customFormat="1" ht="11.25">
      <c r="B227" s="146"/>
      <c r="D227" s="147" t="s">
        <v>200</v>
      </c>
      <c r="E227" s="148" t="s">
        <v>1</v>
      </c>
      <c r="F227" s="149" t="s">
        <v>393</v>
      </c>
      <c r="H227" s="150">
        <v>7.04</v>
      </c>
      <c r="I227" s="151"/>
      <c r="L227" s="146"/>
      <c r="M227" s="152"/>
      <c r="T227" s="153"/>
      <c r="AT227" s="148" t="s">
        <v>200</v>
      </c>
      <c r="AU227" s="148" t="s">
        <v>86</v>
      </c>
      <c r="AV227" s="12" t="s">
        <v>86</v>
      </c>
      <c r="AW227" s="12" t="s">
        <v>32</v>
      </c>
      <c r="AX227" s="12" t="s">
        <v>76</v>
      </c>
      <c r="AY227" s="148" t="s">
        <v>156</v>
      </c>
    </row>
    <row r="228" spans="2:51" s="14" customFormat="1" ht="11.25">
      <c r="B228" s="160"/>
      <c r="D228" s="147" t="s">
        <v>200</v>
      </c>
      <c r="E228" s="161" t="s">
        <v>1</v>
      </c>
      <c r="F228" s="162" t="s">
        <v>228</v>
      </c>
      <c r="H228" s="163">
        <v>68.64</v>
      </c>
      <c r="I228" s="164"/>
      <c r="L228" s="160"/>
      <c r="M228" s="165"/>
      <c r="T228" s="166"/>
      <c r="AT228" s="161" t="s">
        <v>200</v>
      </c>
      <c r="AU228" s="161" t="s">
        <v>86</v>
      </c>
      <c r="AV228" s="14" t="s">
        <v>163</v>
      </c>
      <c r="AW228" s="14" t="s">
        <v>32</v>
      </c>
      <c r="AX228" s="14" t="s">
        <v>84</v>
      </c>
      <c r="AY228" s="161" t="s">
        <v>156</v>
      </c>
    </row>
    <row r="229" spans="2:65" s="1" customFormat="1" ht="24.2" customHeight="1">
      <c r="B229" s="132"/>
      <c r="C229" s="133" t="s">
        <v>394</v>
      </c>
      <c r="D229" s="133" t="s">
        <v>158</v>
      </c>
      <c r="E229" s="134" t="s">
        <v>395</v>
      </c>
      <c r="F229" s="135" t="s">
        <v>396</v>
      </c>
      <c r="G229" s="136" t="s">
        <v>161</v>
      </c>
      <c r="H229" s="137">
        <v>79</v>
      </c>
      <c r="I229" s="138"/>
      <c r="J229" s="139">
        <f>ROUND(I229*H229,2)</f>
        <v>0</v>
      </c>
      <c r="K229" s="135" t="s">
        <v>162</v>
      </c>
      <c r="L229" s="31"/>
      <c r="M229" s="140" t="s">
        <v>1</v>
      </c>
      <c r="N229" s="141" t="s">
        <v>41</v>
      </c>
      <c r="P229" s="142">
        <f>O229*H229</f>
        <v>0</v>
      </c>
      <c r="Q229" s="142">
        <v>0.345</v>
      </c>
      <c r="R229" s="142">
        <f>Q229*H229</f>
        <v>27.255</v>
      </c>
      <c r="S229" s="142">
        <v>0</v>
      </c>
      <c r="T229" s="143">
        <f>S229*H229</f>
        <v>0</v>
      </c>
      <c r="AR229" s="144" t="s">
        <v>163</v>
      </c>
      <c r="AT229" s="144" t="s">
        <v>158</v>
      </c>
      <c r="AU229" s="144" t="s">
        <v>86</v>
      </c>
      <c r="AY229" s="16" t="s">
        <v>156</v>
      </c>
      <c r="BE229" s="145">
        <f>IF(N229="základní",J229,0)</f>
        <v>0</v>
      </c>
      <c r="BF229" s="145">
        <f>IF(N229="snížená",J229,0)</f>
        <v>0</v>
      </c>
      <c r="BG229" s="145">
        <f>IF(N229="zákl. přenesená",J229,0)</f>
        <v>0</v>
      </c>
      <c r="BH229" s="145">
        <f>IF(N229="sníž. přenesená",J229,0)</f>
        <v>0</v>
      </c>
      <c r="BI229" s="145">
        <f>IF(N229="nulová",J229,0)</f>
        <v>0</v>
      </c>
      <c r="BJ229" s="16" t="s">
        <v>84</v>
      </c>
      <c r="BK229" s="145">
        <f>ROUND(I229*H229,2)</f>
        <v>0</v>
      </c>
      <c r="BL229" s="16" t="s">
        <v>163</v>
      </c>
      <c r="BM229" s="144" t="s">
        <v>397</v>
      </c>
    </row>
    <row r="230" spans="2:65" s="1" customFormat="1" ht="24.2" customHeight="1">
      <c r="B230" s="132"/>
      <c r="C230" s="133" t="s">
        <v>398</v>
      </c>
      <c r="D230" s="133" t="s">
        <v>158</v>
      </c>
      <c r="E230" s="134" t="s">
        <v>399</v>
      </c>
      <c r="F230" s="135" t="s">
        <v>400</v>
      </c>
      <c r="G230" s="136" t="s">
        <v>161</v>
      </c>
      <c r="H230" s="137">
        <v>178</v>
      </c>
      <c r="I230" s="138"/>
      <c r="J230" s="139">
        <f>ROUND(I230*H230,2)</f>
        <v>0</v>
      </c>
      <c r="K230" s="135" t="s">
        <v>162</v>
      </c>
      <c r="L230" s="31"/>
      <c r="M230" s="140" t="s">
        <v>1</v>
      </c>
      <c r="N230" s="141" t="s">
        <v>41</v>
      </c>
      <c r="P230" s="142">
        <f>O230*H230</f>
        <v>0</v>
      </c>
      <c r="Q230" s="142">
        <v>0.345</v>
      </c>
      <c r="R230" s="142">
        <f>Q230*H230</f>
        <v>61.41</v>
      </c>
      <c r="S230" s="142">
        <v>0</v>
      </c>
      <c r="T230" s="143">
        <f>S230*H230</f>
        <v>0</v>
      </c>
      <c r="AR230" s="144" t="s">
        <v>163</v>
      </c>
      <c r="AT230" s="144" t="s">
        <v>158</v>
      </c>
      <c r="AU230" s="144" t="s">
        <v>86</v>
      </c>
      <c r="AY230" s="16" t="s">
        <v>156</v>
      </c>
      <c r="BE230" s="145">
        <f>IF(N230="základní",J230,0)</f>
        <v>0</v>
      </c>
      <c r="BF230" s="145">
        <f>IF(N230="snížená",J230,0)</f>
        <v>0</v>
      </c>
      <c r="BG230" s="145">
        <f>IF(N230="zákl. přenesená",J230,0)</f>
        <v>0</v>
      </c>
      <c r="BH230" s="145">
        <f>IF(N230="sníž. přenesená",J230,0)</f>
        <v>0</v>
      </c>
      <c r="BI230" s="145">
        <f>IF(N230="nulová",J230,0)</f>
        <v>0</v>
      </c>
      <c r="BJ230" s="16" t="s">
        <v>84</v>
      </c>
      <c r="BK230" s="145">
        <f>ROUND(I230*H230,2)</f>
        <v>0</v>
      </c>
      <c r="BL230" s="16" t="s">
        <v>163</v>
      </c>
      <c r="BM230" s="144" t="s">
        <v>401</v>
      </c>
    </row>
    <row r="231" spans="2:65" s="1" customFormat="1" ht="24.2" customHeight="1">
      <c r="B231" s="132"/>
      <c r="C231" s="133" t="s">
        <v>402</v>
      </c>
      <c r="D231" s="133" t="s">
        <v>158</v>
      </c>
      <c r="E231" s="134" t="s">
        <v>403</v>
      </c>
      <c r="F231" s="135" t="s">
        <v>404</v>
      </c>
      <c r="G231" s="136" t="s">
        <v>161</v>
      </c>
      <c r="H231" s="137">
        <v>178</v>
      </c>
      <c r="I231" s="138"/>
      <c r="J231" s="139">
        <f>ROUND(I231*H231,2)</f>
        <v>0</v>
      </c>
      <c r="K231" s="135" t="s">
        <v>162</v>
      </c>
      <c r="L231" s="31"/>
      <c r="M231" s="140" t="s">
        <v>1</v>
      </c>
      <c r="N231" s="141" t="s">
        <v>41</v>
      </c>
      <c r="P231" s="142">
        <f>O231*H231</f>
        <v>0</v>
      </c>
      <c r="Q231" s="142">
        <v>0.46</v>
      </c>
      <c r="R231" s="142">
        <f>Q231*H231</f>
        <v>81.88000000000001</v>
      </c>
      <c r="S231" s="142">
        <v>0</v>
      </c>
      <c r="T231" s="143">
        <f>S231*H231</f>
        <v>0</v>
      </c>
      <c r="AR231" s="144" t="s">
        <v>163</v>
      </c>
      <c r="AT231" s="144" t="s">
        <v>158</v>
      </c>
      <c r="AU231" s="144" t="s">
        <v>86</v>
      </c>
      <c r="AY231" s="16" t="s">
        <v>156</v>
      </c>
      <c r="BE231" s="145">
        <f>IF(N231="základní",J231,0)</f>
        <v>0</v>
      </c>
      <c r="BF231" s="145">
        <f>IF(N231="snížená",J231,0)</f>
        <v>0</v>
      </c>
      <c r="BG231" s="145">
        <f>IF(N231="zákl. přenesená",J231,0)</f>
        <v>0</v>
      </c>
      <c r="BH231" s="145">
        <f>IF(N231="sníž. přenesená",J231,0)</f>
        <v>0</v>
      </c>
      <c r="BI231" s="145">
        <f>IF(N231="nulová",J231,0)</f>
        <v>0</v>
      </c>
      <c r="BJ231" s="16" t="s">
        <v>84</v>
      </c>
      <c r="BK231" s="145">
        <f>ROUND(I231*H231,2)</f>
        <v>0</v>
      </c>
      <c r="BL231" s="16" t="s">
        <v>163</v>
      </c>
      <c r="BM231" s="144" t="s">
        <v>405</v>
      </c>
    </row>
    <row r="232" spans="2:65" s="1" customFormat="1" ht="33" customHeight="1">
      <c r="B232" s="132"/>
      <c r="C232" s="133" t="s">
        <v>406</v>
      </c>
      <c r="D232" s="133" t="s">
        <v>158</v>
      </c>
      <c r="E232" s="134" t="s">
        <v>407</v>
      </c>
      <c r="F232" s="135" t="s">
        <v>408</v>
      </c>
      <c r="G232" s="136" t="s">
        <v>161</v>
      </c>
      <c r="H232" s="137">
        <v>79</v>
      </c>
      <c r="I232" s="138"/>
      <c r="J232" s="139">
        <f>ROUND(I232*H232,2)</f>
        <v>0</v>
      </c>
      <c r="K232" s="135" t="s">
        <v>162</v>
      </c>
      <c r="L232" s="31"/>
      <c r="M232" s="140" t="s">
        <v>1</v>
      </c>
      <c r="N232" s="141" t="s">
        <v>41</v>
      </c>
      <c r="P232" s="142">
        <f>O232*H232</f>
        <v>0</v>
      </c>
      <c r="Q232" s="142">
        <v>0.23737</v>
      </c>
      <c r="R232" s="142">
        <f>Q232*H232</f>
        <v>18.75223</v>
      </c>
      <c r="S232" s="142">
        <v>0</v>
      </c>
      <c r="T232" s="143">
        <f>S232*H232</f>
        <v>0</v>
      </c>
      <c r="AR232" s="144" t="s">
        <v>163</v>
      </c>
      <c r="AT232" s="144" t="s">
        <v>158</v>
      </c>
      <c r="AU232" s="144" t="s">
        <v>86</v>
      </c>
      <c r="AY232" s="16" t="s">
        <v>156</v>
      </c>
      <c r="BE232" s="145">
        <f>IF(N232="základní",J232,0)</f>
        <v>0</v>
      </c>
      <c r="BF232" s="145">
        <f>IF(N232="snížená",J232,0)</f>
        <v>0</v>
      </c>
      <c r="BG232" s="145">
        <f>IF(N232="zákl. přenesená",J232,0)</f>
        <v>0</v>
      </c>
      <c r="BH232" s="145">
        <f>IF(N232="sníž. přenesená",J232,0)</f>
        <v>0</v>
      </c>
      <c r="BI232" s="145">
        <f>IF(N232="nulová",J232,0)</f>
        <v>0</v>
      </c>
      <c r="BJ232" s="16" t="s">
        <v>84</v>
      </c>
      <c r="BK232" s="145">
        <f>ROUND(I232*H232,2)</f>
        <v>0</v>
      </c>
      <c r="BL232" s="16" t="s">
        <v>163</v>
      </c>
      <c r="BM232" s="144" t="s">
        <v>409</v>
      </c>
    </row>
    <row r="233" spans="2:65" s="1" customFormat="1" ht="24.2" customHeight="1">
      <c r="B233" s="132"/>
      <c r="C233" s="133" t="s">
        <v>410</v>
      </c>
      <c r="D233" s="133" t="s">
        <v>158</v>
      </c>
      <c r="E233" s="134" t="s">
        <v>411</v>
      </c>
      <c r="F233" s="135" t="s">
        <v>412</v>
      </c>
      <c r="G233" s="136" t="s">
        <v>161</v>
      </c>
      <c r="H233" s="137">
        <v>158</v>
      </c>
      <c r="I233" s="138"/>
      <c r="J233" s="139">
        <f>ROUND(I233*H233,2)</f>
        <v>0</v>
      </c>
      <c r="K233" s="135" t="s">
        <v>162</v>
      </c>
      <c r="L233" s="31"/>
      <c r="M233" s="140" t="s">
        <v>1</v>
      </c>
      <c r="N233" s="141" t="s">
        <v>41</v>
      </c>
      <c r="P233" s="142">
        <f>O233*H233</f>
        <v>0</v>
      </c>
      <c r="Q233" s="142">
        <v>0.00071</v>
      </c>
      <c r="R233" s="142">
        <f>Q233*H233</f>
        <v>0.11218</v>
      </c>
      <c r="S233" s="142">
        <v>0</v>
      </c>
      <c r="T233" s="143">
        <f>S233*H233</f>
        <v>0</v>
      </c>
      <c r="AR233" s="144" t="s">
        <v>163</v>
      </c>
      <c r="AT233" s="144" t="s">
        <v>158</v>
      </c>
      <c r="AU233" s="144" t="s">
        <v>86</v>
      </c>
      <c r="AY233" s="16" t="s">
        <v>156</v>
      </c>
      <c r="BE233" s="145">
        <f>IF(N233="základní",J233,0)</f>
        <v>0</v>
      </c>
      <c r="BF233" s="145">
        <f>IF(N233="snížená",J233,0)</f>
        <v>0</v>
      </c>
      <c r="BG233" s="145">
        <f>IF(N233="zákl. přenesená",J233,0)</f>
        <v>0</v>
      </c>
      <c r="BH233" s="145">
        <f>IF(N233="sníž. přenesená",J233,0)</f>
        <v>0</v>
      </c>
      <c r="BI233" s="145">
        <f>IF(N233="nulová",J233,0)</f>
        <v>0</v>
      </c>
      <c r="BJ233" s="16" t="s">
        <v>84</v>
      </c>
      <c r="BK233" s="145">
        <f>ROUND(I233*H233,2)</f>
        <v>0</v>
      </c>
      <c r="BL233" s="16" t="s">
        <v>163</v>
      </c>
      <c r="BM233" s="144" t="s">
        <v>413</v>
      </c>
    </row>
    <row r="234" spans="2:51" s="12" customFormat="1" ht="11.25">
      <c r="B234" s="146"/>
      <c r="D234" s="147" t="s">
        <v>200</v>
      </c>
      <c r="E234" s="148" t="s">
        <v>1</v>
      </c>
      <c r="F234" s="149" t="s">
        <v>414</v>
      </c>
      <c r="H234" s="150">
        <v>158</v>
      </c>
      <c r="I234" s="151"/>
      <c r="L234" s="146"/>
      <c r="M234" s="152"/>
      <c r="T234" s="153"/>
      <c r="AT234" s="148" t="s">
        <v>200</v>
      </c>
      <c r="AU234" s="148" t="s">
        <v>86</v>
      </c>
      <c r="AV234" s="12" t="s">
        <v>86</v>
      </c>
      <c r="AW234" s="12" t="s">
        <v>32</v>
      </c>
      <c r="AX234" s="12" t="s">
        <v>84</v>
      </c>
      <c r="AY234" s="148" t="s">
        <v>156</v>
      </c>
    </row>
    <row r="235" spans="2:65" s="1" customFormat="1" ht="24.2" customHeight="1">
      <c r="B235" s="132"/>
      <c r="C235" s="133" t="s">
        <v>415</v>
      </c>
      <c r="D235" s="133" t="s">
        <v>158</v>
      </c>
      <c r="E235" s="134" t="s">
        <v>411</v>
      </c>
      <c r="F235" s="135" t="s">
        <v>412</v>
      </c>
      <c r="G235" s="136" t="s">
        <v>161</v>
      </c>
      <c r="H235" s="137">
        <v>360</v>
      </c>
      <c r="I235" s="138"/>
      <c r="J235" s="139">
        <f>ROUND(I235*H235,2)</f>
        <v>0</v>
      </c>
      <c r="K235" s="135" t="s">
        <v>162</v>
      </c>
      <c r="L235" s="31"/>
      <c r="M235" s="140" t="s">
        <v>1</v>
      </c>
      <c r="N235" s="141" t="s">
        <v>41</v>
      </c>
      <c r="P235" s="142">
        <f>O235*H235</f>
        <v>0</v>
      </c>
      <c r="Q235" s="142">
        <v>0.00071</v>
      </c>
      <c r="R235" s="142">
        <f>Q235*H235</f>
        <v>0.2556</v>
      </c>
      <c r="S235" s="142">
        <v>0</v>
      </c>
      <c r="T235" s="143">
        <f>S235*H235</f>
        <v>0</v>
      </c>
      <c r="AR235" s="144" t="s">
        <v>163</v>
      </c>
      <c r="AT235" s="144" t="s">
        <v>158</v>
      </c>
      <c r="AU235" s="144" t="s">
        <v>86</v>
      </c>
      <c r="AY235" s="16" t="s">
        <v>156</v>
      </c>
      <c r="BE235" s="145">
        <f>IF(N235="základní",J235,0)</f>
        <v>0</v>
      </c>
      <c r="BF235" s="145">
        <f>IF(N235="snížená",J235,0)</f>
        <v>0</v>
      </c>
      <c r="BG235" s="145">
        <f>IF(N235="zákl. přenesená",J235,0)</f>
        <v>0</v>
      </c>
      <c r="BH235" s="145">
        <f>IF(N235="sníž. přenesená",J235,0)</f>
        <v>0</v>
      </c>
      <c r="BI235" s="145">
        <f>IF(N235="nulová",J235,0)</f>
        <v>0</v>
      </c>
      <c r="BJ235" s="16" t="s">
        <v>84</v>
      </c>
      <c r="BK235" s="145">
        <f>ROUND(I235*H235,2)</f>
        <v>0</v>
      </c>
      <c r="BL235" s="16" t="s">
        <v>163</v>
      </c>
      <c r="BM235" s="144" t="s">
        <v>416</v>
      </c>
    </row>
    <row r="236" spans="2:65" s="1" customFormat="1" ht="24.2" customHeight="1">
      <c r="B236" s="132"/>
      <c r="C236" s="133" t="s">
        <v>106</v>
      </c>
      <c r="D236" s="133" t="s">
        <v>158</v>
      </c>
      <c r="E236" s="134" t="s">
        <v>411</v>
      </c>
      <c r="F236" s="135" t="s">
        <v>412</v>
      </c>
      <c r="G236" s="136" t="s">
        <v>161</v>
      </c>
      <c r="H236" s="137">
        <v>100</v>
      </c>
      <c r="I236" s="138"/>
      <c r="J236" s="139">
        <f>ROUND(I236*H236,2)</f>
        <v>0</v>
      </c>
      <c r="K236" s="135" t="s">
        <v>162</v>
      </c>
      <c r="L236" s="31"/>
      <c r="M236" s="140" t="s">
        <v>1</v>
      </c>
      <c r="N236" s="141" t="s">
        <v>41</v>
      </c>
      <c r="P236" s="142">
        <f>O236*H236</f>
        <v>0</v>
      </c>
      <c r="Q236" s="142">
        <v>0.00071</v>
      </c>
      <c r="R236" s="142">
        <f>Q236*H236</f>
        <v>0.07100000000000001</v>
      </c>
      <c r="S236" s="142">
        <v>0</v>
      </c>
      <c r="T236" s="143">
        <f>S236*H236</f>
        <v>0</v>
      </c>
      <c r="AR236" s="144" t="s">
        <v>163</v>
      </c>
      <c r="AT236" s="144" t="s">
        <v>158</v>
      </c>
      <c r="AU236" s="144" t="s">
        <v>86</v>
      </c>
      <c r="AY236" s="16" t="s">
        <v>156</v>
      </c>
      <c r="BE236" s="145">
        <f>IF(N236="základní",J236,0)</f>
        <v>0</v>
      </c>
      <c r="BF236" s="145">
        <f>IF(N236="snížená",J236,0)</f>
        <v>0</v>
      </c>
      <c r="BG236" s="145">
        <f>IF(N236="zákl. přenesená",J236,0)</f>
        <v>0</v>
      </c>
      <c r="BH236" s="145">
        <f>IF(N236="sníž. přenesená",J236,0)</f>
        <v>0</v>
      </c>
      <c r="BI236" s="145">
        <f>IF(N236="nulová",J236,0)</f>
        <v>0</v>
      </c>
      <c r="BJ236" s="16" t="s">
        <v>84</v>
      </c>
      <c r="BK236" s="145">
        <f>ROUND(I236*H236,2)</f>
        <v>0</v>
      </c>
      <c r="BL236" s="16" t="s">
        <v>163</v>
      </c>
      <c r="BM236" s="144" t="s">
        <v>417</v>
      </c>
    </row>
    <row r="237" spans="2:51" s="12" customFormat="1" ht="11.25">
      <c r="B237" s="146"/>
      <c r="D237" s="147" t="s">
        <v>200</v>
      </c>
      <c r="E237" s="148" t="s">
        <v>1</v>
      </c>
      <c r="F237" s="149" t="s">
        <v>418</v>
      </c>
      <c r="H237" s="150">
        <v>100</v>
      </c>
      <c r="I237" s="151"/>
      <c r="L237" s="146"/>
      <c r="M237" s="152"/>
      <c r="T237" s="153"/>
      <c r="AT237" s="148" t="s">
        <v>200</v>
      </c>
      <c r="AU237" s="148" t="s">
        <v>86</v>
      </c>
      <c r="AV237" s="12" t="s">
        <v>86</v>
      </c>
      <c r="AW237" s="12" t="s">
        <v>32</v>
      </c>
      <c r="AX237" s="12" t="s">
        <v>84</v>
      </c>
      <c r="AY237" s="148" t="s">
        <v>156</v>
      </c>
    </row>
    <row r="238" spans="2:65" s="1" customFormat="1" ht="33" customHeight="1">
      <c r="B238" s="132"/>
      <c r="C238" s="133" t="s">
        <v>419</v>
      </c>
      <c r="D238" s="133" t="s">
        <v>158</v>
      </c>
      <c r="E238" s="134" t="s">
        <v>420</v>
      </c>
      <c r="F238" s="135" t="s">
        <v>421</v>
      </c>
      <c r="G238" s="136" t="s">
        <v>161</v>
      </c>
      <c r="H238" s="137">
        <v>50</v>
      </c>
      <c r="I238" s="138"/>
      <c r="J238" s="139">
        <f>ROUND(I238*H238,2)</f>
        <v>0</v>
      </c>
      <c r="K238" s="135" t="s">
        <v>162</v>
      </c>
      <c r="L238" s="31"/>
      <c r="M238" s="140" t="s">
        <v>1</v>
      </c>
      <c r="N238" s="141" t="s">
        <v>41</v>
      </c>
      <c r="P238" s="142">
        <f>O238*H238</f>
        <v>0</v>
      </c>
      <c r="Q238" s="142">
        <v>0.10373</v>
      </c>
      <c r="R238" s="142">
        <f>Q238*H238</f>
        <v>5.1865000000000006</v>
      </c>
      <c r="S238" s="142">
        <v>0</v>
      </c>
      <c r="T238" s="143">
        <f>S238*H238</f>
        <v>0</v>
      </c>
      <c r="AR238" s="144" t="s">
        <v>163</v>
      </c>
      <c r="AT238" s="144" t="s">
        <v>158</v>
      </c>
      <c r="AU238" s="144" t="s">
        <v>86</v>
      </c>
      <c r="AY238" s="16" t="s">
        <v>156</v>
      </c>
      <c r="BE238" s="145">
        <f>IF(N238="základní",J238,0)</f>
        <v>0</v>
      </c>
      <c r="BF238" s="145">
        <f>IF(N238="snížená",J238,0)</f>
        <v>0</v>
      </c>
      <c r="BG238" s="145">
        <f>IF(N238="zákl. přenesená",J238,0)</f>
        <v>0</v>
      </c>
      <c r="BH238" s="145">
        <f>IF(N238="sníž. přenesená",J238,0)</f>
        <v>0</v>
      </c>
      <c r="BI238" s="145">
        <f>IF(N238="nulová",J238,0)</f>
        <v>0</v>
      </c>
      <c r="BJ238" s="16" t="s">
        <v>84</v>
      </c>
      <c r="BK238" s="145">
        <f>ROUND(I238*H238,2)</f>
        <v>0</v>
      </c>
      <c r="BL238" s="16" t="s">
        <v>163</v>
      </c>
      <c r="BM238" s="144" t="s">
        <v>422</v>
      </c>
    </row>
    <row r="239" spans="2:51" s="13" customFormat="1" ht="11.25">
      <c r="B239" s="154"/>
      <c r="D239" s="147" t="s">
        <v>200</v>
      </c>
      <c r="E239" s="155" t="s">
        <v>1</v>
      </c>
      <c r="F239" s="156" t="s">
        <v>423</v>
      </c>
      <c r="H239" s="155" t="s">
        <v>1</v>
      </c>
      <c r="I239" s="157"/>
      <c r="L239" s="154"/>
      <c r="M239" s="158"/>
      <c r="T239" s="159"/>
      <c r="AT239" s="155" t="s">
        <v>200</v>
      </c>
      <c r="AU239" s="155" t="s">
        <v>86</v>
      </c>
      <c r="AV239" s="13" t="s">
        <v>84</v>
      </c>
      <c r="AW239" s="13" t="s">
        <v>32</v>
      </c>
      <c r="AX239" s="13" t="s">
        <v>76</v>
      </c>
      <c r="AY239" s="155" t="s">
        <v>156</v>
      </c>
    </row>
    <row r="240" spans="2:51" s="12" customFormat="1" ht="11.25">
      <c r="B240" s="146"/>
      <c r="D240" s="147" t="s">
        <v>200</v>
      </c>
      <c r="E240" s="148" t="s">
        <v>1</v>
      </c>
      <c r="F240" s="149" t="s">
        <v>424</v>
      </c>
      <c r="H240" s="150">
        <v>50</v>
      </c>
      <c r="I240" s="151"/>
      <c r="L240" s="146"/>
      <c r="M240" s="152"/>
      <c r="T240" s="153"/>
      <c r="AT240" s="148" t="s">
        <v>200</v>
      </c>
      <c r="AU240" s="148" t="s">
        <v>86</v>
      </c>
      <c r="AV240" s="12" t="s">
        <v>86</v>
      </c>
      <c r="AW240" s="12" t="s">
        <v>32</v>
      </c>
      <c r="AX240" s="12" t="s">
        <v>84</v>
      </c>
      <c r="AY240" s="148" t="s">
        <v>156</v>
      </c>
    </row>
    <row r="241" spans="2:65" s="1" customFormat="1" ht="33" customHeight="1">
      <c r="B241" s="132"/>
      <c r="C241" s="133" t="s">
        <v>425</v>
      </c>
      <c r="D241" s="133" t="s">
        <v>158</v>
      </c>
      <c r="E241" s="134" t="s">
        <v>426</v>
      </c>
      <c r="F241" s="135" t="s">
        <v>427</v>
      </c>
      <c r="G241" s="136" t="s">
        <v>161</v>
      </c>
      <c r="H241" s="137">
        <v>360</v>
      </c>
      <c r="I241" s="138"/>
      <c r="J241" s="139">
        <f>ROUND(I241*H241,2)</f>
        <v>0</v>
      </c>
      <c r="K241" s="135" t="s">
        <v>162</v>
      </c>
      <c r="L241" s="31"/>
      <c r="M241" s="140" t="s">
        <v>1</v>
      </c>
      <c r="N241" s="141" t="s">
        <v>41</v>
      </c>
      <c r="P241" s="142">
        <f>O241*H241</f>
        <v>0</v>
      </c>
      <c r="Q241" s="142">
        <v>0.10373</v>
      </c>
      <c r="R241" s="142">
        <f>Q241*H241</f>
        <v>37.342800000000004</v>
      </c>
      <c r="S241" s="142">
        <v>0</v>
      </c>
      <c r="T241" s="143">
        <f>S241*H241</f>
        <v>0</v>
      </c>
      <c r="AR241" s="144" t="s">
        <v>163</v>
      </c>
      <c r="AT241" s="144" t="s">
        <v>158</v>
      </c>
      <c r="AU241" s="144" t="s">
        <v>86</v>
      </c>
      <c r="AY241" s="16" t="s">
        <v>156</v>
      </c>
      <c r="BE241" s="145">
        <f>IF(N241="základní",J241,0)</f>
        <v>0</v>
      </c>
      <c r="BF241" s="145">
        <f>IF(N241="snížená",J241,0)</f>
        <v>0</v>
      </c>
      <c r="BG241" s="145">
        <f>IF(N241="zákl. přenesená",J241,0)</f>
        <v>0</v>
      </c>
      <c r="BH241" s="145">
        <f>IF(N241="sníž. přenesená",J241,0)</f>
        <v>0</v>
      </c>
      <c r="BI241" s="145">
        <f>IF(N241="nulová",J241,0)</f>
        <v>0</v>
      </c>
      <c r="BJ241" s="16" t="s">
        <v>84</v>
      </c>
      <c r="BK241" s="145">
        <f>ROUND(I241*H241,2)</f>
        <v>0</v>
      </c>
      <c r="BL241" s="16" t="s">
        <v>163</v>
      </c>
      <c r="BM241" s="144" t="s">
        <v>428</v>
      </c>
    </row>
    <row r="242" spans="2:51" s="13" customFormat="1" ht="11.25">
      <c r="B242" s="154"/>
      <c r="D242" s="147" t="s">
        <v>200</v>
      </c>
      <c r="E242" s="155" t="s">
        <v>1</v>
      </c>
      <c r="F242" s="156" t="s">
        <v>429</v>
      </c>
      <c r="H242" s="155" t="s">
        <v>1</v>
      </c>
      <c r="I242" s="157"/>
      <c r="L242" s="154"/>
      <c r="M242" s="158"/>
      <c r="T242" s="159"/>
      <c r="AT242" s="155" t="s">
        <v>200</v>
      </c>
      <c r="AU242" s="155" t="s">
        <v>86</v>
      </c>
      <c r="AV242" s="13" t="s">
        <v>84</v>
      </c>
      <c r="AW242" s="13" t="s">
        <v>32</v>
      </c>
      <c r="AX242" s="13" t="s">
        <v>76</v>
      </c>
      <c r="AY242" s="155" t="s">
        <v>156</v>
      </c>
    </row>
    <row r="243" spans="2:51" s="12" customFormat="1" ht="11.25">
      <c r="B243" s="146"/>
      <c r="D243" s="147" t="s">
        <v>200</v>
      </c>
      <c r="E243" s="148" t="s">
        <v>1</v>
      </c>
      <c r="F243" s="149" t="s">
        <v>430</v>
      </c>
      <c r="H243" s="150">
        <v>360</v>
      </c>
      <c r="I243" s="151"/>
      <c r="L243" s="146"/>
      <c r="M243" s="152"/>
      <c r="T243" s="153"/>
      <c r="AT243" s="148" t="s">
        <v>200</v>
      </c>
      <c r="AU243" s="148" t="s">
        <v>86</v>
      </c>
      <c r="AV243" s="12" t="s">
        <v>86</v>
      </c>
      <c r="AW243" s="12" t="s">
        <v>32</v>
      </c>
      <c r="AX243" s="12" t="s">
        <v>84</v>
      </c>
      <c r="AY243" s="148" t="s">
        <v>156</v>
      </c>
    </row>
    <row r="244" spans="2:65" s="1" customFormat="1" ht="33" customHeight="1">
      <c r="B244" s="132"/>
      <c r="C244" s="133" t="s">
        <v>431</v>
      </c>
      <c r="D244" s="133" t="s">
        <v>158</v>
      </c>
      <c r="E244" s="134" t="s">
        <v>426</v>
      </c>
      <c r="F244" s="135" t="s">
        <v>427</v>
      </c>
      <c r="G244" s="136" t="s">
        <v>161</v>
      </c>
      <c r="H244" s="137">
        <v>79</v>
      </c>
      <c r="I244" s="138"/>
      <c r="J244" s="139">
        <f>ROUND(I244*H244,2)</f>
        <v>0</v>
      </c>
      <c r="K244" s="135" t="s">
        <v>162</v>
      </c>
      <c r="L244" s="31"/>
      <c r="M244" s="140" t="s">
        <v>1</v>
      </c>
      <c r="N244" s="141" t="s">
        <v>41</v>
      </c>
      <c r="P244" s="142">
        <f>O244*H244</f>
        <v>0</v>
      </c>
      <c r="Q244" s="142">
        <v>0.10373</v>
      </c>
      <c r="R244" s="142">
        <f>Q244*H244</f>
        <v>8.19467</v>
      </c>
      <c r="S244" s="142">
        <v>0</v>
      </c>
      <c r="T244" s="143">
        <f>S244*H244</f>
        <v>0</v>
      </c>
      <c r="AR244" s="144" t="s">
        <v>163</v>
      </c>
      <c r="AT244" s="144" t="s">
        <v>158</v>
      </c>
      <c r="AU244" s="144" t="s">
        <v>86</v>
      </c>
      <c r="AY244" s="16" t="s">
        <v>156</v>
      </c>
      <c r="BE244" s="145">
        <f>IF(N244="základní",J244,0)</f>
        <v>0</v>
      </c>
      <c r="BF244" s="145">
        <f>IF(N244="snížená",J244,0)</f>
        <v>0</v>
      </c>
      <c r="BG244" s="145">
        <f>IF(N244="zákl. přenesená",J244,0)</f>
        <v>0</v>
      </c>
      <c r="BH244" s="145">
        <f>IF(N244="sníž. přenesená",J244,0)</f>
        <v>0</v>
      </c>
      <c r="BI244" s="145">
        <f>IF(N244="nulová",J244,0)</f>
        <v>0</v>
      </c>
      <c r="BJ244" s="16" t="s">
        <v>84</v>
      </c>
      <c r="BK244" s="145">
        <f>ROUND(I244*H244,2)</f>
        <v>0</v>
      </c>
      <c r="BL244" s="16" t="s">
        <v>163</v>
      </c>
      <c r="BM244" s="144" t="s">
        <v>432</v>
      </c>
    </row>
    <row r="245" spans="2:51" s="13" customFormat="1" ht="11.25">
      <c r="B245" s="154"/>
      <c r="D245" s="147" t="s">
        <v>200</v>
      </c>
      <c r="E245" s="155" t="s">
        <v>1</v>
      </c>
      <c r="F245" s="156" t="s">
        <v>433</v>
      </c>
      <c r="H245" s="155" t="s">
        <v>1</v>
      </c>
      <c r="I245" s="157"/>
      <c r="L245" s="154"/>
      <c r="M245" s="158"/>
      <c r="T245" s="159"/>
      <c r="AT245" s="155" t="s">
        <v>200</v>
      </c>
      <c r="AU245" s="155" t="s">
        <v>86</v>
      </c>
      <c r="AV245" s="13" t="s">
        <v>84</v>
      </c>
      <c r="AW245" s="13" t="s">
        <v>32</v>
      </c>
      <c r="AX245" s="13" t="s">
        <v>76</v>
      </c>
      <c r="AY245" s="155" t="s">
        <v>156</v>
      </c>
    </row>
    <row r="246" spans="2:51" s="12" customFormat="1" ht="11.25">
      <c r="B246" s="146"/>
      <c r="D246" s="147" t="s">
        <v>200</v>
      </c>
      <c r="E246" s="148" t="s">
        <v>1</v>
      </c>
      <c r="F246" s="149" t="s">
        <v>434</v>
      </c>
      <c r="H246" s="150">
        <v>79</v>
      </c>
      <c r="I246" s="151"/>
      <c r="L246" s="146"/>
      <c r="M246" s="152"/>
      <c r="T246" s="153"/>
      <c r="AT246" s="148" t="s">
        <v>200</v>
      </c>
      <c r="AU246" s="148" t="s">
        <v>86</v>
      </c>
      <c r="AV246" s="12" t="s">
        <v>86</v>
      </c>
      <c r="AW246" s="12" t="s">
        <v>32</v>
      </c>
      <c r="AX246" s="12" t="s">
        <v>84</v>
      </c>
      <c r="AY246" s="148" t="s">
        <v>156</v>
      </c>
    </row>
    <row r="247" spans="2:65" s="1" customFormat="1" ht="24.2" customHeight="1">
      <c r="B247" s="132"/>
      <c r="C247" s="133" t="s">
        <v>435</v>
      </c>
      <c r="D247" s="133" t="s">
        <v>158</v>
      </c>
      <c r="E247" s="134" t="s">
        <v>436</v>
      </c>
      <c r="F247" s="135" t="s">
        <v>437</v>
      </c>
      <c r="G247" s="136" t="s">
        <v>161</v>
      </c>
      <c r="H247" s="137">
        <v>50</v>
      </c>
      <c r="I247" s="138"/>
      <c r="J247" s="139">
        <f>ROUND(I247*H247,2)</f>
        <v>0</v>
      </c>
      <c r="K247" s="135" t="s">
        <v>162</v>
      </c>
      <c r="L247" s="31"/>
      <c r="M247" s="140" t="s">
        <v>1</v>
      </c>
      <c r="N247" s="141" t="s">
        <v>41</v>
      </c>
      <c r="P247" s="142">
        <f>O247*H247</f>
        <v>0</v>
      </c>
      <c r="Q247" s="142">
        <v>0.15559</v>
      </c>
      <c r="R247" s="142">
        <f>Q247*H247</f>
        <v>7.7795000000000005</v>
      </c>
      <c r="S247" s="142">
        <v>0</v>
      </c>
      <c r="T247" s="143">
        <f>S247*H247</f>
        <v>0</v>
      </c>
      <c r="AR247" s="144" t="s">
        <v>163</v>
      </c>
      <c r="AT247" s="144" t="s">
        <v>158</v>
      </c>
      <c r="AU247" s="144" t="s">
        <v>86</v>
      </c>
      <c r="AY247" s="16" t="s">
        <v>156</v>
      </c>
      <c r="BE247" s="145">
        <f>IF(N247="základní",J247,0)</f>
        <v>0</v>
      </c>
      <c r="BF247" s="145">
        <f>IF(N247="snížená",J247,0)</f>
        <v>0</v>
      </c>
      <c r="BG247" s="145">
        <f>IF(N247="zákl. přenesená",J247,0)</f>
        <v>0</v>
      </c>
      <c r="BH247" s="145">
        <f>IF(N247="sníž. přenesená",J247,0)</f>
        <v>0</v>
      </c>
      <c r="BI247" s="145">
        <f>IF(N247="nulová",J247,0)</f>
        <v>0</v>
      </c>
      <c r="BJ247" s="16" t="s">
        <v>84</v>
      </c>
      <c r="BK247" s="145">
        <f>ROUND(I247*H247,2)</f>
        <v>0</v>
      </c>
      <c r="BL247" s="16" t="s">
        <v>163</v>
      </c>
      <c r="BM247" s="144" t="s">
        <v>438</v>
      </c>
    </row>
    <row r="248" spans="2:65" s="1" customFormat="1" ht="24.2" customHeight="1">
      <c r="B248" s="132"/>
      <c r="C248" s="133" t="s">
        <v>439</v>
      </c>
      <c r="D248" s="133" t="s">
        <v>158</v>
      </c>
      <c r="E248" s="134" t="s">
        <v>440</v>
      </c>
      <c r="F248" s="135" t="s">
        <v>441</v>
      </c>
      <c r="G248" s="136" t="s">
        <v>161</v>
      </c>
      <c r="H248" s="137">
        <v>79</v>
      </c>
      <c r="I248" s="138"/>
      <c r="J248" s="139">
        <f>ROUND(I248*H248,2)</f>
        <v>0</v>
      </c>
      <c r="K248" s="135" t="s">
        <v>162</v>
      </c>
      <c r="L248" s="31"/>
      <c r="M248" s="140" t="s">
        <v>1</v>
      </c>
      <c r="N248" s="141" t="s">
        <v>41</v>
      </c>
      <c r="P248" s="142">
        <f>O248*H248</f>
        <v>0</v>
      </c>
      <c r="Q248" s="142">
        <v>0.15559</v>
      </c>
      <c r="R248" s="142">
        <f>Q248*H248</f>
        <v>12.29161</v>
      </c>
      <c r="S248" s="142">
        <v>0</v>
      </c>
      <c r="T248" s="143">
        <f>S248*H248</f>
        <v>0</v>
      </c>
      <c r="AR248" s="144" t="s">
        <v>163</v>
      </c>
      <c r="AT248" s="144" t="s">
        <v>158</v>
      </c>
      <c r="AU248" s="144" t="s">
        <v>86</v>
      </c>
      <c r="AY248" s="16" t="s">
        <v>156</v>
      </c>
      <c r="BE248" s="145">
        <f>IF(N248="základní",J248,0)</f>
        <v>0</v>
      </c>
      <c r="BF248" s="145">
        <f>IF(N248="snížená",J248,0)</f>
        <v>0</v>
      </c>
      <c r="BG248" s="145">
        <f>IF(N248="zákl. přenesená",J248,0)</f>
        <v>0</v>
      </c>
      <c r="BH248" s="145">
        <f>IF(N248="sníž. přenesená",J248,0)</f>
        <v>0</v>
      </c>
      <c r="BI248" s="145">
        <f>IF(N248="nulová",J248,0)</f>
        <v>0</v>
      </c>
      <c r="BJ248" s="16" t="s">
        <v>84</v>
      </c>
      <c r="BK248" s="145">
        <f>ROUND(I248*H248,2)</f>
        <v>0</v>
      </c>
      <c r="BL248" s="16" t="s">
        <v>163</v>
      </c>
      <c r="BM248" s="144" t="s">
        <v>442</v>
      </c>
    </row>
    <row r="249" spans="2:65" s="1" customFormat="1" ht="55.5" customHeight="1">
      <c r="B249" s="132"/>
      <c r="C249" s="133" t="s">
        <v>443</v>
      </c>
      <c r="D249" s="133" t="s">
        <v>158</v>
      </c>
      <c r="E249" s="134" t="s">
        <v>444</v>
      </c>
      <c r="F249" s="135" t="s">
        <v>445</v>
      </c>
      <c r="G249" s="136" t="s">
        <v>161</v>
      </c>
      <c r="H249" s="137">
        <v>132</v>
      </c>
      <c r="I249" s="138"/>
      <c r="J249" s="139">
        <f>ROUND(I249*H249,2)</f>
        <v>0</v>
      </c>
      <c r="K249" s="135" t="s">
        <v>162</v>
      </c>
      <c r="L249" s="31"/>
      <c r="M249" s="140" t="s">
        <v>1</v>
      </c>
      <c r="N249" s="141" t="s">
        <v>41</v>
      </c>
      <c r="P249" s="142">
        <f>O249*H249</f>
        <v>0</v>
      </c>
      <c r="Q249" s="142">
        <v>0.167</v>
      </c>
      <c r="R249" s="142">
        <f>Q249*H249</f>
        <v>22.044</v>
      </c>
      <c r="S249" s="142">
        <v>0</v>
      </c>
      <c r="T249" s="143">
        <f>S249*H249</f>
        <v>0</v>
      </c>
      <c r="AR249" s="144" t="s">
        <v>163</v>
      </c>
      <c r="AT249" s="144" t="s">
        <v>158</v>
      </c>
      <c r="AU249" s="144" t="s">
        <v>86</v>
      </c>
      <c r="AY249" s="16" t="s">
        <v>156</v>
      </c>
      <c r="BE249" s="145">
        <f>IF(N249="základní",J249,0)</f>
        <v>0</v>
      </c>
      <c r="BF249" s="145">
        <f>IF(N249="snížená",J249,0)</f>
        <v>0</v>
      </c>
      <c r="BG249" s="145">
        <f>IF(N249="zákl. přenesená",J249,0)</f>
        <v>0</v>
      </c>
      <c r="BH249" s="145">
        <f>IF(N249="sníž. přenesená",J249,0)</f>
        <v>0</v>
      </c>
      <c r="BI249" s="145">
        <f>IF(N249="nulová",J249,0)</f>
        <v>0</v>
      </c>
      <c r="BJ249" s="16" t="s">
        <v>84</v>
      </c>
      <c r="BK249" s="145">
        <f>ROUND(I249*H249,2)</f>
        <v>0</v>
      </c>
      <c r="BL249" s="16" t="s">
        <v>163</v>
      </c>
      <c r="BM249" s="144" t="s">
        <v>446</v>
      </c>
    </row>
    <row r="250" spans="2:65" s="1" customFormat="1" ht="16.5" customHeight="1">
      <c r="B250" s="132"/>
      <c r="C250" s="167" t="s">
        <v>447</v>
      </c>
      <c r="D250" s="167" t="s">
        <v>316</v>
      </c>
      <c r="E250" s="168" t="s">
        <v>448</v>
      </c>
      <c r="F250" s="169" t="s">
        <v>449</v>
      </c>
      <c r="G250" s="170" t="s">
        <v>161</v>
      </c>
      <c r="H250" s="171">
        <v>134.64</v>
      </c>
      <c r="I250" s="172"/>
      <c r="J250" s="173">
        <f>ROUND(I250*H250,2)</f>
        <v>0</v>
      </c>
      <c r="K250" s="169" t="s">
        <v>162</v>
      </c>
      <c r="L250" s="174"/>
      <c r="M250" s="175" t="s">
        <v>1</v>
      </c>
      <c r="N250" s="176" t="s">
        <v>41</v>
      </c>
      <c r="P250" s="142">
        <f>O250*H250</f>
        <v>0</v>
      </c>
      <c r="Q250" s="142">
        <v>0.118</v>
      </c>
      <c r="R250" s="142">
        <f>Q250*H250</f>
        <v>15.887519999999997</v>
      </c>
      <c r="S250" s="142">
        <v>0</v>
      </c>
      <c r="T250" s="143">
        <f>S250*H250</f>
        <v>0</v>
      </c>
      <c r="AR250" s="144" t="s">
        <v>187</v>
      </c>
      <c r="AT250" s="144" t="s">
        <v>316</v>
      </c>
      <c r="AU250" s="144" t="s">
        <v>86</v>
      </c>
      <c r="AY250" s="16" t="s">
        <v>156</v>
      </c>
      <c r="BE250" s="145">
        <f>IF(N250="základní",J250,0)</f>
        <v>0</v>
      </c>
      <c r="BF250" s="145">
        <f>IF(N250="snížená",J250,0)</f>
        <v>0</v>
      </c>
      <c r="BG250" s="145">
        <f>IF(N250="zákl. přenesená",J250,0)</f>
        <v>0</v>
      </c>
      <c r="BH250" s="145">
        <f>IF(N250="sníž. přenesená",J250,0)</f>
        <v>0</v>
      </c>
      <c r="BI250" s="145">
        <f>IF(N250="nulová",J250,0)</f>
        <v>0</v>
      </c>
      <c r="BJ250" s="16" t="s">
        <v>84</v>
      </c>
      <c r="BK250" s="145">
        <f>ROUND(I250*H250,2)</f>
        <v>0</v>
      </c>
      <c r="BL250" s="16" t="s">
        <v>163</v>
      </c>
      <c r="BM250" s="144" t="s">
        <v>450</v>
      </c>
    </row>
    <row r="251" spans="2:51" s="12" customFormat="1" ht="11.25">
      <c r="B251" s="146"/>
      <c r="D251" s="147" t="s">
        <v>200</v>
      </c>
      <c r="F251" s="149" t="s">
        <v>451</v>
      </c>
      <c r="H251" s="150">
        <v>134.64</v>
      </c>
      <c r="I251" s="151"/>
      <c r="L251" s="146"/>
      <c r="M251" s="152"/>
      <c r="T251" s="153"/>
      <c r="AT251" s="148" t="s">
        <v>200</v>
      </c>
      <c r="AU251" s="148" t="s">
        <v>86</v>
      </c>
      <c r="AV251" s="12" t="s">
        <v>86</v>
      </c>
      <c r="AW251" s="12" t="s">
        <v>3</v>
      </c>
      <c r="AX251" s="12" t="s">
        <v>84</v>
      </c>
      <c r="AY251" s="148" t="s">
        <v>156</v>
      </c>
    </row>
    <row r="252" spans="2:65" s="1" customFormat="1" ht="76.35" customHeight="1">
      <c r="B252" s="132"/>
      <c r="C252" s="133" t="s">
        <v>452</v>
      </c>
      <c r="D252" s="133" t="s">
        <v>158</v>
      </c>
      <c r="E252" s="134" t="s">
        <v>453</v>
      </c>
      <c r="F252" s="135" t="s">
        <v>454</v>
      </c>
      <c r="G252" s="136" t="s">
        <v>161</v>
      </c>
      <c r="H252" s="137">
        <v>4</v>
      </c>
      <c r="I252" s="138"/>
      <c r="J252" s="139">
        <f>ROUND(I252*H252,2)</f>
        <v>0</v>
      </c>
      <c r="K252" s="135" t="s">
        <v>162</v>
      </c>
      <c r="L252" s="31"/>
      <c r="M252" s="140" t="s">
        <v>1</v>
      </c>
      <c r="N252" s="141" t="s">
        <v>41</v>
      </c>
      <c r="P252" s="142">
        <f>O252*H252</f>
        <v>0</v>
      </c>
      <c r="Q252" s="142">
        <v>0.08922</v>
      </c>
      <c r="R252" s="142">
        <f>Q252*H252</f>
        <v>0.35688</v>
      </c>
      <c r="S252" s="142">
        <v>0</v>
      </c>
      <c r="T252" s="143">
        <f>S252*H252</f>
        <v>0</v>
      </c>
      <c r="AR252" s="144" t="s">
        <v>163</v>
      </c>
      <c r="AT252" s="144" t="s">
        <v>158</v>
      </c>
      <c r="AU252" s="144" t="s">
        <v>86</v>
      </c>
      <c r="AY252" s="16" t="s">
        <v>156</v>
      </c>
      <c r="BE252" s="145">
        <f>IF(N252="základní",J252,0)</f>
        <v>0</v>
      </c>
      <c r="BF252" s="145">
        <f>IF(N252="snížená",J252,0)</f>
        <v>0</v>
      </c>
      <c r="BG252" s="145">
        <f>IF(N252="zákl. přenesená",J252,0)</f>
        <v>0</v>
      </c>
      <c r="BH252" s="145">
        <f>IF(N252="sníž. přenesená",J252,0)</f>
        <v>0</v>
      </c>
      <c r="BI252" s="145">
        <f>IF(N252="nulová",J252,0)</f>
        <v>0</v>
      </c>
      <c r="BJ252" s="16" t="s">
        <v>84</v>
      </c>
      <c r="BK252" s="145">
        <f>ROUND(I252*H252,2)</f>
        <v>0</v>
      </c>
      <c r="BL252" s="16" t="s">
        <v>163</v>
      </c>
      <c r="BM252" s="144" t="s">
        <v>455</v>
      </c>
    </row>
    <row r="253" spans="2:65" s="1" customFormat="1" ht="16.5" customHeight="1">
      <c r="B253" s="132"/>
      <c r="C253" s="167" t="s">
        <v>456</v>
      </c>
      <c r="D253" s="167" t="s">
        <v>316</v>
      </c>
      <c r="E253" s="168" t="s">
        <v>457</v>
      </c>
      <c r="F253" s="169" t="s">
        <v>458</v>
      </c>
      <c r="G253" s="170" t="s">
        <v>161</v>
      </c>
      <c r="H253" s="171">
        <v>4.12</v>
      </c>
      <c r="I253" s="172"/>
      <c r="J253" s="173">
        <f>ROUND(I253*H253,2)</f>
        <v>0</v>
      </c>
      <c r="K253" s="169" t="s">
        <v>1</v>
      </c>
      <c r="L253" s="174"/>
      <c r="M253" s="175" t="s">
        <v>1</v>
      </c>
      <c r="N253" s="176" t="s">
        <v>41</v>
      </c>
      <c r="P253" s="142">
        <f>O253*H253</f>
        <v>0</v>
      </c>
      <c r="Q253" s="142">
        <v>0.3</v>
      </c>
      <c r="R253" s="142">
        <f>Q253*H253</f>
        <v>1.236</v>
      </c>
      <c r="S253" s="142">
        <v>0</v>
      </c>
      <c r="T253" s="143">
        <f>S253*H253</f>
        <v>0</v>
      </c>
      <c r="AR253" s="144" t="s">
        <v>187</v>
      </c>
      <c r="AT253" s="144" t="s">
        <v>316</v>
      </c>
      <c r="AU253" s="144" t="s">
        <v>86</v>
      </c>
      <c r="AY253" s="16" t="s">
        <v>156</v>
      </c>
      <c r="BE253" s="145">
        <f>IF(N253="základní",J253,0)</f>
        <v>0</v>
      </c>
      <c r="BF253" s="145">
        <f>IF(N253="snížená",J253,0)</f>
        <v>0</v>
      </c>
      <c r="BG253" s="145">
        <f>IF(N253="zákl. přenesená",J253,0)</f>
        <v>0</v>
      </c>
      <c r="BH253" s="145">
        <f>IF(N253="sníž. přenesená",J253,0)</f>
        <v>0</v>
      </c>
      <c r="BI253" s="145">
        <f>IF(N253="nulová",J253,0)</f>
        <v>0</v>
      </c>
      <c r="BJ253" s="16" t="s">
        <v>84</v>
      </c>
      <c r="BK253" s="145">
        <f>ROUND(I253*H253,2)</f>
        <v>0</v>
      </c>
      <c r="BL253" s="16" t="s">
        <v>163</v>
      </c>
      <c r="BM253" s="144" t="s">
        <v>459</v>
      </c>
    </row>
    <row r="254" spans="2:51" s="12" customFormat="1" ht="11.25">
      <c r="B254" s="146"/>
      <c r="D254" s="147" t="s">
        <v>200</v>
      </c>
      <c r="F254" s="149" t="s">
        <v>460</v>
      </c>
      <c r="H254" s="150">
        <v>4.12</v>
      </c>
      <c r="I254" s="151"/>
      <c r="L254" s="146"/>
      <c r="M254" s="152"/>
      <c r="T254" s="153"/>
      <c r="AT254" s="148" t="s">
        <v>200</v>
      </c>
      <c r="AU254" s="148" t="s">
        <v>86</v>
      </c>
      <c r="AV254" s="12" t="s">
        <v>86</v>
      </c>
      <c r="AW254" s="12" t="s">
        <v>3</v>
      </c>
      <c r="AX254" s="12" t="s">
        <v>84</v>
      </c>
      <c r="AY254" s="148" t="s">
        <v>156</v>
      </c>
    </row>
    <row r="255" spans="2:65" s="1" customFormat="1" ht="66.75" customHeight="1">
      <c r="B255" s="132"/>
      <c r="C255" s="133" t="s">
        <v>461</v>
      </c>
      <c r="D255" s="133" t="s">
        <v>158</v>
      </c>
      <c r="E255" s="134" t="s">
        <v>462</v>
      </c>
      <c r="F255" s="135" t="s">
        <v>463</v>
      </c>
      <c r="G255" s="136" t="s">
        <v>161</v>
      </c>
      <c r="H255" s="137">
        <v>4</v>
      </c>
      <c r="I255" s="138"/>
      <c r="J255" s="139">
        <f>ROUND(I255*H255,2)</f>
        <v>0</v>
      </c>
      <c r="K255" s="135" t="s">
        <v>162</v>
      </c>
      <c r="L255" s="31"/>
      <c r="M255" s="140" t="s">
        <v>1</v>
      </c>
      <c r="N255" s="141" t="s">
        <v>41</v>
      </c>
      <c r="P255" s="142">
        <f>O255*H255</f>
        <v>0</v>
      </c>
      <c r="Q255" s="142">
        <v>0.101</v>
      </c>
      <c r="R255" s="142">
        <f>Q255*H255</f>
        <v>0.404</v>
      </c>
      <c r="S255" s="142">
        <v>0</v>
      </c>
      <c r="T255" s="143">
        <f>S255*H255</f>
        <v>0</v>
      </c>
      <c r="AR255" s="144" t="s">
        <v>163</v>
      </c>
      <c r="AT255" s="144" t="s">
        <v>158</v>
      </c>
      <c r="AU255" s="144" t="s">
        <v>86</v>
      </c>
      <c r="AY255" s="16" t="s">
        <v>156</v>
      </c>
      <c r="BE255" s="145">
        <f>IF(N255="základní",J255,0)</f>
        <v>0</v>
      </c>
      <c r="BF255" s="145">
        <f>IF(N255="snížená",J255,0)</f>
        <v>0</v>
      </c>
      <c r="BG255" s="145">
        <f>IF(N255="zákl. přenesená",J255,0)</f>
        <v>0</v>
      </c>
      <c r="BH255" s="145">
        <f>IF(N255="sníž. přenesená",J255,0)</f>
        <v>0</v>
      </c>
      <c r="BI255" s="145">
        <f>IF(N255="nulová",J255,0)</f>
        <v>0</v>
      </c>
      <c r="BJ255" s="16" t="s">
        <v>84</v>
      </c>
      <c r="BK255" s="145">
        <f>ROUND(I255*H255,2)</f>
        <v>0</v>
      </c>
      <c r="BL255" s="16" t="s">
        <v>163</v>
      </c>
      <c r="BM255" s="144" t="s">
        <v>464</v>
      </c>
    </row>
    <row r="256" spans="2:51" s="12" customFormat="1" ht="11.25">
      <c r="B256" s="146"/>
      <c r="D256" s="147" t="s">
        <v>200</v>
      </c>
      <c r="E256" s="148" t="s">
        <v>1</v>
      </c>
      <c r="F256" s="149" t="s">
        <v>465</v>
      </c>
      <c r="H256" s="150">
        <v>4</v>
      </c>
      <c r="I256" s="151"/>
      <c r="L256" s="146"/>
      <c r="M256" s="152"/>
      <c r="T256" s="153"/>
      <c r="AT256" s="148" t="s">
        <v>200</v>
      </c>
      <c r="AU256" s="148" t="s">
        <v>86</v>
      </c>
      <c r="AV256" s="12" t="s">
        <v>86</v>
      </c>
      <c r="AW256" s="12" t="s">
        <v>32</v>
      </c>
      <c r="AX256" s="12" t="s">
        <v>84</v>
      </c>
      <c r="AY256" s="148" t="s">
        <v>156</v>
      </c>
    </row>
    <row r="257" spans="2:65" s="1" customFormat="1" ht="16.5" customHeight="1">
      <c r="B257" s="132"/>
      <c r="C257" s="167" t="s">
        <v>466</v>
      </c>
      <c r="D257" s="167" t="s">
        <v>316</v>
      </c>
      <c r="E257" s="168" t="s">
        <v>467</v>
      </c>
      <c r="F257" s="169" t="s">
        <v>468</v>
      </c>
      <c r="G257" s="170" t="s">
        <v>161</v>
      </c>
      <c r="H257" s="171">
        <v>4.12</v>
      </c>
      <c r="I257" s="172"/>
      <c r="J257" s="173">
        <f>ROUND(I257*H257,2)</f>
        <v>0</v>
      </c>
      <c r="K257" s="169" t="s">
        <v>1</v>
      </c>
      <c r="L257" s="174"/>
      <c r="M257" s="175" t="s">
        <v>1</v>
      </c>
      <c r="N257" s="176" t="s">
        <v>41</v>
      </c>
      <c r="P257" s="142">
        <f>O257*H257</f>
        <v>0</v>
      </c>
      <c r="Q257" s="142">
        <v>0.162</v>
      </c>
      <c r="R257" s="142">
        <f>Q257*H257</f>
        <v>0.66744</v>
      </c>
      <c r="S257" s="142">
        <v>0</v>
      </c>
      <c r="T257" s="143">
        <f>S257*H257</f>
        <v>0</v>
      </c>
      <c r="AR257" s="144" t="s">
        <v>187</v>
      </c>
      <c r="AT257" s="144" t="s">
        <v>316</v>
      </c>
      <c r="AU257" s="144" t="s">
        <v>86</v>
      </c>
      <c r="AY257" s="16" t="s">
        <v>156</v>
      </c>
      <c r="BE257" s="145">
        <f>IF(N257="základní",J257,0)</f>
        <v>0</v>
      </c>
      <c r="BF257" s="145">
        <f>IF(N257="snížená",J257,0)</f>
        <v>0</v>
      </c>
      <c r="BG257" s="145">
        <f>IF(N257="zákl. přenesená",J257,0)</f>
        <v>0</v>
      </c>
      <c r="BH257" s="145">
        <f>IF(N257="sníž. přenesená",J257,0)</f>
        <v>0</v>
      </c>
      <c r="BI257" s="145">
        <f>IF(N257="nulová",J257,0)</f>
        <v>0</v>
      </c>
      <c r="BJ257" s="16" t="s">
        <v>84</v>
      </c>
      <c r="BK257" s="145">
        <f>ROUND(I257*H257,2)</f>
        <v>0</v>
      </c>
      <c r="BL257" s="16" t="s">
        <v>163</v>
      </c>
      <c r="BM257" s="144" t="s">
        <v>469</v>
      </c>
    </row>
    <row r="258" spans="2:51" s="12" customFormat="1" ht="11.25">
      <c r="B258" s="146"/>
      <c r="D258" s="147" t="s">
        <v>200</v>
      </c>
      <c r="F258" s="149" t="s">
        <v>460</v>
      </c>
      <c r="H258" s="150">
        <v>4.12</v>
      </c>
      <c r="I258" s="151"/>
      <c r="L258" s="146"/>
      <c r="M258" s="152"/>
      <c r="T258" s="153"/>
      <c r="AT258" s="148" t="s">
        <v>200</v>
      </c>
      <c r="AU258" s="148" t="s">
        <v>86</v>
      </c>
      <c r="AV258" s="12" t="s">
        <v>86</v>
      </c>
      <c r="AW258" s="12" t="s">
        <v>3</v>
      </c>
      <c r="AX258" s="12" t="s">
        <v>84</v>
      </c>
      <c r="AY258" s="148" t="s">
        <v>156</v>
      </c>
    </row>
    <row r="259" spans="2:65" s="1" customFormat="1" ht="21.75" customHeight="1">
      <c r="B259" s="132"/>
      <c r="C259" s="133" t="s">
        <v>470</v>
      </c>
      <c r="D259" s="133" t="s">
        <v>158</v>
      </c>
      <c r="E259" s="134" t="s">
        <v>471</v>
      </c>
      <c r="F259" s="135" t="s">
        <v>472</v>
      </c>
      <c r="G259" s="136" t="s">
        <v>194</v>
      </c>
      <c r="H259" s="137">
        <v>35</v>
      </c>
      <c r="I259" s="138"/>
      <c r="J259" s="139">
        <f>ROUND(I259*H259,2)</f>
        <v>0</v>
      </c>
      <c r="K259" s="135" t="s">
        <v>162</v>
      </c>
      <c r="L259" s="31"/>
      <c r="M259" s="140" t="s">
        <v>1</v>
      </c>
      <c r="N259" s="141" t="s">
        <v>41</v>
      </c>
      <c r="P259" s="142">
        <f>O259*H259</f>
        <v>0</v>
      </c>
      <c r="Q259" s="142">
        <v>0.0036</v>
      </c>
      <c r="R259" s="142">
        <f>Q259*H259</f>
        <v>0.126</v>
      </c>
      <c r="S259" s="142">
        <v>0</v>
      </c>
      <c r="T259" s="143">
        <f>S259*H259</f>
        <v>0</v>
      </c>
      <c r="AR259" s="144" t="s">
        <v>163</v>
      </c>
      <c r="AT259" s="144" t="s">
        <v>158</v>
      </c>
      <c r="AU259" s="144" t="s">
        <v>86</v>
      </c>
      <c r="AY259" s="16" t="s">
        <v>156</v>
      </c>
      <c r="BE259" s="145">
        <f>IF(N259="základní",J259,0)</f>
        <v>0</v>
      </c>
      <c r="BF259" s="145">
        <f>IF(N259="snížená",J259,0)</f>
        <v>0</v>
      </c>
      <c r="BG259" s="145">
        <f>IF(N259="zákl. přenesená",J259,0)</f>
        <v>0</v>
      </c>
      <c r="BH259" s="145">
        <f>IF(N259="sníž. přenesená",J259,0)</f>
        <v>0</v>
      </c>
      <c r="BI259" s="145">
        <f>IF(N259="nulová",J259,0)</f>
        <v>0</v>
      </c>
      <c r="BJ259" s="16" t="s">
        <v>84</v>
      </c>
      <c r="BK259" s="145">
        <f>ROUND(I259*H259,2)</f>
        <v>0</v>
      </c>
      <c r="BL259" s="16" t="s">
        <v>163</v>
      </c>
      <c r="BM259" s="144" t="s">
        <v>473</v>
      </c>
    </row>
    <row r="260" spans="2:63" s="11" customFormat="1" ht="22.9" customHeight="1">
      <c r="B260" s="120"/>
      <c r="D260" s="121" t="s">
        <v>75</v>
      </c>
      <c r="E260" s="130" t="s">
        <v>187</v>
      </c>
      <c r="F260" s="130" t="s">
        <v>474</v>
      </c>
      <c r="I260" s="123"/>
      <c r="J260" s="131">
        <f>BK260</f>
        <v>0</v>
      </c>
      <c r="L260" s="120"/>
      <c r="M260" s="125"/>
      <c r="P260" s="126">
        <f>SUM(P261:P275)</f>
        <v>0</v>
      </c>
      <c r="R260" s="126">
        <f>SUM(R261:R275)</f>
        <v>2.4061600000000003</v>
      </c>
      <c r="T260" s="127">
        <f>SUM(T261:T275)</f>
        <v>0.9</v>
      </c>
      <c r="AR260" s="121" t="s">
        <v>84</v>
      </c>
      <c r="AT260" s="128" t="s">
        <v>75</v>
      </c>
      <c r="AU260" s="128" t="s">
        <v>84</v>
      </c>
      <c r="AY260" s="121" t="s">
        <v>156</v>
      </c>
      <c r="BK260" s="129">
        <f>SUM(BK261:BK275)</f>
        <v>0</v>
      </c>
    </row>
    <row r="261" spans="2:65" s="1" customFormat="1" ht="16.5" customHeight="1">
      <c r="B261" s="132"/>
      <c r="C261" s="133" t="s">
        <v>475</v>
      </c>
      <c r="D261" s="133" t="s">
        <v>158</v>
      </c>
      <c r="E261" s="134" t="s">
        <v>476</v>
      </c>
      <c r="F261" s="135" t="s">
        <v>477</v>
      </c>
      <c r="G261" s="136" t="s">
        <v>376</v>
      </c>
      <c r="H261" s="137">
        <v>1</v>
      </c>
      <c r="I261" s="138"/>
      <c r="J261" s="139">
        <f aca="true" t="shared" si="10" ref="J261:J275">ROUND(I261*H261,2)</f>
        <v>0</v>
      </c>
      <c r="K261" s="135" t="s">
        <v>1</v>
      </c>
      <c r="L261" s="31"/>
      <c r="M261" s="140" t="s">
        <v>1</v>
      </c>
      <c r="N261" s="141" t="s">
        <v>41</v>
      </c>
      <c r="P261" s="142">
        <f aca="true" t="shared" si="11" ref="P261:P275">O261*H261</f>
        <v>0</v>
      </c>
      <c r="Q261" s="142">
        <v>0.2087</v>
      </c>
      <c r="R261" s="142">
        <f aca="true" t="shared" si="12" ref="R261:R275">Q261*H261</f>
        <v>0.2087</v>
      </c>
      <c r="S261" s="142">
        <v>0</v>
      </c>
      <c r="T261" s="143">
        <f aca="true" t="shared" si="13" ref="T261:T275">S261*H261</f>
        <v>0</v>
      </c>
      <c r="AR261" s="144" t="s">
        <v>163</v>
      </c>
      <c r="AT261" s="144" t="s">
        <v>158</v>
      </c>
      <c r="AU261" s="144" t="s">
        <v>86</v>
      </c>
      <c r="AY261" s="16" t="s">
        <v>156</v>
      </c>
      <c r="BE261" s="145">
        <f aca="true" t="shared" si="14" ref="BE261:BE275">IF(N261="základní",J261,0)</f>
        <v>0</v>
      </c>
      <c r="BF261" s="145">
        <f aca="true" t="shared" si="15" ref="BF261:BF275">IF(N261="snížená",J261,0)</f>
        <v>0</v>
      </c>
      <c r="BG261" s="145">
        <f aca="true" t="shared" si="16" ref="BG261:BG275">IF(N261="zákl. přenesená",J261,0)</f>
        <v>0</v>
      </c>
      <c r="BH261" s="145">
        <f aca="true" t="shared" si="17" ref="BH261:BH275">IF(N261="sníž. přenesená",J261,0)</f>
        <v>0</v>
      </c>
      <c r="BI261" s="145">
        <f aca="true" t="shared" si="18" ref="BI261:BI275">IF(N261="nulová",J261,0)</f>
        <v>0</v>
      </c>
      <c r="BJ261" s="16" t="s">
        <v>84</v>
      </c>
      <c r="BK261" s="145">
        <f aca="true" t="shared" si="19" ref="BK261:BK275">ROUND(I261*H261,2)</f>
        <v>0</v>
      </c>
      <c r="BL261" s="16" t="s">
        <v>163</v>
      </c>
      <c r="BM261" s="144" t="s">
        <v>478</v>
      </c>
    </row>
    <row r="262" spans="2:65" s="1" customFormat="1" ht="24.2" customHeight="1">
      <c r="B262" s="132"/>
      <c r="C262" s="133" t="s">
        <v>479</v>
      </c>
      <c r="D262" s="133" t="s">
        <v>158</v>
      </c>
      <c r="E262" s="134" t="s">
        <v>480</v>
      </c>
      <c r="F262" s="135" t="s">
        <v>481</v>
      </c>
      <c r="G262" s="136" t="s">
        <v>194</v>
      </c>
      <c r="H262" s="137">
        <v>22</v>
      </c>
      <c r="I262" s="138"/>
      <c r="J262" s="139">
        <f t="shared" si="10"/>
        <v>0</v>
      </c>
      <c r="K262" s="135" t="s">
        <v>162</v>
      </c>
      <c r="L262" s="31"/>
      <c r="M262" s="140" t="s">
        <v>1</v>
      </c>
      <c r="N262" s="141" t="s">
        <v>41</v>
      </c>
      <c r="P262" s="142">
        <f t="shared" si="11"/>
        <v>0</v>
      </c>
      <c r="Q262" s="142">
        <v>0.00276</v>
      </c>
      <c r="R262" s="142">
        <f t="shared" si="12"/>
        <v>0.060719999999999996</v>
      </c>
      <c r="S262" s="142">
        <v>0</v>
      </c>
      <c r="T262" s="143">
        <f t="shared" si="13"/>
        <v>0</v>
      </c>
      <c r="AR262" s="144" t="s">
        <v>163</v>
      </c>
      <c r="AT262" s="144" t="s">
        <v>158</v>
      </c>
      <c r="AU262" s="144" t="s">
        <v>86</v>
      </c>
      <c r="AY262" s="16" t="s">
        <v>156</v>
      </c>
      <c r="BE262" s="145">
        <f t="shared" si="14"/>
        <v>0</v>
      </c>
      <c r="BF262" s="145">
        <f t="shared" si="15"/>
        <v>0</v>
      </c>
      <c r="BG262" s="145">
        <f t="shared" si="16"/>
        <v>0</v>
      </c>
      <c r="BH262" s="145">
        <f t="shared" si="17"/>
        <v>0</v>
      </c>
      <c r="BI262" s="145">
        <f t="shared" si="18"/>
        <v>0</v>
      </c>
      <c r="BJ262" s="16" t="s">
        <v>84</v>
      </c>
      <c r="BK262" s="145">
        <f t="shared" si="19"/>
        <v>0</v>
      </c>
      <c r="BL262" s="16" t="s">
        <v>163</v>
      </c>
      <c r="BM262" s="144" t="s">
        <v>482</v>
      </c>
    </row>
    <row r="263" spans="2:65" s="1" customFormat="1" ht="24.2" customHeight="1">
      <c r="B263" s="132"/>
      <c r="C263" s="133" t="s">
        <v>483</v>
      </c>
      <c r="D263" s="133" t="s">
        <v>158</v>
      </c>
      <c r="E263" s="134" t="s">
        <v>484</v>
      </c>
      <c r="F263" s="135" t="s">
        <v>485</v>
      </c>
      <c r="G263" s="136" t="s">
        <v>376</v>
      </c>
      <c r="H263" s="137">
        <v>1</v>
      </c>
      <c r="I263" s="138"/>
      <c r="J263" s="139">
        <f t="shared" si="10"/>
        <v>0</v>
      </c>
      <c r="K263" s="135" t="s">
        <v>162</v>
      </c>
      <c r="L263" s="31"/>
      <c r="M263" s="140" t="s">
        <v>1</v>
      </c>
      <c r="N263" s="141" t="s">
        <v>41</v>
      </c>
      <c r="P263" s="142">
        <f t="shared" si="11"/>
        <v>0</v>
      </c>
      <c r="Q263" s="142">
        <v>0.12422</v>
      </c>
      <c r="R263" s="142">
        <f t="shared" si="12"/>
        <v>0.12422</v>
      </c>
      <c r="S263" s="142">
        <v>0</v>
      </c>
      <c r="T263" s="143">
        <f t="shared" si="13"/>
        <v>0</v>
      </c>
      <c r="AR263" s="144" t="s">
        <v>163</v>
      </c>
      <c r="AT263" s="144" t="s">
        <v>158</v>
      </c>
      <c r="AU263" s="144" t="s">
        <v>86</v>
      </c>
      <c r="AY263" s="16" t="s">
        <v>156</v>
      </c>
      <c r="BE263" s="145">
        <f t="shared" si="14"/>
        <v>0</v>
      </c>
      <c r="BF263" s="145">
        <f t="shared" si="15"/>
        <v>0</v>
      </c>
      <c r="BG263" s="145">
        <f t="shared" si="16"/>
        <v>0</v>
      </c>
      <c r="BH263" s="145">
        <f t="shared" si="17"/>
        <v>0</v>
      </c>
      <c r="BI263" s="145">
        <f t="shared" si="18"/>
        <v>0</v>
      </c>
      <c r="BJ263" s="16" t="s">
        <v>84</v>
      </c>
      <c r="BK263" s="145">
        <f t="shared" si="19"/>
        <v>0</v>
      </c>
      <c r="BL263" s="16" t="s">
        <v>163</v>
      </c>
      <c r="BM263" s="144" t="s">
        <v>486</v>
      </c>
    </row>
    <row r="264" spans="2:65" s="1" customFormat="1" ht="24.2" customHeight="1">
      <c r="B264" s="132"/>
      <c r="C264" s="167" t="s">
        <v>487</v>
      </c>
      <c r="D264" s="167" t="s">
        <v>316</v>
      </c>
      <c r="E264" s="168" t="s">
        <v>488</v>
      </c>
      <c r="F264" s="169" t="s">
        <v>489</v>
      </c>
      <c r="G264" s="170" t="s">
        <v>376</v>
      </c>
      <c r="H264" s="171">
        <v>1</v>
      </c>
      <c r="I264" s="172"/>
      <c r="J264" s="173">
        <f t="shared" si="10"/>
        <v>0</v>
      </c>
      <c r="K264" s="169" t="s">
        <v>162</v>
      </c>
      <c r="L264" s="174"/>
      <c r="M264" s="175" t="s">
        <v>1</v>
      </c>
      <c r="N264" s="176" t="s">
        <v>41</v>
      </c>
      <c r="P264" s="142">
        <f t="shared" si="11"/>
        <v>0</v>
      </c>
      <c r="Q264" s="142">
        <v>0.072</v>
      </c>
      <c r="R264" s="142">
        <f t="shared" si="12"/>
        <v>0.072</v>
      </c>
      <c r="S264" s="142">
        <v>0</v>
      </c>
      <c r="T264" s="143">
        <f t="shared" si="13"/>
        <v>0</v>
      </c>
      <c r="AR264" s="144" t="s">
        <v>187</v>
      </c>
      <c r="AT264" s="144" t="s">
        <v>316</v>
      </c>
      <c r="AU264" s="144" t="s">
        <v>86</v>
      </c>
      <c r="AY264" s="16" t="s">
        <v>156</v>
      </c>
      <c r="BE264" s="145">
        <f t="shared" si="14"/>
        <v>0</v>
      </c>
      <c r="BF264" s="145">
        <f t="shared" si="15"/>
        <v>0</v>
      </c>
      <c r="BG264" s="145">
        <f t="shared" si="16"/>
        <v>0</v>
      </c>
      <c r="BH264" s="145">
        <f t="shared" si="17"/>
        <v>0</v>
      </c>
      <c r="BI264" s="145">
        <f t="shared" si="18"/>
        <v>0</v>
      </c>
      <c r="BJ264" s="16" t="s">
        <v>84</v>
      </c>
      <c r="BK264" s="145">
        <f t="shared" si="19"/>
        <v>0</v>
      </c>
      <c r="BL264" s="16" t="s">
        <v>163</v>
      </c>
      <c r="BM264" s="144" t="s">
        <v>490</v>
      </c>
    </row>
    <row r="265" spans="2:65" s="1" customFormat="1" ht="24.2" customHeight="1">
      <c r="B265" s="132"/>
      <c r="C265" s="133" t="s">
        <v>491</v>
      </c>
      <c r="D265" s="133" t="s">
        <v>158</v>
      </c>
      <c r="E265" s="134" t="s">
        <v>492</v>
      </c>
      <c r="F265" s="135" t="s">
        <v>493</v>
      </c>
      <c r="G265" s="136" t="s">
        <v>376</v>
      </c>
      <c r="H265" s="137">
        <v>1</v>
      </c>
      <c r="I265" s="138"/>
      <c r="J265" s="139">
        <f t="shared" si="10"/>
        <v>0</v>
      </c>
      <c r="K265" s="135" t="s">
        <v>162</v>
      </c>
      <c r="L265" s="31"/>
      <c r="M265" s="140" t="s">
        <v>1</v>
      </c>
      <c r="N265" s="141" t="s">
        <v>41</v>
      </c>
      <c r="P265" s="142">
        <f t="shared" si="11"/>
        <v>0</v>
      </c>
      <c r="Q265" s="142">
        <v>0.02972</v>
      </c>
      <c r="R265" s="142">
        <f t="shared" si="12"/>
        <v>0.02972</v>
      </c>
      <c r="S265" s="142">
        <v>0</v>
      </c>
      <c r="T265" s="143">
        <f t="shared" si="13"/>
        <v>0</v>
      </c>
      <c r="AR265" s="144" t="s">
        <v>163</v>
      </c>
      <c r="AT265" s="144" t="s">
        <v>158</v>
      </c>
      <c r="AU265" s="144" t="s">
        <v>86</v>
      </c>
      <c r="AY265" s="16" t="s">
        <v>156</v>
      </c>
      <c r="BE265" s="145">
        <f t="shared" si="14"/>
        <v>0</v>
      </c>
      <c r="BF265" s="145">
        <f t="shared" si="15"/>
        <v>0</v>
      </c>
      <c r="BG265" s="145">
        <f t="shared" si="16"/>
        <v>0</v>
      </c>
      <c r="BH265" s="145">
        <f t="shared" si="17"/>
        <v>0</v>
      </c>
      <c r="BI265" s="145">
        <f t="shared" si="18"/>
        <v>0</v>
      </c>
      <c r="BJ265" s="16" t="s">
        <v>84</v>
      </c>
      <c r="BK265" s="145">
        <f t="shared" si="19"/>
        <v>0</v>
      </c>
      <c r="BL265" s="16" t="s">
        <v>163</v>
      </c>
      <c r="BM265" s="144" t="s">
        <v>494</v>
      </c>
    </row>
    <row r="266" spans="2:65" s="1" customFormat="1" ht="21.75" customHeight="1">
      <c r="B266" s="132"/>
      <c r="C266" s="167" t="s">
        <v>495</v>
      </c>
      <c r="D266" s="167" t="s">
        <v>316</v>
      </c>
      <c r="E266" s="168" t="s">
        <v>496</v>
      </c>
      <c r="F266" s="169" t="s">
        <v>497</v>
      </c>
      <c r="G266" s="170" t="s">
        <v>376</v>
      </c>
      <c r="H266" s="171">
        <v>1</v>
      </c>
      <c r="I266" s="172"/>
      <c r="J266" s="173">
        <f t="shared" si="10"/>
        <v>0</v>
      </c>
      <c r="K266" s="169" t="s">
        <v>162</v>
      </c>
      <c r="L266" s="174"/>
      <c r="M266" s="175" t="s">
        <v>1</v>
      </c>
      <c r="N266" s="176" t="s">
        <v>41</v>
      </c>
      <c r="P266" s="142">
        <f t="shared" si="11"/>
        <v>0</v>
      </c>
      <c r="Q266" s="142">
        <v>0.04</v>
      </c>
      <c r="R266" s="142">
        <f t="shared" si="12"/>
        <v>0.04</v>
      </c>
      <c r="S266" s="142">
        <v>0</v>
      </c>
      <c r="T266" s="143">
        <f t="shared" si="13"/>
        <v>0</v>
      </c>
      <c r="AR266" s="144" t="s">
        <v>187</v>
      </c>
      <c r="AT266" s="144" t="s">
        <v>316</v>
      </c>
      <c r="AU266" s="144" t="s">
        <v>86</v>
      </c>
      <c r="AY266" s="16" t="s">
        <v>156</v>
      </c>
      <c r="BE266" s="145">
        <f t="shared" si="14"/>
        <v>0</v>
      </c>
      <c r="BF266" s="145">
        <f t="shared" si="15"/>
        <v>0</v>
      </c>
      <c r="BG266" s="145">
        <f t="shared" si="16"/>
        <v>0</v>
      </c>
      <c r="BH266" s="145">
        <f t="shared" si="17"/>
        <v>0</v>
      </c>
      <c r="BI266" s="145">
        <f t="shared" si="18"/>
        <v>0</v>
      </c>
      <c r="BJ266" s="16" t="s">
        <v>84</v>
      </c>
      <c r="BK266" s="145">
        <f t="shared" si="19"/>
        <v>0</v>
      </c>
      <c r="BL266" s="16" t="s">
        <v>163</v>
      </c>
      <c r="BM266" s="144" t="s">
        <v>498</v>
      </c>
    </row>
    <row r="267" spans="2:65" s="1" customFormat="1" ht="24.2" customHeight="1">
      <c r="B267" s="132"/>
      <c r="C267" s="133" t="s">
        <v>499</v>
      </c>
      <c r="D267" s="133" t="s">
        <v>158</v>
      </c>
      <c r="E267" s="134" t="s">
        <v>500</v>
      </c>
      <c r="F267" s="135" t="s">
        <v>501</v>
      </c>
      <c r="G267" s="136" t="s">
        <v>376</v>
      </c>
      <c r="H267" s="137">
        <v>1</v>
      </c>
      <c r="I267" s="138"/>
      <c r="J267" s="139">
        <f t="shared" si="10"/>
        <v>0</v>
      </c>
      <c r="K267" s="135" t="s">
        <v>162</v>
      </c>
      <c r="L267" s="31"/>
      <c r="M267" s="140" t="s">
        <v>1</v>
      </c>
      <c r="N267" s="141" t="s">
        <v>41</v>
      </c>
      <c r="P267" s="142">
        <f t="shared" si="11"/>
        <v>0</v>
      </c>
      <c r="Q267" s="142">
        <v>0.02972</v>
      </c>
      <c r="R267" s="142">
        <f t="shared" si="12"/>
        <v>0.02972</v>
      </c>
      <c r="S267" s="142">
        <v>0</v>
      </c>
      <c r="T267" s="143">
        <f t="shared" si="13"/>
        <v>0</v>
      </c>
      <c r="AR267" s="144" t="s">
        <v>163</v>
      </c>
      <c r="AT267" s="144" t="s">
        <v>158</v>
      </c>
      <c r="AU267" s="144" t="s">
        <v>86</v>
      </c>
      <c r="AY267" s="16" t="s">
        <v>156</v>
      </c>
      <c r="BE267" s="145">
        <f t="shared" si="14"/>
        <v>0</v>
      </c>
      <c r="BF267" s="145">
        <f t="shared" si="15"/>
        <v>0</v>
      </c>
      <c r="BG267" s="145">
        <f t="shared" si="16"/>
        <v>0</v>
      </c>
      <c r="BH267" s="145">
        <f t="shared" si="17"/>
        <v>0</v>
      </c>
      <c r="BI267" s="145">
        <f t="shared" si="18"/>
        <v>0</v>
      </c>
      <c r="BJ267" s="16" t="s">
        <v>84</v>
      </c>
      <c r="BK267" s="145">
        <f t="shared" si="19"/>
        <v>0</v>
      </c>
      <c r="BL267" s="16" t="s">
        <v>163</v>
      </c>
      <c r="BM267" s="144" t="s">
        <v>502</v>
      </c>
    </row>
    <row r="268" spans="2:65" s="1" customFormat="1" ht="24.2" customHeight="1">
      <c r="B268" s="132"/>
      <c r="C268" s="167" t="s">
        <v>503</v>
      </c>
      <c r="D268" s="167" t="s">
        <v>316</v>
      </c>
      <c r="E268" s="168" t="s">
        <v>504</v>
      </c>
      <c r="F268" s="169" t="s">
        <v>505</v>
      </c>
      <c r="G268" s="170" t="s">
        <v>376</v>
      </c>
      <c r="H268" s="171">
        <v>1</v>
      </c>
      <c r="I268" s="172"/>
      <c r="J268" s="173">
        <f t="shared" si="10"/>
        <v>0</v>
      </c>
      <c r="K268" s="169" t="s">
        <v>162</v>
      </c>
      <c r="L268" s="174"/>
      <c r="M268" s="175" t="s">
        <v>1</v>
      </c>
      <c r="N268" s="176" t="s">
        <v>41</v>
      </c>
      <c r="P268" s="142">
        <f t="shared" si="11"/>
        <v>0</v>
      </c>
      <c r="Q268" s="142">
        <v>0.057</v>
      </c>
      <c r="R268" s="142">
        <f t="shared" si="12"/>
        <v>0.057</v>
      </c>
      <c r="S268" s="142">
        <v>0</v>
      </c>
      <c r="T268" s="143">
        <f t="shared" si="13"/>
        <v>0</v>
      </c>
      <c r="AR268" s="144" t="s">
        <v>187</v>
      </c>
      <c r="AT268" s="144" t="s">
        <v>316</v>
      </c>
      <c r="AU268" s="144" t="s">
        <v>86</v>
      </c>
      <c r="AY268" s="16" t="s">
        <v>156</v>
      </c>
      <c r="BE268" s="145">
        <f t="shared" si="14"/>
        <v>0</v>
      </c>
      <c r="BF268" s="145">
        <f t="shared" si="15"/>
        <v>0</v>
      </c>
      <c r="BG268" s="145">
        <f t="shared" si="16"/>
        <v>0</v>
      </c>
      <c r="BH268" s="145">
        <f t="shared" si="17"/>
        <v>0</v>
      </c>
      <c r="BI268" s="145">
        <f t="shared" si="18"/>
        <v>0</v>
      </c>
      <c r="BJ268" s="16" t="s">
        <v>84</v>
      </c>
      <c r="BK268" s="145">
        <f t="shared" si="19"/>
        <v>0</v>
      </c>
      <c r="BL268" s="16" t="s">
        <v>163</v>
      </c>
      <c r="BM268" s="144" t="s">
        <v>506</v>
      </c>
    </row>
    <row r="269" spans="2:65" s="1" customFormat="1" ht="24.2" customHeight="1">
      <c r="B269" s="132"/>
      <c r="C269" s="133" t="s">
        <v>507</v>
      </c>
      <c r="D269" s="133" t="s">
        <v>158</v>
      </c>
      <c r="E269" s="134" t="s">
        <v>508</v>
      </c>
      <c r="F269" s="135" t="s">
        <v>509</v>
      </c>
      <c r="G269" s="136" t="s">
        <v>376</v>
      </c>
      <c r="H269" s="137">
        <v>1</v>
      </c>
      <c r="I269" s="138"/>
      <c r="J269" s="139">
        <f t="shared" si="10"/>
        <v>0</v>
      </c>
      <c r="K269" s="135" t="s">
        <v>162</v>
      </c>
      <c r="L269" s="31"/>
      <c r="M269" s="140" t="s">
        <v>1</v>
      </c>
      <c r="N269" s="141" t="s">
        <v>41</v>
      </c>
      <c r="P269" s="142">
        <f t="shared" si="11"/>
        <v>0</v>
      </c>
      <c r="Q269" s="142">
        <v>0.02972</v>
      </c>
      <c r="R269" s="142">
        <f t="shared" si="12"/>
        <v>0.02972</v>
      </c>
      <c r="S269" s="142">
        <v>0</v>
      </c>
      <c r="T269" s="143">
        <f t="shared" si="13"/>
        <v>0</v>
      </c>
      <c r="AR269" s="144" t="s">
        <v>163</v>
      </c>
      <c r="AT269" s="144" t="s">
        <v>158</v>
      </c>
      <c r="AU269" s="144" t="s">
        <v>86</v>
      </c>
      <c r="AY269" s="16" t="s">
        <v>156</v>
      </c>
      <c r="BE269" s="145">
        <f t="shared" si="14"/>
        <v>0</v>
      </c>
      <c r="BF269" s="145">
        <f t="shared" si="15"/>
        <v>0</v>
      </c>
      <c r="BG269" s="145">
        <f t="shared" si="16"/>
        <v>0</v>
      </c>
      <c r="BH269" s="145">
        <f t="shared" si="17"/>
        <v>0</v>
      </c>
      <c r="BI269" s="145">
        <f t="shared" si="18"/>
        <v>0</v>
      </c>
      <c r="BJ269" s="16" t="s">
        <v>84</v>
      </c>
      <c r="BK269" s="145">
        <f t="shared" si="19"/>
        <v>0</v>
      </c>
      <c r="BL269" s="16" t="s">
        <v>163</v>
      </c>
      <c r="BM269" s="144" t="s">
        <v>510</v>
      </c>
    </row>
    <row r="270" spans="2:65" s="1" customFormat="1" ht="24.2" customHeight="1">
      <c r="B270" s="132"/>
      <c r="C270" s="167" t="s">
        <v>511</v>
      </c>
      <c r="D270" s="167" t="s">
        <v>316</v>
      </c>
      <c r="E270" s="168" t="s">
        <v>512</v>
      </c>
      <c r="F270" s="169" t="s">
        <v>513</v>
      </c>
      <c r="G270" s="170" t="s">
        <v>376</v>
      </c>
      <c r="H270" s="171">
        <v>1</v>
      </c>
      <c r="I270" s="172"/>
      <c r="J270" s="173">
        <f t="shared" si="10"/>
        <v>0</v>
      </c>
      <c r="K270" s="169" t="s">
        <v>162</v>
      </c>
      <c r="L270" s="174"/>
      <c r="M270" s="175" t="s">
        <v>1</v>
      </c>
      <c r="N270" s="176" t="s">
        <v>41</v>
      </c>
      <c r="P270" s="142">
        <f t="shared" si="11"/>
        <v>0</v>
      </c>
      <c r="Q270" s="142">
        <v>0.08</v>
      </c>
      <c r="R270" s="142">
        <f t="shared" si="12"/>
        <v>0.08</v>
      </c>
      <c r="S270" s="142">
        <v>0</v>
      </c>
      <c r="T270" s="143">
        <f t="shared" si="13"/>
        <v>0</v>
      </c>
      <c r="AR270" s="144" t="s">
        <v>187</v>
      </c>
      <c r="AT270" s="144" t="s">
        <v>316</v>
      </c>
      <c r="AU270" s="144" t="s">
        <v>86</v>
      </c>
      <c r="AY270" s="16" t="s">
        <v>156</v>
      </c>
      <c r="BE270" s="145">
        <f t="shared" si="14"/>
        <v>0</v>
      </c>
      <c r="BF270" s="145">
        <f t="shared" si="15"/>
        <v>0</v>
      </c>
      <c r="BG270" s="145">
        <f t="shared" si="16"/>
        <v>0</v>
      </c>
      <c r="BH270" s="145">
        <f t="shared" si="17"/>
        <v>0</v>
      </c>
      <c r="BI270" s="145">
        <f t="shared" si="18"/>
        <v>0</v>
      </c>
      <c r="BJ270" s="16" t="s">
        <v>84</v>
      </c>
      <c r="BK270" s="145">
        <f t="shared" si="19"/>
        <v>0</v>
      </c>
      <c r="BL270" s="16" t="s">
        <v>163</v>
      </c>
      <c r="BM270" s="144" t="s">
        <v>514</v>
      </c>
    </row>
    <row r="271" spans="2:65" s="1" customFormat="1" ht="21.75" customHeight="1">
      <c r="B271" s="132"/>
      <c r="C271" s="133" t="s">
        <v>515</v>
      </c>
      <c r="D271" s="133" t="s">
        <v>158</v>
      </c>
      <c r="E271" s="134" t="s">
        <v>516</v>
      </c>
      <c r="F271" s="135" t="s">
        <v>517</v>
      </c>
      <c r="G271" s="136" t="s">
        <v>376</v>
      </c>
      <c r="H271" s="137">
        <v>1</v>
      </c>
      <c r="I271" s="138"/>
      <c r="J271" s="139">
        <f t="shared" si="10"/>
        <v>0</v>
      </c>
      <c r="K271" s="135" t="s">
        <v>1</v>
      </c>
      <c r="L271" s="31"/>
      <c r="M271" s="140" t="s">
        <v>1</v>
      </c>
      <c r="N271" s="141" t="s">
        <v>41</v>
      </c>
      <c r="P271" s="142">
        <f t="shared" si="11"/>
        <v>0</v>
      </c>
      <c r="Q271" s="142">
        <v>0.70121</v>
      </c>
      <c r="R271" s="142">
        <f t="shared" si="12"/>
        <v>0.70121</v>
      </c>
      <c r="S271" s="142">
        <v>0.45</v>
      </c>
      <c r="T271" s="143">
        <f t="shared" si="13"/>
        <v>0.45</v>
      </c>
      <c r="AR271" s="144" t="s">
        <v>163</v>
      </c>
      <c r="AT271" s="144" t="s">
        <v>158</v>
      </c>
      <c r="AU271" s="144" t="s">
        <v>86</v>
      </c>
      <c r="AY271" s="16" t="s">
        <v>156</v>
      </c>
      <c r="BE271" s="145">
        <f t="shared" si="14"/>
        <v>0</v>
      </c>
      <c r="BF271" s="145">
        <f t="shared" si="15"/>
        <v>0</v>
      </c>
      <c r="BG271" s="145">
        <f t="shared" si="16"/>
        <v>0</v>
      </c>
      <c r="BH271" s="145">
        <f t="shared" si="17"/>
        <v>0</v>
      </c>
      <c r="BI271" s="145">
        <f t="shared" si="18"/>
        <v>0</v>
      </c>
      <c r="BJ271" s="16" t="s">
        <v>84</v>
      </c>
      <c r="BK271" s="145">
        <f t="shared" si="19"/>
        <v>0</v>
      </c>
      <c r="BL271" s="16" t="s">
        <v>163</v>
      </c>
      <c r="BM271" s="144" t="s">
        <v>518</v>
      </c>
    </row>
    <row r="272" spans="2:65" s="1" customFormat="1" ht="21.75" customHeight="1">
      <c r="B272" s="132"/>
      <c r="C272" s="133" t="s">
        <v>519</v>
      </c>
      <c r="D272" s="133" t="s">
        <v>158</v>
      </c>
      <c r="E272" s="134" t="s">
        <v>520</v>
      </c>
      <c r="F272" s="135" t="s">
        <v>521</v>
      </c>
      <c r="G272" s="136" t="s">
        <v>376</v>
      </c>
      <c r="H272" s="137">
        <v>1</v>
      </c>
      <c r="I272" s="138"/>
      <c r="J272" s="139">
        <f t="shared" si="10"/>
        <v>0</v>
      </c>
      <c r="K272" s="135" t="s">
        <v>1</v>
      </c>
      <c r="L272" s="31"/>
      <c r="M272" s="140" t="s">
        <v>1</v>
      </c>
      <c r="N272" s="141" t="s">
        <v>41</v>
      </c>
      <c r="P272" s="142">
        <f t="shared" si="11"/>
        <v>0</v>
      </c>
      <c r="Q272" s="142">
        <v>0.70121</v>
      </c>
      <c r="R272" s="142">
        <f t="shared" si="12"/>
        <v>0.70121</v>
      </c>
      <c r="S272" s="142">
        <v>0.45</v>
      </c>
      <c r="T272" s="143">
        <f t="shared" si="13"/>
        <v>0.45</v>
      </c>
      <c r="AR272" s="144" t="s">
        <v>163</v>
      </c>
      <c r="AT272" s="144" t="s">
        <v>158</v>
      </c>
      <c r="AU272" s="144" t="s">
        <v>86</v>
      </c>
      <c r="AY272" s="16" t="s">
        <v>156</v>
      </c>
      <c r="BE272" s="145">
        <f t="shared" si="14"/>
        <v>0</v>
      </c>
      <c r="BF272" s="145">
        <f t="shared" si="15"/>
        <v>0</v>
      </c>
      <c r="BG272" s="145">
        <f t="shared" si="16"/>
        <v>0</v>
      </c>
      <c r="BH272" s="145">
        <f t="shared" si="17"/>
        <v>0</v>
      </c>
      <c r="BI272" s="145">
        <f t="shared" si="18"/>
        <v>0</v>
      </c>
      <c r="BJ272" s="16" t="s">
        <v>84</v>
      </c>
      <c r="BK272" s="145">
        <f t="shared" si="19"/>
        <v>0</v>
      </c>
      <c r="BL272" s="16" t="s">
        <v>163</v>
      </c>
      <c r="BM272" s="144" t="s">
        <v>522</v>
      </c>
    </row>
    <row r="273" spans="2:65" s="1" customFormat="1" ht="24.2" customHeight="1">
      <c r="B273" s="132"/>
      <c r="C273" s="133" t="s">
        <v>523</v>
      </c>
      <c r="D273" s="133" t="s">
        <v>158</v>
      </c>
      <c r="E273" s="134" t="s">
        <v>524</v>
      </c>
      <c r="F273" s="135" t="s">
        <v>525</v>
      </c>
      <c r="G273" s="136" t="s">
        <v>376</v>
      </c>
      <c r="H273" s="137">
        <v>1</v>
      </c>
      <c r="I273" s="138"/>
      <c r="J273" s="139">
        <f t="shared" si="10"/>
        <v>0</v>
      </c>
      <c r="K273" s="135" t="s">
        <v>162</v>
      </c>
      <c r="L273" s="31"/>
      <c r="M273" s="140" t="s">
        <v>1</v>
      </c>
      <c r="N273" s="141" t="s">
        <v>41</v>
      </c>
      <c r="P273" s="142">
        <f t="shared" si="11"/>
        <v>0</v>
      </c>
      <c r="Q273" s="142">
        <v>0.21734</v>
      </c>
      <c r="R273" s="142">
        <f t="shared" si="12"/>
        <v>0.21734</v>
      </c>
      <c r="S273" s="142">
        <v>0</v>
      </c>
      <c r="T273" s="143">
        <f t="shared" si="13"/>
        <v>0</v>
      </c>
      <c r="AR273" s="144" t="s">
        <v>163</v>
      </c>
      <c r="AT273" s="144" t="s">
        <v>158</v>
      </c>
      <c r="AU273" s="144" t="s">
        <v>86</v>
      </c>
      <c r="AY273" s="16" t="s">
        <v>156</v>
      </c>
      <c r="BE273" s="145">
        <f t="shared" si="14"/>
        <v>0</v>
      </c>
      <c r="BF273" s="145">
        <f t="shared" si="15"/>
        <v>0</v>
      </c>
      <c r="BG273" s="145">
        <f t="shared" si="16"/>
        <v>0</v>
      </c>
      <c r="BH273" s="145">
        <f t="shared" si="17"/>
        <v>0</v>
      </c>
      <c r="BI273" s="145">
        <f t="shared" si="18"/>
        <v>0</v>
      </c>
      <c r="BJ273" s="16" t="s">
        <v>84</v>
      </c>
      <c r="BK273" s="145">
        <f t="shared" si="19"/>
        <v>0</v>
      </c>
      <c r="BL273" s="16" t="s">
        <v>163</v>
      </c>
      <c r="BM273" s="144" t="s">
        <v>526</v>
      </c>
    </row>
    <row r="274" spans="2:65" s="1" customFormat="1" ht="16.5" customHeight="1">
      <c r="B274" s="132"/>
      <c r="C274" s="167" t="s">
        <v>527</v>
      </c>
      <c r="D274" s="167" t="s">
        <v>316</v>
      </c>
      <c r="E274" s="168" t="s">
        <v>528</v>
      </c>
      <c r="F274" s="169" t="s">
        <v>529</v>
      </c>
      <c r="G274" s="170" t="s">
        <v>376</v>
      </c>
      <c r="H274" s="171">
        <v>1</v>
      </c>
      <c r="I274" s="172"/>
      <c r="J274" s="173">
        <f t="shared" si="10"/>
        <v>0</v>
      </c>
      <c r="K274" s="169" t="s">
        <v>162</v>
      </c>
      <c r="L274" s="174"/>
      <c r="M274" s="175" t="s">
        <v>1</v>
      </c>
      <c r="N274" s="176" t="s">
        <v>41</v>
      </c>
      <c r="P274" s="142">
        <f t="shared" si="11"/>
        <v>0</v>
      </c>
      <c r="Q274" s="142">
        <v>0.0506</v>
      </c>
      <c r="R274" s="142">
        <f t="shared" si="12"/>
        <v>0.0506</v>
      </c>
      <c r="S274" s="142">
        <v>0</v>
      </c>
      <c r="T274" s="143">
        <f t="shared" si="13"/>
        <v>0</v>
      </c>
      <c r="AR274" s="144" t="s">
        <v>187</v>
      </c>
      <c r="AT274" s="144" t="s">
        <v>316</v>
      </c>
      <c r="AU274" s="144" t="s">
        <v>86</v>
      </c>
      <c r="AY274" s="16" t="s">
        <v>156</v>
      </c>
      <c r="BE274" s="145">
        <f t="shared" si="14"/>
        <v>0</v>
      </c>
      <c r="BF274" s="145">
        <f t="shared" si="15"/>
        <v>0</v>
      </c>
      <c r="BG274" s="145">
        <f t="shared" si="16"/>
        <v>0</v>
      </c>
      <c r="BH274" s="145">
        <f t="shared" si="17"/>
        <v>0</v>
      </c>
      <c r="BI274" s="145">
        <f t="shared" si="18"/>
        <v>0</v>
      </c>
      <c r="BJ274" s="16" t="s">
        <v>84</v>
      </c>
      <c r="BK274" s="145">
        <f t="shared" si="19"/>
        <v>0</v>
      </c>
      <c r="BL274" s="16" t="s">
        <v>163</v>
      </c>
      <c r="BM274" s="144" t="s">
        <v>530</v>
      </c>
    </row>
    <row r="275" spans="2:65" s="1" customFormat="1" ht="24.2" customHeight="1">
      <c r="B275" s="132"/>
      <c r="C275" s="167" t="s">
        <v>531</v>
      </c>
      <c r="D275" s="167" t="s">
        <v>316</v>
      </c>
      <c r="E275" s="168" t="s">
        <v>532</v>
      </c>
      <c r="F275" s="169" t="s">
        <v>533</v>
      </c>
      <c r="G275" s="170" t="s">
        <v>376</v>
      </c>
      <c r="H275" s="171">
        <v>1</v>
      </c>
      <c r="I275" s="172"/>
      <c r="J275" s="173">
        <f t="shared" si="10"/>
        <v>0</v>
      </c>
      <c r="K275" s="169" t="s">
        <v>162</v>
      </c>
      <c r="L275" s="174"/>
      <c r="M275" s="175" t="s">
        <v>1</v>
      </c>
      <c r="N275" s="176" t="s">
        <v>41</v>
      </c>
      <c r="P275" s="142">
        <f t="shared" si="11"/>
        <v>0</v>
      </c>
      <c r="Q275" s="142">
        <v>0.004</v>
      </c>
      <c r="R275" s="142">
        <f t="shared" si="12"/>
        <v>0.004</v>
      </c>
      <c r="S275" s="142">
        <v>0</v>
      </c>
      <c r="T275" s="143">
        <f t="shared" si="13"/>
        <v>0</v>
      </c>
      <c r="AR275" s="144" t="s">
        <v>187</v>
      </c>
      <c r="AT275" s="144" t="s">
        <v>316</v>
      </c>
      <c r="AU275" s="144" t="s">
        <v>86</v>
      </c>
      <c r="AY275" s="16" t="s">
        <v>156</v>
      </c>
      <c r="BE275" s="145">
        <f t="shared" si="14"/>
        <v>0</v>
      </c>
      <c r="BF275" s="145">
        <f t="shared" si="15"/>
        <v>0</v>
      </c>
      <c r="BG275" s="145">
        <f t="shared" si="16"/>
        <v>0</v>
      </c>
      <c r="BH275" s="145">
        <f t="shared" si="17"/>
        <v>0</v>
      </c>
      <c r="BI275" s="145">
        <f t="shared" si="18"/>
        <v>0</v>
      </c>
      <c r="BJ275" s="16" t="s">
        <v>84</v>
      </c>
      <c r="BK275" s="145">
        <f t="shared" si="19"/>
        <v>0</v>
      </c>
      <c r="BL275" s="16" t="s">
        <v>163</v>
      </c>
      <c r="BM275" s="144" t="s">
        <v>534</v>
      </c>
    </row>
    <row r="276" spans="2:63" s="11" customFormat="1" ht="22.9" customHeight="1">
      <c r="B276" s="120"/>
      <c r="D276" s="121" t="s">
        <v>75</v>
      </c>
      <c r="E276" s="130" t="s">
        <v>191</v>
      </c>
      <c r="F276" s="130" t="s">
        <v>535</v>
      </c>
      <c r="I276" s="123"/>
      <c r="J276" s="131">
        <f>BK276</f>
        <v>0</v>
      </c>
      <c r="L276" s="120"/>
      <c r="M276" s="125"/>
      <c r="P276" s="126">
        <f>SUM(P277:P344)</f>
        <v>0</v>
      </c>
      <c r="R276" s="126">
        <f>SUM(R277:R344)</f>
        <v>61.89249496</v>
      </c>
      <c r="T276" s="127">
        <f>SUM(T277:T344)</f>
        <v>18.1284</v>
      </c>
      <c r="AR276" s="121" t="s">
        <v>84</v>
      </c>
      <c r="AT276" s="128" t="s">
        <v>75</v>
      </c>
      <c r="AU276" s="128" t="s">
        <v>84</v>
      </c>
      <c r="AY276" s="121" t="s">
        <v>156</v>
      </c>
      <c r="BK276" s="129">
        <f>SUM(BK277:BK344)</f>
        <v>0</v>
      </c>
    </row>
    <row r="277" spans="2:65" s="1" customFormat="1" ht="24.2" customHeight="1">
      <c r="B277" s="132"/>
      <c r="C277" s="133" t="s">
        <v>536</v>
      </c>
      <c r="D277" s="133" t="s">
        <v>158</v>
      </c>
      <c r="E277" s="134" t="s">
        <v>537</v>
      </c>
      <c r="F277" s="135" t="s">
        <v>538</v>
      </c>
      <c r="G277" s="136" t="s">
        <v>376</v>
      </c>
      <c r="H277" s="137">
        <v>2</v>
      </c>
      <c r="I277" s="138"/>
      <c r="J277" s="139">
        <f>ROUND(I277*H277,2)</f>
        <v>0</v>
      </c>
      <c r="K277" s="135" t="s">
        <v>162</v>
      </c>
      <c r="L277" s="31"/>
      <c r="M277" s="140" t="s">
        <v>1</v>
      </c>
      <c r="N277" s="141" t="s">
        <v>41</v>
      </c>
      <c r="P277" s="142">
        <f>O277*H277</f>
        <v>0</v>
      </c>
      <c r="Q277" s="142">
        <v>0.0007</v>
      </c>
      <c r="R277" s="142">
        <f>Q277*H277</f>
        <v>0.0014</v>
      </c>
      <c r="S277" s="142">
        <v>0</v>
      </c>
      <c r="T277" s="143">
        <f>S277*H277</f>
        <v>0</v>
      </c>
      <c r="AR277" s="144" t="s">
        <v>163</v>
      </c>
      <c r="AT277" s="144" t="s">
        <v>158</v>
      </c>
      <c r="AU277" s="144" t="s">
        <v>86</v>
      </c>
      <c r="AY277" s="16" t="s">
        <v>156</v>
      </c>
      <c r="BE277" s="145">
        <f>IF(N277="základní",J277,0)</f>
        <v>0</v>
      </c>
      <c r="BF277" s="145">
        <f>IF(N277="snížená",J277,0)</f>
        <v>0</v>
      </c>
      <c r="BG277" s="145">
        <f>IF(N277="zákl. přenesená",J277,0)</f>
        <v>0</v>
      </c>
      <c r="BH277" s="145">
        <f>IF(N277="sníž. přenesená",J277,0)</f>
        <v>0</v>
      </c>
      <c r="BI277" s="145">
        <f>IF(N277="nulová",J277,0)</f>
        <v>0</v>
      </c>
      <c r="BJ277" s="16" t="s">
        <v>84</v>
      </c>
      <c r="BK277" s="145">
        <f>ROUND(I277*H277,2)</f>
        <v>0</v>
      </c>
      <c r="BL277" s="16" t="s">
        <v>163</v>
      </c>
      <c r="BM277" s="144" t="s">
        <v>539</v>
      </c>
    </row>
    <row r="278" spans="2:65" s="1" customFormat="1" ht="24.2" customHeight="1">
      <c r="B278" s="132"/>
      <c r="C278" s="167" t="s">
        <v>540</v>
      </c>
      <c r="D278" s="167" t="s">
        <v>316</v>
      </c>
      <c r="E278" s="168" t="s">
        <v>541</v>
      </c>
      <c r="F278" s="169" t="s">
        <v>542</v>
      </c>
      <c r="G278" s="170" t="s">
        <v>376</v>
      </c>
      <c r="H278" s="171">
        <v>1</v>
      </c>
      <c r="I278" s="172"/>
      <c r="J278" s="173">
        <f>ROUND(I278*H278,2)</f>
        <v>0</v>
      </c>
      <c r="K278" s="169" t="s">
        <v>162</v>
      </c>
      <c r="L278" s="174"/>
      <c r="M278" s="175" t="s">
        <v>1</v>
      </c>
      <c r="N278" s="176" t="s">
        <v>41</v>
      </c>
      <c r="P278" s="142">
        <f>O278*H278</f>
        <v>0</v>
      </c>
      <c r="Q278" s="142">
        <v>0.0035</v>
      </c>
      <c r="R278" s="142">
        <f>Q278*H278</f>
        <v>0.0035</v>
      </c>
      <c r="S278" s="142">
        <v>0</v>
      </c>
      <c r="T278" s="143">
        <f>S278*H278</f>
        <v>0</v>
      </c>
      <c r="AR278" s="144" t="s">
        <v>187</v>
      </c>
      <c r="AT278" s="144" t="s">
        <v>316</v>
      </c>
      <c r="AU278" s="144" t="s">
        <v>86</v>
      </c>
      <c r="AY278" s="16" t="s">
        <v>156</v>
      </c>
      <c r="BE278" s="145">
        <f>IF(N278="základní",J278,0)</f>
        <v>0</v>
      </c>
      <c r="BF278" s="145">
        <f>IF(N278="snížená",J278,0)</f>
        <v>0</v>
      </c>
      <c r="BG278" s="145">
        <f>IF(N278="zákl. přenesená",J278,0)</f>
        <v>0</v>
      </c>
      <c r="BH278" s="145">
        <f>IF(N278="sníž. přenesená",J278,0)</f>
        <v>0</v>
      </c>
      <c r="BI278" s="145">
        <f>IF(N278="nulová",J278,0)</f>
        <v>0</v>
      </c>
      <c r="BJ278" s="16" t="s">
        <v>84</v>
      </c>
      <c r="BK278" s="145">
        <f>ROUND(I278*H278,2)</f>
        <v>0</v>
      </c>
      <c r="BL278" s="16" t="s">
        <v>163</v>
      </c>
      <c r="BM278" s="144" t="s">
        <v>543</v>
      </c>
    </row>
    <row r="279" spans="2:65" s="1" customFormat="1" ht="21.75" customHeight="1">
      <c r="B279" s="132"/>
      <c r="C279" s="167" t="s">
        <v>544</v>
      </c>
      <c r="D279" s="167" t="s">
        <v>316</v>
      </c>
      <c r="E279" s="168" t="s">
        <v>545</v>
      </c>
      <c r="F279" s="169" t="s">
        <v>546</v>
      </c>
      <c r="G279" s="170" t="s">
        <v>376</v>
      </c>
      <c r="H279" s="171">
        <v>1</v>
      </c>
      <c r="I279" s="172"/>
      <c r="J279" s="173">
        <f>ROUND(I279*H279,2)</f>
        <v>0</v>
      </c>
      <c r="K279" s="169" t="s">
        <v>162</v>
      </c>
      <c r="L279" s="174"/>
      <c r="M279" s="175" t="s">
        <v>1</v>
      </c>
      <c r="N279" s="176" t="s">
        <v>41</v>
      </c>
      <c r="P279" s="142">
        <f>O279*H279</f>
        <v>0</v>
      </c>
      <c r="Q279" s="142">
        <v>0.0036</v>
      </c>
      <c r="R279" s="142">
        <f>Q279*H279</f>
        <v>0.0036</v>
      </c>
      <c r="S279" s="142">
        <v>0</v>
      </c>
      <c r="T279" s="143">
        <f>S279*H279</f>
        <v>0</v>
      </c>
      <c r="AR279" s="144" t="s">
        <v>187</v>
      </c>
      <c r="AT279" s="144" t="s">
        <v>316</v>
      </c>
      <c r="AU279" s="144" t="s">
        <v>86</v>
      </c>
      <c r="AY279" s="16" t="s">
        <v>156</v>
      </c>
      <c r="BE279" s="145">
        <f>IF(N279="základní",J279,0)</f>
        <v>0</v>
      </c>
      <c r="BF279" s="145">
        <f>IF(N279="snížená",J279,0)</f>
        <v>0</v>
      </c>
      <c r="BG279" s="145">
        <f>IF(N279="zákl. přenesená",J279,0)</f>
        <v>0</v>
      </c>
      <c r="BH279" s="145">
        <f>IF(N279="sníž. přenesená",J279,0)</f>
        <v>0</v>
      </c>
      <c r="BI279" s="145">
        <f>IF(N279="nulová",J279,0)</f>
        <v>0</v>
      </c>
      <c r="BJ279" s="16" t="s">
        <v>84</v>
      </c>
      <c r="BK279" s="145">
        <f>ROUND(I279*H279,2)</f>
        <v>0</v>
      </c>
      <c r="BL279" s="16" t="s">
        <v>163</v>
      </c>
      <c r="BM279" s="144" t="s">
        <v>547</v>
      </c>
    </row>
    <row r="280" spans="2:65" s="1" customFormat="1" ht="24.2" customHeight="1">
      <c r="B280" s="132"/>
      <c r="C280" s="133" t="s">
        <v>548</v>
      </c>
      <c r="D280" s="133" t="s">
        <v>158</v>
      </c>
      <c r="E280" s="134" t="s">
        <v>549</v>
      </c>
      <c r="F280" s="135" t="s">
        <v>550</v>
      </c>
      <c r="G280" s="136" t="s">
        <v>376</v>
      </c>
      <c r="H280" s="137">
        <v>3</v>
      </c>
      <c r="I280" s="138"/>
      <c r="J280" s="139">
        <f>ROUND(I280*H280,2)</f>
        <v>0</v>
      </c>
      <c r="K280" s="135" t="s">
        <v>162</v>
      </c>
      <c r="L280" s="31"/>
      <c r="M280" s="140" t="s">
        <v>1</v>
      </c>
      <c r="N280" s="141" t="s">
        <v>41</v>
      </c>
      <c r="P280" s="142">
        <f>O280*H280</f>
        <v>0</v>
      </c>
      <c r="Q280" s="142">
        <v>0.11276</v>
      </c>
      <c r="R280" s="142">
        <f>Q280*H280</f>
        <v>0.33828</v>
      </c>
      <c r="S280" s="142">
        <v>0</v>
      </c>
      <c r="T280" s="143">
        <f>S280*H280</f>
        <v>0</v>
      </c>
      <c r="AR280" s="144" t="s">
        <v>163</v>
      </c>
      <c r="AT280" s="144" t="s">
        <v>158</v>
      </c>
      <c r="AU280" s="144" t="s">
        <v>86</v>
      </c>
      <c r="AY280" s="16" t="s">
        <v>156</v>
      </c>
      <c r="BE280" s="145">
        <f>IF(N280="základní",J280,0)</f>
        <v>0</v>
      </c>
      <c r="BF280" s="145">
        <f>IF(N280="snížená",J280,0)</f>
        <v>0</v>
      </c>
      <c r="BG280" s="145">
        <f>IF(N280="zákl. přenesená",J280,0)</f>
        <v>0</v>
      </c>
      <c r="BH280" s="145">
        <f>IF(N280="sníž. přenesená",J280,0)</f>
        <v>0</v>
      </c>
      <c r="BI280" s="145">
        <f>IF(N280="nulová",J280,0)</f>
        <v>0</v>
      </c>
      <c r="BJ280" s="16" t="s">
        <v>84</v>
      </c>
      <c r="BK280" s="145">
        <f>ROUND(I280*H280,2)</f>
        <v>0</v>
      </c>
      <c r="BL280" s="16" t="s">
        <v>163</v>
      </c>
      <c r="BM280" s="144" t="s">
        <v>551</v>
      </c>
    </row>
    <row r="281" spans="2:51" s="13" customFormat="1" ht="33.75">
      <c r="B281" s="154"/>
      <c r="D281" s="147" t="s">
        <v>200</v>
      </c>
      <c r="E281" s="155" t="s">
        <v>1</v>
      </c>
      <c r="F281" s="156" t="s">
        <v>552</v>
      </c>
      <c r="H281" s="155" t="s">
        <v>1</v>
      </c>
      <c r="I281" s="157"/>
      <c r="L281" s="154"/>
      <c r="M281" s="158"/>
      <c r="T281" s="159"/>
      <c r="AT281" s="155" t="s">
        <v>200</v>
      </c>
      <c r="AU281" s="155" t="s">
        <v>86</v>
      </c>
      <c r="AV281" s="13" t="s">
        <v>84</v>
      </c>
      <c r="AW281" s="13" t="s">
        <v>32</v>
      </c>
      <c r="AX281" s="13" t="s">
        <v>76</v>
      </c>
      <c r="AY281" s="155" t="s">
        <v>156</v>
      </c>
    </row>
    <row r="282" spans="2:51" s="13" customFormat="1" ht="33.75">
      <c r="B282" s="154"/>
      <c r="D282" s="147" t="s">
        <v>200</v>
      </c>
      <c r="E282" s="155" t="s">
        <v>1</v>
      </c>
      <c r="F282" s="156" t="s">
        <v>553</v>
      </c>
      <c r="H282" s="155" t="s">
        <v>1</v>
      </c>
      <c r="I282" s="157"/>
      <c r="L282" s="154"/>
      <c r="M282" s="158"/>
      <c r="T282" s="159"/>
      <c r="AT282" s="155" t="s">
        <v>200</v>
      </c>
      <c r="AU282" s="155" t="s">
        <v>86</v>
      </c>
      <c r="AV282" s="13" t="s">
        <v>84</v>
      </c>
      <c r="AW282" s="13" t="s">
        <v>32</v>
      </c>
      <c r="AX282" s="13" t="s">
        <v>76</v>
      </c>
      <c r="AY282" s="155" t="s">
        <v>156</v>
      </c>
    </row>
    <row r="283" spans="2:51" s="13" customFormat="1" ht="22.5">
      <c r="B283" s="154"/>
      <c r="D283" s="147" t="s">
        <v>200</v>
      </c>
      <c r="E283" s="155" t="s">
        <v>1</v>
      </c>
      <c r="F283" s="156" t="s">
        <v>554</v>
      </c>
      <c r="H283" s="155" t="s">
        <v>1</v>
      </c>
      <c r="I283" s="157"/>
      <c r="L283" s="154"/>
      <c r="M283" s="158"/>
      <c r="T283" s="159"/>
      <c r="AT283" s="155" t="s">
        <v>200</v>
      </c>
      <c r="AU283" s="155" t="s">
        <v>86</v>
      </c>
      <c r="AV283" s="13" t="s">
        <v>84</v>
      </c>
      <c r="AW283" s="13" t="s">
        <v>32</v>
      </c>
      <c r="AX283" s="13" t="s">
        <v>76</v>
      </c>
      <c r="AY283" s="155" t="s">
        <v>156</v>
      </c>
    </row>
    <row r="284" spans="2:51" s="13" customFormat="1" ht="22.5">
      <c r="B284" s="154"/>
      <c r="D284" s="147" t="s">
        <v>200</v>
      </c>
      <c r="E284" s="155" t="s">
        <v>1</v>
      </c>
      <c r="F284" s="156" t="s">
        <v>555</v>
      </c>
      <c r="H284" s="155" t="s">
        <v>1</v>
      </c>
      <c r="I284" s="157"/>
      <c r="L284" s="154"/>
      <c r="M284" s="158"/>
      <c r="T284" s="159"/>
      <c r="AT284" s="155" t="s">
        <v>200</v>
      </c>
      <c r="AU284" s="155" t="s">
        <v>86</v>
      </c>
      <c r="AV284" s="13" t="s">
        <v>84</v>
      </c>
      <c r="AW284" s="13" t="s">
        <v>32</v>
      </c>
      <c r="AX284" s="13" t="s">
        <v>76</v>
      </c>
      <c r="AY284" s="155" t="s">
        <v>156</v>
      </c>
    </row>
    <row r="285" spans="2:51" s="13" customFormat="1" ht="22.5">
      <c r="B285" s="154"/>
      <c r="D285" s="147" t="s">
        <v>200</v>
      </c>
      <c r="E285" s="155" t="s">
        <v>1</v>
      </c>
      <c r="F285" s="156" t="s">
        <v>556</v>
      </c>
      <c r="H285" s="155" t="s">
        <v>1</v>
      </c>
      <c r="I285" s="157"/>
      <c r="L285" s="154"/>
      <c r="M285" s="158"/>
      <c r="T285" s="159"/>
      <c r="AT285" s="155" t="s">
        <v>200</v>
      </c>
      <c r="AU285" s="155" t="s">
        <v>86</v>
      </c>
      <c r="AV285" s="13" t="s">
        <v>84</v>
      </c>
      <c r="AW285" s="13" t="s">
        <v>32</v>
      </c>
      <c r="AX285" s="13" t="s">
        <v>76</v>
      </c>
      <c r="AY285" s="155" t="s">
        <v>156</v>
      </c>
    </row>
    <row r="286" spans="2:51" s="13" customFormat="1" ht="33.75">
      <c r="B286" s="154"/>
      <c r="D286" s="147" t="s">
        <v>200</v>
      </c>
      <c r="E286" s="155" t="s">
        <v>1</v>
      </c>
      <c r="F286" s="156" t="s">
        <v>557</v>
      </c>
      <c r="H286" s="155" t="s">
        <v>1</v>
      </c>
      <c r="I286" s="157"/>
      <c r="L286" s="154"/>
      <c r="M286" s="158"/>
      <c r="T286" s="159"/>
      <c r="AT286" s="155" t="s">
        <v>200</v>
      </c>
      <c r="AU286" s="155" t="s">
        <v>86</v>
      </c>
      <c r="AV286" s="13" t="s">
        <v>84</v>
      </c>
      <c r="AW286" s="13" t="s">
        <v>32</v>
      </c>
      <c r="AX286" s="13" t="s">
        <v>76</v>
      </c>
      <c r="AY286" s="155" t="s">
        <v>156</v>
      </c>
    </row>
    <row r="287" spans="2:51" s="13" customFormat="1" ht="22.5">
      <c r="B287" s="154"/>
      <c r="D287" s="147" t="s">
        <v>200</v>
      </c>
      <c r="E287" s="155" t="s">
        <v>1</v>
      </c>
      <c r="F287" s="156" t="s">
        <v>558</v>
      </c>
      <c r="H287" s="155" t="s">
        <v>1</v>
      </c>
      <c r="I287" s="157"/>
      <c r="L287" s="154"/>
      <c r="M287" s="158"/>
      <c r="T287" s="159"/>
      <c r="AT287" s="155" t="s">
        <v>200</v>
      </c>
      <c r="AU287" s="155" t="s">
        <v>86</v>
      </c>
      <c r="AV287" s="13" t="s">
        <v>84</v>
      </c>
      <c r="AW287" s="13" t="s">
        <v>32</v>
      </c>
      <c r="AX287" s="13" t="s">
        <v>76</v>
      </c>
      <c r="AY287" s="155" t="s">
        <v>156</v>
      </c>
    </row>
    <row r="288" spans="2:51" s="13" customFormat="1" ht="22.5">
      <c r="B288" s="154"/>
      <c r="D288" s="147" t="s">
        <v>200</v>
      </c>
      <c r="E288" s="155" t="s">
        <v>1</v>
      </c>
      <c r="F288" s="156" t="s">
        <v>559</v>
      </c>
      <c r="H288" s="155" t="s">
        <v>1</v>
      </c>
      <c r="I288" s="157"/>
      <c r="L288" s="154"/>
      <c r="M288" s="158"/>
      <c r="T288" s="159"/>
      <c r="AT288" s="155" t="s">
        <v>200</v>
      </c>
      <c r="AU288" s="155" t="s">
        <v>86</v>
      </c>
      <c r="AV288" s="13" t="s">
        <v>84</v>
      </c>
      <c r="AW288" s="13" t="s">
        <v>32</v>
      </c>
      <c r="AX288" s="13" t="s">
        <v>76</v>
      </c>
      <c r="AY288" s="155" t="s">
        <v>156</v>
      </c>
    </row>
    <row r="289" spans="2:51" s="12" customFormat="1" ht="11.25">
      <c r="B289" s="146"/>
      <c r="D289" s="147" t="s">
        <v>200</v>
      </c>
      <c r="E289" s="148" t="s">
        <v>1</v>
      </c>
      <c r="F289" s="149" t="s">
        <v>560</v>
      </c>
      <c r="H289" s="150">
        <v>2</v>
      </c>
      <c r="I289" s="151"/>
      <c r="L289" s="146"/>
      <c r="M289" s="152"/>
      <c r="T289" s="153"/>
      <c r="AT289" s="148" t="s">
        <v>200</v>
      </c>
      <c r="AU289" s="148" t="s">
        <v>86</v>
      </c>
      <c r="AV289" s="12" t="s">
        <v>86</v>
      </c>
      <c r="AW289" s="12" t="s">
        <v>32</v>
      </c>
      <c r="AX289" s="12" t="s">
        <v>76</v>
      </c>
      <c r="AY289" s="148" t="s">
        <v>156</v>
      </c>
    </row>
    <row r="290" spans="2:51" s="12" customFormat="1" ht="11.25">
      <c r="B290" s="146"/>
      <c r="D290" s="147" t="s">
        <v>200</v>
      </c>
      <c r="E290" s="148" t="s">
        <v>1</v>
      </c>
      <c r="F290" s="149" t="s">
        <v>561</v>
      </c>
      <c r="H290" s="150">
        <v>1</v>
      </c>
      <c r="I290" s="151"/>
      <c r="L290" s="146"/>
      <c r="M290" s="152"/>
      <c r="T290" s="153"/>
      <c r="AT290" s="148" t="s">
        <v>200</v>
      </c>
      <c r="AU290" s="148" t="s">
        <v>86</v>
      </c>
      <c r="AV290" s="12" t="s">
        <v>86</v>
      </c>
      <c r="AW290" s="12" t="s">
        <v>32</v>
      </c>
      <c r="AX290" s="12" t="s">
        <v>76</v>
      </c>
      <c r="AY290" s="148" t="s">
        <v>156</v>
      </c>
    </row>
    <row r="291" spans="2:51" s="14" customFormat="1" ht="11.25">
      <c r="B291" s="160"/>
      <c r="D291" s="147" t="s">
        <v>200</v>
      </c>
      <c r="E291" s="161" t="s">
        <v>1</v>
      </c>
      <c r="F291" s="162" t="s">
        <v>228</v>
      </c>
      <c r="H291" s="163">
        <v>3</v>
      </c>
      <c r="I291" s="164"/>
      <c r="L291" s="160"/>
      <c r="M291" s="165"/>
      <c r="T291" s="166"/>
      <c r="AT291" s="161" t="s">
        <v>200</v>
      </c>
      <c r="AU291" s="161" t="s">
        <v>86</v>
      </c>
      <c r="AV291" s="14" t="s">
        <v>163</v>
      </c>
      <c r="AW291" s="14" t="s">
        <v>32</v>
      </c>
      <c r="AX291" s="14" t="s">
        <v>84</v>
      </c>
      <c r="AY291" s="161" t="s">
        <v>156</v>
      </c>
    </row>
    <row r="292" spans="2:65" s="1" customFormat="1" ht="21.75" customHeight="1">
      <c r="B292" s="132"/>
      <c r="C292" s="167" t="s">
        <v>562</v>
      </c>
      <c r="D292" s="167" t="s">
        <v>316</v>
      </c>
      <c r="E292" s="168" t="s">
        <v>563</v>
      </c>
      <c r="F292" s="169" t="s">
        <v>564</v>
      </c>
      <c r="G292" s="170" t="s">
        <v>376</v>
      </c>
      <c r="H292" s="171">
        <v>2</v>
      </c>
      <c r="I292" s="172"/>
      <c r="J292" s="173">
        <f>ROUND(I292*H292,2)</f>
        <v>0</v>
      </c>
      <c r="K292" s="169" t="s">
        <v>162</v>
      </c>
      <c r="L292" s="174"/>
      <c r="M292" s="175" t="s">
        <v>1</v>
      </c>
      <c r="N292" s="176" t="s">
        <v>41</v>
      </c>
      <c r="P292" s="142">
        <f>O292*H292</f>
        <v>0</v>
      </c>
      <c r="Q292" s="142">
        <v>0.0065</v>
      </c>
      <c r="R292" s="142">
        <f>Q292*H292</f>
        <v>0.013</v>
      </c>
      <c r="S292" s="142">
        <v>0</v>
      </c>
      <c r="T292" s="143">
        <f>S292*H292</f>
        <v>0</v>
      </c>
      <c r="AR292" s="144" t="s">
        <v>187</v>
      </c>
      <c r="AT292" s="144" t="s">
        <v>316</v>
      </c>
      <c r="AU292" s="144" t="s">
        <v>86</v>
      </c>
      <c r="AY292" s="16" t="s">
        <v>156</v>
      </c>
      <c r="BE292" s="145">
        <f>IF(N292="základní",J292,0)</f>
        <v>0</v>
      </c>
      <c r="BF292" s="145">
        <f>IF(N292="snížená",J292,0)</f>
        <v>0</v>
      </c>
      <c r="BG292" s="145">
        <f>IF(N292="zákl. přenesená",J292,0)</f>
        <v>0</v>
      </c>
      <c r="BH292" s="145">
        <f>IF(N292="sníž. přenesená",J292,0)</f>
        <v>0</v>
      </c>
      <c r="BI292" s="145">
        <f>IF(N292="nulová",J292,0)</f>
        <v>0</v>
      </c>
      <c r="BJ292" s="16" t="s">
        <v>84</v>
      </c>
      <c r="BK292" s="145">
        <f>ROUND(I292*H292,2)</f>
        <v>0</v>
      </c>
      <c r="BL292" s="16" t="s">
        <v>163</v>
      </c>
      <c r="BM292" s="144" t="s">
        <v>565</v>
      </c>
    </row>
    <row r="293" spans="2:65" s="1" customFormat="1" ht="16.5" customHeight="1">
      <c r="B293" s="132"/>
      <c r="C293" s="167" t="s">
        <v>566</v>
      </c>
      <c r="D293" s="167" t="s">
        <v>316</v>
      </c>
      <c r="E293" s="168" t="s">
        <v>567</v>
      </c>
      <c r="F293" s="169" t="s">
        <v>568</v>
      </c>
      <c r="G293" s="170" t="s">
        <v>376</v>
      </c>
      <c r="H293" s="171">
        <v>2</v>
      </c>
      <c r="I293" s="172"/>
      <c r="J293" s="173">
        <f>ROUND(I293*H293,2)</f>
        <v>0</v>
      </c>
      <c r="K293" s="169" t="s">
        <v>162</v>
      </c>
      <c r="L293" s="174"/>
      <c r="M293" s="175" t="s">
        <v>1</v>
      </c>
      <c r="N293" s="176" t="s">
        <v>41</v>
      </c>
      <c r="P293" s="142">
        <f>O293*H293</f>
        <v>0</v>
      </c>
      <c r="Q293" s="142">
        <v>0.0004</v>
      </c>
      <c r="R293" s="142">
        <f>Q293*H293</f>
        <v>0.0008</v>
      </c>
      <c r="S293" s="142">
        <v>0</v>
      </c>
      <c r="T293" s="143">
        <f>S293*H293</f>
        <v>0</v>
      </c>
      <c r="AR293" s="144" t="s">
        <v>187</v>
      </c>
      <c r="AT293" s="144" t="s">
        <v>316</v>
      </c>
      <c r="AU293" s="144" t="s">
        <v>86</v>
      </c>
      <c r="AY293" s="16" t="s">
        <v>156</v>
      </c>
      <c r="BE293" s="145">
        <f>IF(N293="základní",J293,0)</f>
        <v>0</v>
      </c>
      <c r="BF293" s="145">
        <f>IF(N293="snížená",J293,0)</f>
        <v>0</v>
      </c>
      <c r="BG293" s="145">
        <f>IF(N293="zákl. přenesená",J293,0)</f>
        <v>0</v>
      </c>
      <c r="BH293" s="145">
        <f>IF(N293="sníž. přenesená",J293,0)</f>
        <v>0</v>
      </c>
      <c r="BI293" s="145">
        <f>IF(N293="nulová",J293,0)</f>
        <v>0</v>
      </c>
      <c r="BJ293" s="16" t="s">
        <v>84</v>
      </c>
      <c r="BK293" s="145">
        <f>ROUND(I293*H293,2)</f>
        <v>0</v>
      </c>
      <c r="BL293" s="16" t="s">
        <v>163</v>
      </c>
      <c r="BM293" s="144" t="s">
        <v>569</v>
      </c>
    </row>
    <row r="294" spans="2:65" s="1" customFormat="1" ht="16.5" customHeight="1">
      <c r="B294" s="132"/>
      <c r="C294" s="167" t="s">
        <v>570</v>
      </c>
      <c r="D294" s="167" t="s">
        <v>316</v>
      </c>
      <c r="E294" s="168" t="s">
        <v>571</v>
      </c>
      <c r="F294" s="169" t="s">
        <v>572</v>
      </c>
      <c r="G294" s="170" t="s">
        <v>376</v>
      </c>
      <c r="H294" s="171">
        <v>2</v>
      </c>
      <c r="I294" s="172"/>
      <c r="J294" s="173">
        <f>ROUND(I294*H294,2)</f>
        <v>0</v>
      </c>
      <c r="K294" s="169" t="s">
        <v>162</v>
      </c>
      <c r="L294" s="174"/>
      <c r="M294" s="175" t="s">
        <v>1</v>
      </c>
      <c r="N294" s="176" t="s">
        <v>41</v>
      </c>
      <c r="P294" s="142">
        <f>O294*H294</f>
        <v>0</v>
      </c>
      <c r="Q294" s="142">
        <v>0.00015</v>
      </c>
      <c r="R294" s="142">
        <f>Q294*H294</f>
        <v>0.0003</v>
      </c>
      <c r="S294" s="142">
        <v>0</v>
      </c>
      <c r="T294" s="143">
        <f>S294*H294</f>
        <v>0</v>
      </c>
      <c r="AR294" s="144" t="s">
        <v>187</v>
      </c>
      <c r="AT294" s="144" t="s">
        <v>316</v>
      </c>
      <c r="AU294" s="144" t="s">
        <v>86</v>
      </c>
      <c r="AY294" s="16" t="s">
        <v>156</v>
      </c>
      <c r="BE294" s="145">
        <f>IF(N294="základní",J294,0)</f>
        <v>0</v>
      </c>
      <c r="BF294" s="145">
        <f>IF(N294="snížená",J294,0)</f>
        <v>0</v>
      </c>
      <c r="BG294" s="145">
        <f>IF(N294="zákl. přenesená",J294,0)</f>
        <v>0</v>
      </c>
      <c r="BH294" s="145">
        <f>IF(N294="sníž. přenesená",J294,0)</f>
        <v>0</v>
      </c>
      <c r="BI294" s="145">
        <f>IF(N294="nulová",J294,0)</f>
        <v>0</v>
      </c>
      <c r="BJ294" s="16" t="s">
        <v>84</v>
      </c>
      <c r="BK294" s="145">
        <f>ROUND(I294*H294,2)</f>
        <v>0</v>
      </c>
      <c r="BL294" s="16" t="s">
        <v>163</v>
      </c>
      <c r="BM294" s="144" t="s">
        <v>573</v>
      </c>
    </row>
    <row r="295" spans="2:65" s="1" customFormat="1" ht="24.2" customHeight="1">
      <c r="B295" s="132"/>
      <c r="C295" s="133" t="s">
        <v>574</v>
      </c>
      <c r="D295" s="133" t="s">
        <v>158</v>
      </c>
      <c r="E295" s="134" t="s">
        <v>575</v>
      </c>
      <c r="F295" s="135" t="s">
        <v>576</v>
      </c>
      <c r="G295" s="136" t="s">
        <v>194</v>
      </c>
      <c r="H295" s="137">
        <v>45</v>
      </c>
      <c r="I295" s="138"/>
      <c r="J295" s="139">
        <f>ROUND(I295*H295,2)</f>
        <v>0</v>
      </c>
      <c r="K295" s="135" t="s">
        <v>162</v>
      </c>
      <c r="L295" s="31"/>
      <c r="M295" s="140" t="s">
        <v>1</v>
      </c>
      <c r="N295" s="141" t="s">
        <v>41</v>
      </c>
      <c r="P295" s="142">
        <f>O295*H295</f>
        <v>0</v>
      </c>
      <c r="Q295" s="142">
        <v>0.00033</v>
      </c>
      <c r="R295" s="142">
        <f>Q295*H295</f>
        <v>0.01485</v>
      </c>
      <c r="S295" s="142">
        <v>0</v>
      </c>
      <c r="T295" s="143">
        <f>S295*H295</f>
        <v>0</v>
      </c>
      <c r="AR295" s="144" t="s">
        <v>163</v>
      </c>
      <c r="AT295" s="144" t="s">
        <v>158</v>
      </c>
      <c r="AU295" s="144" t="s">
        <v>86</v>
      </c>
      <c r="AY295" s="16" t="s">
        <v>156</v>
      </c>
      <c r="BE295" s="145">
        <f>IF(N295="základní",J295,0)</f>
        <v>0</v>
      </c>
      <c r="BF295" s="145">
        <f>IF(N295="snížená",J295,0)</f>
        <v>0</v>
      </c>
      <c r="BG295" s="145">
        <f>IF(N295="zákl. přenesená",J295,0)</f>
        <v>0</v>
      </c>
      <c r="BH295" s="145">
        <f>IF(N295="sníž. přenesená",J295,0)</f>
        <v>0</v>
      </c>
      <c r="BI295" s="145">
        <f>IF(N295="nulová",J295,0)</f>
        <v>0</v>
      </c>
      <c r="BJ295" s="16" t="s">
        <v>84</v>
      </c>
      <c r="BK295" s="145">
        <f>ROUND(I295*H295,2)</f>
        <v>0</v>
      </c>
      <c r="BL295" s="16" t="s">
        <v>163</v>
      </c>
      <c r="BM295" s="144" t="s">
        <v>577</v>
      </c>
    </row>
    <row r="296" spans="2:51" s="12" customFormat="1" ht="11.25">
      <c r="B296" s="146"/>
      <c r="D296" s="147" t="s">
        <v>200</v>
      </c>
      <c r="E296" s="148" t="s">
        <v>1</v>
      </c>
      <c r="F296" s="149" t="s">
        <v>578</v>
      </c>
      <c r="H296" s="150">
        <v>36</v>
      </c>
      <c r="I296" s="151"/>
      <c r="L296" s="146"/>
      <c r="M296" s="152"/>
      <c r="T296" s="153"/>
      <c r="AT296" s="148" t="s">
        <v>200</v>
      </c>
      <c r="AU296" s="148" t="s">
        <v>86</v>
      </c>
      <c r="AV296" s="12" t="s">
        <v>86</v>
      </c>
      <c r="AW296" s="12" t="s">
        <v>32</v>
      </c>
      <c r="AX296" s="12" t="s">
        <v>76</v>
      </c>
      <c r="AY296" s="148" t="s">
        <v>156</v>
      </c>
    </row>
    <row r="297" spans="2:51" s="12" customFormat="1" ht="11.25">
      <c r="B297" s="146"/>
      <c r="D297" s="147" t="s">
        <v>200</v>
      </c>
      <c r="E297" s="148" t="s">
        <v>1</v>
      </c>
      <c r="F297" s="149" t="s">
        <v>579</v>
      </c>
      <c r="H297" s="150">
        <v>9</v>
      </c>
      <c r="I297" s="151"/>
      <c r="L297" s="146"/>
      <c r="M297" s="152"/>
      <c r="T297" s="153"/>
      <c r="AT297" s="148" t="s">
        <v>200</v>
      </c>
      <c r="AU297" s="148" t="s">
        <v>86</v>
      </c>
      <c r="AV297" s="12" t="s">
        <v>86</v>
      </c>
      <c r="AW297" s="12" t="s">
        <v>32</v>
      </c>
      <c r="AX297" s="12" t="s">
        <v>76</v>
      </c>
      <c r="AY297" s="148" t="s">
        <v>156</v>
      </c>
    </row>
    <row r="298" spans="2:51" s="14" customFormat="1" ht="11.25">
      <c r="B298" s="160"/>
      <c r="D298" s="147" t="s">
        <v>200</v>
      </c>
      <c r="E298" s="161" t="s">
        <v>1</v>
      </c>
      <c r="F298" s="162" t="s">
        <v>228</v>
      </c>
      <c r="H298" s="163">
        <v>45</v>
      </c>
      <c r="I298" s="164"/>
      <c r="L298" s="160"/>
      <c r="M298" s="165"/>
      <c r="T298" s="166"/>
      <c r="AT298" s="161" t="s">
        <v>200</v>
      </c>
      <c r="AU298" s="161" t="s">
        <v>86</v>
      </c>
      <c r="AV298" s="14" t="s">
        <v>163</v>
      </c>
      <c r="AW298" s="14" t="s">
        <v>32</v>
      </c>
      <c r="AX298" s="14" t="s">
        <v>84</v>
      </c>
      <c r="AY298" s="161" t="s">
        <v>156</v>
      </c>
    </row>
    <row r="299" spans="2:65" s="1" customFormat="1" ht="24.2" customHeight="1">
      <c r="B299" s="132"/>
      <c r="C299" s="133" t="s">
        <v>580</v>
      </c>
      <c r="D299" s="133" t="s">
        <v>158</v>
      </c>
      <c r="E299" s="134" t="s">
        <v>581</v>
      </c>
      <c r="F299" s="135" t="s">
        <v>582</v>
      </c>
      <c r="G299" s="136" t="s">
        <v>161</v>
      </c>
      <c r="H299" s="137">
        <v>6</v>
      </c>
      <c r="I299" s="138"/>
      <c r="J299" s="139">
        <f>ROUND(I299*H299,2)</f>
        <v>0</v>
      </c>
      <c r="K299" s="135" t="s">
        <v>162</v>
      </c>
      <c r="L299" s="31"/>
      <c r="M299" s="140" t="s">
        <v>1</v>
      </c>
      <c r="N299" s="141" t="s">
        <v>41</v>
      </c>
      <c r="P299" s="142">
        <f>O299*H299</f>
        <v>0</v>
      </c>
      <c r="Q299" s="142">
        <v>0.0026</v>
      </c>
      <c r="R299" s="142">
        <f>Q299*H299</f>
        <v>0.0156</v>
      </c>
      <c r="S299" s="142">
        <v>0</v>
      </c>
      <c r="T299" s="143">
        <f>S299*H299</f>
        <v>0</v>
      </c>
      <c r="AR299" s="144" t="s">
        <v>163</v>
      </c>
      <c r="AT299" s="144" t="s">
        <v>158</v>
      </c>
      <c r="AU299" s="144" t="s">
        <v>86</v>
      </c>
      <c r="AY299" s="16" t="s">
        <v>156</v>
      </c>
      <c r="BE299" s="145">
        <f>IF(N299="základní",J299,0)</f>
        <v>0</v>
      </c>
      <c r="BF299" s="145">
        <f>IF(N299="snížená",J299,0)</f>
        <v>0</v>
      </c>
      <c r="BG299" s="145">
        <f>IF(N299="zákl. přenesená",J299,0)</f>
        <v>0</v>
      </c>
      <c r="BH299" s="145">
        <f>IF(N299="sníž. přenesená",J299,0)</f>
        <v>0</v>
      </c>
      <c r="BI299" s="145">
        <f>IF(N299="nulová",J299,0)</f>
        <v>0</v>
      </c>
      <c r="BJ299" s="16" t="s">
        <v>84</v>
      </c>
      <c r="BK299" s="145">
        <f>ROUND(I299*H299,2)</f>
        <v>0</v>
      </c>
      <c r="BL299" s="16" t="s">
        <v>163</v>
      </c>
      <c r="BM299" s="144" t="s">
        <v>583</v>
      </c>
    </row>
    <row r="300" spans="2:51" s="13" customFormat="1" ht="11.25">
      <c r="B300" s="154"/>
      <c r="D300" s="147" t="s">
        <v>200</v>
      </c>
      <c r="E300" s="155" t="s">
        <v>1</v>
      </c>
      <c r="F300" s="156" t="s">
        <v>584</v>
      </c>
      <c r="H300" s="155" t="s">
        <v>1</v>
      </c>
      <c r="I300" s="157"/>
      <c r="L300" s="154"/>
      <c r="M300" s="158"/>
      <c r="T300" s="159"/>
      <c r="AT300" s="155" t="s">
        <v>200</v>
      </c>
      <c r="AU300" s="155" t="s">
        <v>86</v>
      </c>
      <c r="AV300" s="13" t="s">
        <v>84</v>
      </c>
      <c r="AW300" s="13" t="s">
        <v>32</v>
      </c>
      <c r="AX300" s="13" t="s">
        <v>76</v>
      </c>
      <c r="AY300" s="155" t="s">
        <v>156</v>
      </c>
    </row>
    <row r="301" spans="2:51" s="12" customFormat="1" ht="11.25">
      <c r="B301" s="146"/>
      <c r="D301" s="147" t="s">
        <v>200</v>
      </c>
      <c r="E301" s="148" t="s">
        <v>1</v>
      </c>
      <c r="F301" s="149" t="s">
        <v>585</v>
      </c>
      <c r="H301" s="150">
        <v>6</v>
      </c>
      <c r="I301" s="151"/>
      <c r="L301" s="146"/>
      <c r="M301" s="152"/>
      <c r="T301" s="153"/>
      <c r="AT301" s="148" t="s">
        <v>200</v>
      </c>
      <c r="AU301" s="148" t="s">
        <v>86</v>
      </c>
      <c r="AV301" s="12" t="s">
        <v>86</v>
      </c>
      <c r="AW301" s="12" t="s">
        <v>32</v>
      </c>
      <c r="AX301" s="12" t="s">
        <v>84</v>
      </c>
      <c r="AY301" s="148" t="s">
        <v>156</v>
      </c>
    </row>
    <row r="302" spans="2:65" s="1" customFormat="1" ht="24.2" customHeight="1">
      <c r="B302" s="132"/>
      <c r="C302" s="133" t="s">
        <v>586</v>
      </c>
      <c r="D302" s="133" t="s">
        <v>158</v>
      </c>
      <c r="E302" s="134" t="s">
        <v>587</v>
      </c>
      <c r="F302" s="135" t="s">
        <v>588</v>
      </c>
      <c r="G302" s="136" t="s">
        <v>161</v>
      </c>
      <c r="H302" s="137">
        <v>12</v>
      </c>
      <c r="I302" s="138"/>
      <c r="J302" s="139">
        <f>ROUND(I302*H302,2)</f>
        <v>0</v>
      </c>
      <c r="K302" s="135" t="s">
        <v>162</v>
      </c>
      <c r="L302" s="31"/>
      <c r="M302" s="140" t="s">
        <v>1</v>
      </c>
      <c r="N302" s="141" t="s">
        <v>41</v>
      </c>
      <c r="P302" s="142">
        <f>O302*H302</f>
        <v>0</v>
      </c>
      <c r="Q302" s="142">
        <v>0.0026</v>
      </c>
      <c r="R302" s="142">
        <f>Q302*H302</f>
        <v>0.0312</v>
      </c>
      <c r="S302" s="142">
        <v>0</v>
      </c>
      <c r="T302" s="143">
        <f>S302*H302</f>
        <v>0</v>
      </c>
      <c r="AR302" s="144" t="s">
        <v>163</v>
      </c>
      <c r="AT302" s="144" t="s">
        <v>158</v>
      </c>
      <c r="AU302" s="144" t="s">
        <v>86</v>
      </c>
      <c r="AY302" s="16" t="s">
        <v>156</v>
      </c>
      <c r="BE302" s="145">
        <f>IF(N302="základní",J302,0)</f>
        <v>0</v>
      </c>
      <c r="BF302" s="145">
        <f>IF(N302="snížená",J302,0)</f>
        <v>0</v>
      </c>
      <c r="BG302" s="145">
        <f>IF(N302="zákl. přenesená",J302,0)</f>
        <v>0</v>
      </c>
      <c r="BH302" s="145">
        <f>IF(N302="sníž. přenesená",J302,0)</f>
        <v>0</v>
      </c>
      <c r="BI302" s="145">
        <f>IF(N302="nulová",J302,0)</f>
        <v>0</v>
      </c>
      <c r="BJ302" s="16" t="s">
        <v>84</v>
      </c>
      <c r="BK302" s="145">
        <f>ROUND(I302*H302,2)</f>
        <v>0</v>
      </c>
      <c r="BL302" s="16" t="s">
        <v>163</v>
      </c>
      <c r="BM302" s="144" t="s">
        <v>589</v>
      </c>
    </row>
    <row r="303" spans="2:65" s="1" customFormat="1" ht="16.5" customHeight="1">
      <c r="B303" s="132"/>
      <c r="C303" s="133" t="s">
        <v>590</v>
      </c>
      <c r="D303" s="133" t="s">
        <v>158</v>
      </c>
      <c r="E303" s="134" t="s">
        <v>591</v>
      </c>
      <c r="F303" s="135" t="s">
        <v>592</v>
      </c>
      <c r="G303" s="136" t="s">
        <v>194</v>
      </c>
      <c r="H303" s="137">
        <v>45</v>
      </c>
      <c r="I303" s="138"/>
      <c r="J303" s="139">
        <f>ROUND(I303*H303,2)</f>
        <v>0</v>
      </c>
      <c r="K303" s="135" t="s">
        <v>162</v>
      </c>
      <c r="L303" s="31"/>
      <c r="M303" s="140" t="s">
        <v>1</v>
      </c>
      <c r="N303" s="141" t="s">
        <v>41</v>
      </c>
      <c r="P303" s="142">
        <f>O303*H303</f>
        <v>0</v>
      </c>
      <c r="Q303" s="142">
        <v>0</v>
      </c>
      <c r="R303" s="142">
        <f>Q303*H303</f>
        <v>0</v>
      </c>
      <c r="S303" s="142">
        <v>0</v>
      </c>
      <c r="T303" s="143">
        <f>S303*H303</f>
        <v>0</v>
      </c>
      <c r="AR303" s="144" t="s">
        <v>163</v>
      </c>
      <c r="AT303" s="144" t="s">
        <v>158</v>
      </c>
      <c r="AU303" s="144" t="s">
        <v>86</v>
      </c>
      <c r="AY303" s="16" t="s">
        <v>156</v>
      </c>
      <c r="BE303" s="145">
        <f>IF(N303="základní",J303,0)</f>
        <v>0</v>
      </c>
      <c r="BF303" s="145">
        <f>IF(N303="snížená",J303,0)</f>
        <v>0</v>
      </c>
      <c r="BG303" s="145">
        <f>IF(N303="zákl. přenesená",J303,0)</f>
        <v>0</v>
      </c>
      <c r="BH303" s="145">
        <f>IF(N303="sníž. přenesená",J303,0)</f>
        <v>0</v>
      </c>
      <c r="BI303" s="145">
        <f>IF(N303="nulová",J303,0)</f>
        <v>0</v>
      </c>
      <c r="BJ303" s="16" t="s">
        <v>84</v>
      </c>
      <c r="BK303" s="145">
        <f>ROUND(I303*H303,2)</f>
        <v>0</v>
      </c>
      <c r="BL303" s="16" t="s">
        <v>163</v>
      </c>
      <c r="BM303" s="144" t="s">
        <v>593</v>
      </c>
    </row>
    <row r="304" spans="2:51" s="12" customFormat="1" ht="11.25">
      <c r="B304" s="146"/>
      <c r="D304" s="147" t="s">
        <v>200</v>
      </c>
      <c r="E304" s="148" t="s">
        <v>1</v>
      </c>
      <c r="F304" s="149" t="s">
        <v>594</v>
      </c>
      <c r="H304" s="150">
        <v>45</v>
      </c>
      <c r="I304" s="151"/>
      <c r="L304" s="146"/>
      <c r="M304" s="152"/>
      <c r="T304" s="153"/>
      <c r="AT304" s="148" t="s">
        <v>200</v>
      </c>
      <c r="AU304" s="148" t="s">
        <v>86</v>
      </c>
      <c r="AV304" s="12" t="s">
        <v>86</v>
      </c>
      <c r="AW304" s="12" t="s">
        <v>32</v>
      </c>
      <c r="AX304" s="12" t="s">
        <v>84</v>
      </c>
      <c r="AY304" s="148" t="s">
        <v>156</v>
      </c>
    </row>
    <row r="305" spans="2:65" s="1" customFormat="1" ht="16.5" customHeight="1">
      <c r="B305" s="132"/>
      <c r="C305" s="133" t="s">
        <v>595</v>
      </c>
      <c r="D305" s="133" t="s">
        <v>158</v>
      </c>
      <c r="E305" s="134" t="s">
        <v>596</v>
      </c>
      <c r="F305" s="135" t="s">
        <v>597</v>
      </c>
      <c r="G305" s="136" t="s">
        <v>161</v>
      </c>
      <c r="H305" s="137">
        <v>18</v>
      </c>
      <c r="I305" s="138"/>
      <c r="J305" s="139">
        <f>ROUND(I305*H305,2)</f>
        <v>0</v>
      </c>
      <c r="K305" s="135" t="s">
        <v>162</v>
      </c>
      <c r="L305" s="31"/>
      <c r="M305" s="140" t="s">
        <v>1</v>
      </c>
      <c r="N305" s="141" t="s">
        <v>41</v>
      </c>
      <c r="P305" s="142">
        <f>O305*H305</f>
        <v>0</v>
      </c>
      <c r="Q305" s="142">
        <v>1E-05</v>
      </c>
      <c r="R305" s="142">
        <f>Q305*H305</f>
        <v>0.00018</v>
      </c>
      <c r="S305" s="142">
        <v>0</v>
      </c>
      <c r="T305" s="143">
        <f>S305*H305</f>
        <v>0</v>
      </c>
      <c r="AR305" s="144" t="s">
        <v>163</v>
      </c>
      <c r="AT305" s="144" t="s">
        <v>158</v>
      </c>
      <c r="AU305" s="144" t="s">
        <v>86</v>
      </c>
      <c r="AY305" s="16" t="s">
        <v>156</v>
      </c>
      <c r="BE305" s="145">
        <f>IF(N305="základní",J305,0)</f>
        <v>0</v>
      </c>
      <c r="BF305" s="145">
        <f>IF(N305="snížená",J305,0)</f>
        <v>0</v>
      </c>
      <c r="BG305" s="145">
        <f>IF(N305="zákl. přenesená",J305,0)</f>
        <v>0</v>
      </c>
      <c r="BH305" s="145">
        <f>IF(N305="sníž. přenesená",J305,0)</f>
        <v>0</v>
      </c>
      <c r="BI305" s="145">
        <f>IF(N305="nulová",J305,0)</f>
        <v>0</v>
      </c>
      <c r="BJ305" s="16" t="s">
        <v>84</v>
      </c>
      <c r="BK305" s="145">
        <f>ROUND(I305*H305,2)</f>
        <v>0</v>
      </c>
      <c r="BL305" s="16" t="s">
        <v>163</v>
      </c>
      <c r="BM305" s="144" t="s">
        <v>598</v>
      </c>
    </row>
    <row r="306" spans="2:51" s="12" customFormat="1" ht="11.25">
      <c r="B306" s="146"/>
      <c r="D306" s="147" t="s">
        <v>200</v>
      </c>
      <c r="E306" s="148" t="s">
        <v>1</v>
      </c>
      <c r="F306" s="149" t="s">
        <v>599</v>
      </c>
      <c r="H306" s="150">
        <v>18</v>
      </c>
      <c r="I306" s="151"/>
      <c r="L306" s="146"/>
      <c r="M306" s="152"/>
      <c r="T306" s="153"/>
      <c r="AT306" s="148" t="s">
        <v>200</v>
      </c>
      <c r="AU306" s="148" t="s">
        <v>86</v>
      </c>
      <c r="AV306" s="12" t="s">
        <v>86</v>
      </c>
      <c r="AW306" s="12" t="s">
        <v>32</v>
      </c>
      <c r="AX306" s="12" t="s">
        <v>84</v>
      </c>
      <c r="AY306" s="148" t="s">
        <v>156</v>
      </c>
    </row>
    <row r="307" spans="2:65" s="1" customFormat="1" ht="24.2" customHeight="1">
      <c r="B307" s="132"/>
      <c r="C307" s="133" t="s">
        <v>600</v>
      </c>
      <c r="D307" s="133" t="s">
        <v>158</v>
      </c>
      <c r="E307" s="134" t="s">
        <v>601</v>
      </c>
      <c r="F307" s="135" t="s">
        <v>602</v>
      </c>
      <c r="G307" s="136" t="s">
        <v>194</v>
      </c>
      <c r="H307" s="137">
        <v>30</v>
      </c>
      <c r="I307" s="138"/>
      <c r="J307" s="139">
        <f>ROUND(I307*H307,2)</f>
        <v>0</v>
      </c>
      <c r="K307" s="135" t="s">
        <v>162</v>
      </c>
      <c r="L307" s="31"/>
      <c r="M307" s="140" t="s">
        <v>1</v>
      </c>
      <c r="N307" s="141" t="s">
        <v>41</v>
      </c>
      <c r="P307" s="142">
        <f>O307*H307</f>
        <v>0</v>
      </c>
      <c r="Q307" s="142">
        <v>0.08978</v>
      </c>
      <c r="R307" s="142">
        <f>Q307*H307</f>
        <v>2.6934</v>
      </c>
      <c r="S307" s="142">
        <v>0</v>
      </c>
      <c r="T307" s="143">
        <f>S307*H307</f>
        <v>0</v>
      </c>
      <c r="AR307" s="144" t="s">
        <v>163</v>
      </c>
      <c r="AT307" s="144" t="s">
        <v>158</v>
      </c>
      <c r="AU307" s="144" t="s">
        <v>86</v>
      </c>
      <c r="AY307" s="16" t="s">
        <v>156</v>
      </c>
      <c r="BE307" s="145">
        <f>IF(N307="základní",J307,0)</f>
        <v>0</v>
      </c>
      <c r="BF307" s="145">
        <f>IF(N307="snížená",J307,0)</f>
        <v>0</v>
      </c>
      <c r="BG307" s="145">
        <f>IF(N307="zákl. přenesená",J307,0)</f>
        <v>0</v>
      </c>
      <c r="BH307" s="145">
        <f>IF(N307="sníž. přenesená",J307,0)</f>
        <v>0</v>
      </c>
      <c r="BI307" s="145">
        <f>IF(N307="nulová",J307,0)</f>
        <v>0</v>
      </c>
      <c r="BJ307" s="16" t="s">
        <v>84</v>
      </c>
      <c r="BK307" s="145">
        <f>ROUND(I307*H307,2)</f>
        <v>0</v>
      </c>
      <c r="BL307" s="16" t="s">
        <v>163</v>
      </c>
      <c r="BM307" s="144" t="s">
        <v>603</v>
      </c>
    </row>
    <row r="308" spans="2:51" s="13" customFormat="1" ht="11.25">
      <c r="B308" s="154"/>
      <c r="D308" s="147" t="s">
        <v>200</v>
      </c>
      <c r="E308" s="155" t="s">
        <v>1</v>
      </c>
      <c r="F308" s="156" t="s">
        <v>604</v>
      </c>
      <c r="H308" s="155" t="s">
        <v>1</v>
      </c>
      <c r="I308" s="157"/>
      <c r="L308" s="154"/>
      <c r="M308" s="158"/>
      <c r="T308" s="159"/>
      <c r="AT308" s="155" t="s">
        <v>200</v>
      </c>
      <c r="AU308" s="155" t="s">
        <v>86</v>
      </c>
      <c r="AV308" s="13" t="s">
        <v>84</v>
      </c>
      <c r="AW308" s="13" t="s">
        <v>32</v>
      </c>
      <c r="AX308" s="13" t="s">
        <v>76</v>
      </c>
      <c r="AY308" s="155" t="s">
        <v>156</v>
      </c>
    </row>
    <row r="309" spans="2:51" s="12" customFormat="1" ht="11.25">
      <c r="B309" s="146"/>
      <c r="D309" s="147" t="s">
        <v>200</v>
      </c>
      <c r="E309" s="148" t="s">
        <v>1</v>
      </c>
      <c r="F309" s="149" t="s">
        <v>605</v>
      </c>
      <c r="H309" s="150">
        <v>30</v>
      </c>
      <c r="I309" s="151"/>
      <c r="L309" s="146"/>
      <c r="M309" s="152"/>
      <c r="T309" s="153"/>
      <c r="AT309" s="148" t="s">
        <v>200</v>
      </c>
      <c r="AU309" s="148" t="s">
        <v>86</v>
      </c>
      <c r="AV309" s="12" t="s">
        <v>86</v>
      </c>
      <c r="AW309" s="12" t="s">
        <v>32</v>
      </c>
      <c r="AX309" s="12" t="s">
        <v>84</v>
      </c>
      <c r="AY309" s="148" t="s">
        <v>156</v>
      </c>
    </row>
    <row r="310" spans="2:65" s="1" customFormat="1" ht="16.5" customHeight="1">
      <c r="B310" s="132"/>
      <c r="C310" s="167" t="s">
        <v>606</v>
      </c>
      <c r="D310" s="167" t="s">
        <v>316</v>
      </c>
      <c r="E310" s="168" t="s">
        <v>607</v>
      </c>
      <c r="F310" s="169" t="s">
        <v>608</v>
      </c>
      <c r="G310" s="170" t="s">
        <v>161</v>
      </c>
      <c r="H310" s="171">
        <v>3</v>
      </c>
      <c r="I310" s="172"/>
      <c r="J310" s="173">
        <f>ROUND(I310*H310,2)</f>
        <v>0</v>
      </c>
      <c r="K310" s="169" t="s">
        <v>162</v>
      </c>
      <c r="L310" s="174"/>
      <c r="M310" s="175" t="s">
        <v>1</v>
      </c>
      <c r="N310" s="176" t="s">
        <v>41</v>
      </c>
      <c r="P310" s="142">
        <f>O310*H310</f>
        <v>0</v>
      </c>
      <c r="Q310" s="142">
        <v>0.222</v>
      </c>
      <c r="R310" s="142">
        <f>Q310*H310</f>
        <v>0.666</v>
      </c>
      <c r="S310" s="142">
        <v>0</v>
      </c>
      <c r="T310" s="143">
        <f>S310*H310</f>
        <v>0</v>
      </c>
      <c r="AR310" s="144" t="s">
        <v>187</v>
      </c>
      <c r="AT310" s="144" t="s">
        <v>316</v>
      </c>
      <c r="AU310" s="144" t="s">
        <v>86</v>
      </c>
      <c r="AY310" s="16" t="s">
        <v>156</v>
      </c>
      <c r="BE310" s="145">
        <f>IF(N310="základní",J310,0)</f>
        <v>0</v>
      </c>
      <c r="BF310" s="145">
        <f>IF(N310="snížená",J310,0)</f>
        <v>0</v>
      </c>
      <c r="BG310" s="145">
        <f>IF(N310="zákl. přenesená",J310,0)</f>
        <v>0</v>
      </c>
      <c r="BH310" s="145">
        <f>IF(N310="sníž. přenesená",J310,0)</f>
        <v>0</v>
      </c>
      <c r="BI310" s="145">
        <f>IF(N310="nulová",J310,0)</f>
        <v>0</v>
      </c>
      <c r="BJ310" s="16" t="s">
        <v>84</v>
      </c>
      <c r="BK310" s="145">
        <f>ROUND(I310*H310,2)</f>
        <v>0</v>
      </c>
      <c r="BL310" s="16" t="s">
        <v>163</v>
      </c>
      <c r="BM310" s="144" t="s">
        <v>609</v>
      </c>
    </row>
    <row r="311" spans="2:51" s="12" customFormat="1" ht="11.25">
      <c r="B311" s="146"/>
      <c r="D311" s="147" t="s">
        <v>200</v>
      </c>
      <c r="F311" s="149" t="s">
        <v>610</v>
      </c>
      <c r="H311" s="150">
        <v>3</v>
      </c>
      <c r="I311" s="151"/>
      <c r="L311" s="146"/>
      <c r="M311" s="152"/>
      <c r="T311" s="153"/>
      <c r="AT311" s="148" t="s">
        <v>200</v>
      </c>
      <c r="AU311" s="148" t="s">
        <v>86</v>
      </c>
      <c r="AV311" s="12" t="s">
        <v>86</v>
      </c>
      <c r="AW311" s="12" t="s">
        <v>3</v>
      </c>
      <c r="AX311" s="12" t="s">
        <v>84</v>
      </c>
      <c r="AY311" s="148" t="s">
        <v>156</v>
      </c>
    </row>
    <row r="312" spans="2:65" s="1" customFormat="1" ht="16.5" customHeight="1">
      <c r="B312" s="132"/>
      <c r="C312" s="133" t="s">
        <v>611</v>
      </c>
      <c r="D312" s="133" t="s">
        <v>158</v>
      </c>
      <c r="E312" s="134" t="s">
        <v>612</v>
      </c>
      <c r="F312" s="135" t="s">
        <v>613</v>
      </c>
      <c r="G312" s="136" t="s">
        <v>194</v>
      </c>
      <c r="H312" s="137">
        <v>34</v>
      </c>
      <c r="I312" s="138"/>
      <c r="J312" s="139">
        <f>ROUND(I312*H312,2)</f>
        <v>0</v>
      </c>
      <c r="K312" s="135" t="s">
        <v>162</v>
      </c>
      <c r="L312" s="31"/>
      <c r="M312" s="140" t="s">
        <v>1</v>
      </c>
      <c r="N312" s="141" t="s">
        <v>41</v>
      </c>
      <c r="P312" s="142">
        <f>O312*H312</f>
        <v>0</v>
      </c>
      <c r="Q312" s="142">
        <v>0</v>
      </c>
      <c r="R312" s="142">
        <f>Q312*H312</f>
        <v>0</v>
      </c>
      <c r="S312" s="142">
        <v>0</v>
      </c>
      <c r="T312" s="143">
        <f>S312*H312</f>
        <v>0</v>
      </c>
      <c r="AR312" s="144" t="s">
        <v>163</v>
      </c>
      <c r="AT312" s="144" t="s">
        <v>158</v>
      </c>
      <c r="AU312" s="144" t="s">
        <v>86</v>
      </c>
      <c r="AY312" s="16" t="s">
        <v>156</v>
      </c>
      <c r="BE312" s="145">
        <f>IF(N312="základní",J312,0)</f>
        <v>0</v>
      </c>
      <c r="BF312" s="145">
        <f>IF(N312="snížená",J312,0)</f>
        <v>0</v>
      </c>
      <c r="BG312" s="145">
        <f>IF(N312="zákl. přenesená",J312,0)</f>
        <v>0</v>
      </c>
      <c r="BH312" s="145">
        <f>IF(N312="sníž. přenesená",J312,0)</f>
        <v>0</v>
      </c>
      <c r="BI312" s="145">
        <f>IF(N312="nulová",J312,0)</f>
        <v>0</v>
      </c>
      <c r="BJ312" s="16" t="s">
        <v>84</v>
      </c>
      <c r="BK312" s="145">
        <f>ROUND(I312*H312,2)</f>
        <v>0</v>
      </c>
      <c r="BL312" s="16" t="s">
        <v>163</v>
      </c>
      <c r="BM312" s="144" t="s">
        <v>614</v>
      </c>
    </row>
    <row r="313" spans="2:51" s="12" customFormat="1" ht="11.25">
      <c r="B313" s="146"/>
      <c r="D313" s="147" t="s">
        <v>200</v>
      </c>
      <c r="E313" s="148" t="s">
        <v>1</v>
      </c>
      <c r="F313" s="149" t="s">
        <v>615</v>
      </c>
      <c r="H313" s="150">
        <v>34</v>
      </c>
      <c r="I313" s="151"/>
      <c r="L313" s="146"/>
      <c r="M313" s="152"/>
      <c r="T313" s="153"/>
      <c r="AT313" s="148" t="s">
        <v>200</v>
      </c>
      <c r="AU313" s="148" t="s">
        <v>86</v>
      </c>
      <c r="AV313" s="12" t="s">
        <v>86</v>
      </c>
      <c r="AW313" s="12" t="s">
        <v>32</v>
      </c>
      <c r="AX313" s="12" t="s">
        <v>84</v>
      </c>
      <c r="AY313" s="148" t="s">
        <v>156</v>
      </c>
    </row>
    <row r="314" spans="2:65" s="1" customFormat="1" ht="24.2" customHeight="1">
      <c r="B314" s="132"/>
      <c r="C314" s="133" t="s">
        <v>616</v>
      </c>
      <c r="D314" s="133" t="s">
        <v>158</v>
      </c>
      <c r="E314" s="134" t="s">
        <v>617</v>
      </c>
      <c r="F314" s="135" t="s">
        <v>618</v>
      </c>
      <c r="G314" s="136" t="s">
        <v>194</v>
      </c>
      <c r="H314" s="137">
        <v>134</v>
      </c>
      <c r="I314" s="138"/>
      <c r="J314" s="139">
        <f>ROUND(I314*H314,2)</f>
        <v>0</v>
      </c>
      <c r="K314" s="135" t="s">
        <v>162</v>
      </c>
      <c r="L314" s="31"/>
      <c r="M314" s="140" t="s">
        <v>1</v>
      </c>
      <c r="N314" s="141" t="s">
        <v>41</v>
      </c>
      <c r="P314" s="142">
        <f>O314*H314</f>
        <v>0</v>
      </c>
      <c r="Q314" s="142">
        <v>0.14067</v>
      </c>
      <c r="R314" s="142">
        <f>Q314*H314</f>
        <v>18.84978</v>
      </c>
      <c r="S314" s="142">
        <v>0</v>
      </c>
      <c r="T314" s="143">
        <f>S314*H314</f>
        <v>0</v>
      </c>
      <c r="AR314" s="144" t="s">
        <v>163</v>
      </c>
      <c r="AT314" s="144" t="s">
        <v>158</v>
      </c>
      <c r="AU314" s="144" t="s">
        <v>86</v>
      </c>
      <c r="AY314" s="16" t="s">
        <v>156</v>
      </c>
      <c r="BE314" s="145">
        <f>IF(N314="základní",J314,0)</f>
        <v>0</v>
      </c>
      <c r="BF314" s="145">
        <f>IF(N314="snížená",J314,0)</f>
        <v>0</v>
      </c>
      <c r="BG314" s="145">
        <f>IF(N314="zákl. přenesená",J314,0)</f>
        <v>0</v>
      </c>
      <c r="BH314" s="145">
        <f>IF(N314="sníž. přenesená",J314,0)</f>
        <v>0</v>
      </c>
      <c r="BI314" s="145">
        <f>IF(N314="nulová",J314,0)</f>
        <v>0</v>
      </c>
      <c r="BJ314" s="16" t="s">
        <v>84</v>
      </c>
      <c r="BK314" s="145">
        <f>ROUND(I314*H314,2)</f>
        <v>0</v>
      </c>
      <c r="BL314" s="16" t="s">
        <v>163</v>
      </c>
      <c r="BM314" s="144" t="s">
        <v>619</v>
      </c>
    </row>
    <row r="315" spans="2:51" s="12" customFormat="1" ht="11.25">
      <c r="B315" s="146"/>
      <c r="D315" s="147" t="s">
        <v>200</v>
      </c>
      <c r="E315" s="148" t="s">
        <v>1</v>
      </c>
      <c r="F315" s="149" t="s">
        <v>620</v>
      </c>
      <c r="H315" s="150">
        <v>72</v>
      </c>
      <c r="I315" s="151"/>
      <c r="L315" s="146"/>
      <c r="M315" s="152"/>
      <c r="T315" s="153"/>
      <c r="AT315" s="148" t="s">
        <v>200</v>
      </c>
      <c r="AU315" s="148" t="s">
        <v>86</v>
      </c>
      <c r="AV315" s="12" t="s">
        <v>86</v>
      </c>
      <c r="AW315" s="12" t="s">
        <v>32</v>
      </c>
      <c r="AX315" s="12" t="s">
        <v>76</v>
      </c>
      <c r="AY315" s="148" t="s">
        <v>156</v>
      </c>
    </row>
    <row r="316" spans="2:51" s="12" customFormat="1" ht="11.25">
      <c r="B316" s="146"/>
      <c r="D316" s="147" t="s">
        <v>200</v>
      </c>
      <c r="E316" s="148" t="s">
        <v>1</v>
      </c>
      <c r="F316" s="149" t="s">
        <v>621</v>
      </c>
      <c r="H316" s="150">
        <v>6</v>
      </c>
      <c r="I316" s="151"/>
      <c r="L316" s="146"/>
      <c r="M316" s="152"/>
      <c r="T316" s="153"/>
      <c r="AT316" s="148" t="s">
        <v>200</v>
      </c>
      <c r="AU316" s="148" t="s">
        <v>86</v>
      </c>
      <c r="AV316" s="12" t="s">
        <v>86</v>
      </c>
      <c r="AW316" s="12" t="s">
        <v>32</v>
      </c>
      <c r="AX316" s="12" t="s">
        <v>76</v>
      </c>
      <c r="AY316" s="148" t="s">
        <v>156</v>
      </c>
    </row>
    <row r="317" spans="2:51" s="12" customFormat="1" ht="11.25">
      <c r="B317" s="146"/>
      <c r="D317" s="147" t="s">
        <v>200</v>
      </c>
      <c r="E317" s="148" t="s">
        <v>1</v>
      </c>
      <c r="F317" s="149" t="s">
        <v>622</v>
      </c>
      <c r="H317" s="150">
        <v>28</v>
      </c>
      <c r="I317" s="151"/>
      <c r="L317" s="146"/>
      <c r="M317" s="152"/>
      <c r="T317" s="153"/>
      <c r="AT317" s="148" t="s">
        <v>200</v>
      </c>
      <c r="AU317" s="148" t="s">
        <v>86</v>
      </c>
      <c r="AV317" s="12" t="s">
        <v>86</v>
      </c>
      <c r="AW317" s="12" t="s">
        <v>32</v>
      </c>
      <c r="AX317" s="12" t="s">
        <v>76</v>
      </c>
      <c r="AY317" s="148" t="s">
        <v>156</v>
      </c>
    </row>
    <row r="318" spans="2:51" s="12" customFormat="1" ht="11.25">
      <c r="B318" s="146"/>
      <c r="D318" s="147" t="s">
        <v>200</v>
      </c>
      <c r="E318" s="148" t="s">
        <v>1</v>
      </c>
      <c r="F318" s="149" t="s">
        <v>623</v>
      </c>
      <c r="H318" s="150">
        <v>6</v>
      </c>
      <c r="I318" s="151"/>
      <c r="L318" s="146"/>
      <c r="M318" s="152"/>
      <c r="T318" s="153"/>
      <c r="AT318" s="148" t="s">
        <v>200</v>
      </c>
      <c r="AU318" s="148" t="s">
        <v>86</v>
      </c>
      <c r="AV318" s="12" t="s">
        <v>86</v>
      </c>
      <c r="AW318" s="12" t="s">
        <v>32</v>
      </c>
      <c r="AX318" s="12" t="s">
        <v>76</v>
      </c>
      <c r="AY318" s="148" t="s">
        <v>156</v>
      </c>
    </row>
    <row r="319" spans="2:51" s="12" customFormat="1" ht="11.25">
      <c r="B319" s="146"/>
      <c r="D319" s="147" t="s">
        <v>200</v>
      </c>
      <c r="E319" s="148" t="s">
        <v>1</v>
      </c>
      <c r="F319" s="149" t="s">
        <v>624</v>
      </c>
      <c r="H319" s="150">
        <v>22</v>
      </c>
      <c r="I319" s="151"/>
      <c r="L319" s="146"/>
      <c r="M319" s="152"/>
      <c r="T319" s="153"/>
      <c r="AT319" s="148" t="s">
        <v>200</v>
      </c>
      <c r="AU319" s="148" t="s">
        <v>86</v>
      </c>
      <c r="AV319" s="12" t="s">
        <v>86</v>
      </c>
      <c r="AW319" s="12" t="s">
        <v>32</v>
      </c>
      <c r="AX319" s="12" t="s">
        <v>76</v>
      </c>
      <c r="AY319" s="148" t="s">
        <v>156</v>
      </c>
    </row>
    <row r="320" spans="2:51" s="14" customFormat="1" ht="11.25">
      <c r="B320" s="160"/>
      <c r="D320" s="147" t="s">
        <v>200</v>
      </c>
      <c r="E320" s="161" t="s">
        <v>1</v>
      </c>
      <c r="F320" s="162" t="s">
        <v>228</v>
      </c>
      <c r="H320" s="163">
        <v>134</v>
      </c>
      <c r="I320" s="164"/>
      <c r="L320" s="160"/>
      <c r="M320" s="165"/>
      <c r="T320" s="166"/>
      <c r="AT320" s="161" t="s">
        <v>200</v>
      </c>
      <c r="AU320" s="161" t="s">
        <v>86</v>
      </c>
      <c r="AV320" s="14" t="s">
        <v>163</v>
      </c>
      <c r="AW320" s="14" t="s">
        <v>32</v>
      </c>
      <c r="AX320" s="14" t="s">
        <v>84</v>
      </c>
      <c r="AY320" s="161" t="s">
        <v>156</v>
      </c>
    </row>
    <row r="321" spans="2:65" s="1" customFormat="1" ht="24.2" customHeight="1">
      <c r="B321" s="132"/>
      <c r="C321" s="167" t="s">
        <v>625</v>
      </c>
      <c r="D321" s="167" t="s">
        <v>316</v>
      </c>
      <c r="E321" s="168" t="s">
        <v>626</v>
      </c>
      <c r="F321" s="169" t="s">
        <v>627</v>
      </c>
      <c r="G321" s="170" t="s">
        <v>194</v>
      </c>
      <c r="H321" s="171">
        <v>6.12</v>
      </c>
      <c r="I321" s="172"/>
      <c r="J321" s="173">
        <f>ROUND(I321*H321,2)</f>
        <v>0</v>
      </c>
      <c r="K321" s="169" t="s">
        <v>1</v>
      </c>
      <c r="L321" s="174"/>
      <c r="M321" s="175" t="s">
        <v>1</v>
      </c>
      <c r="N321" s="176" t="s">
        <v>41</v>
      </c>
      <c r="P321" s="142">
        <f>O321*H321</f>
        <v>0</v>
      </c>
      <c r="Q321" s="142">
        <v>0.125</v>
      </c>
      <c r="R321" s="142">
        <f>Q321*H321</f>
        <v>0.765</v>
      </c>
      <c r="S321" s="142">
        <v>0</v>
      </c>
      <c r="T321" s="143">
        <f>S321*H321</f>
        <v>0</v>
      </c>
      <c r="AR321" s="144" t="s">
        <v>187</v>
      </c>
      <c r="AT321" s="144" t="s">
        <v>316</v>
      </c>
      <c r="AU321" s="144" t="s">
        <v>86</v>
      </c>
      <c r="AY321" s="16" t="s">
        <v>156</v>
      </c>
      <c r="BE321" s="145">
        <f>IF(N321="základní",J321,0)</f>
        <v>0</v>
      </c>
      <c r="BF321" s="145">
        <f>IF(N321="snížená",J321,0)</f>
        <v>0</v>
      </c>
      <c r="BG321" s="145">
        <f>IF(N321="zákl. přenesená",J321,0)</f>
        <v>0</v>
      </c>
      <c r="BH321" s="145">
        <f>IF(N321="sníž. přenesená",J321,0)</f>
        <v>0</v>
      </c>
      <c r="BI321" s="145">
        <f>IF(N321="nulová",J321,0)</f>
        <v>0</v>
      </c>
      <c r="BJ321" s="16" t="s">
        <v>84</v>
      </c>
      <c r="BK321" s="145">
        <f>ROUND(I321*H321,2)</f>
        <v>0</v>
      </c>
      <c r="BL321" s="16" t="s">
        <v>163</v>
      </c>
      <c r="BM321" s="144" t="s">
        <v>628</v>
      </c>
    </row>
    <row r="322" spans="2:51" s="12" customFormat="1" ht="11.25">
      <c r="B322" s="146"/>
      <c r="D322" s="147" t="s">
        <v>200</v>
      </c>
      <c r="F322" s="149" t="s">
        <v>629</v>
      </c>
      <c r="H322" s="150">
        <v>6.12</v>
      </c>
      <c r="I322" s="151"/>
      <c r="L322" s="146"/>
      <c r="M322" s="152"/>
      <c r="T322" s="153"/>
      <c r="AT322" s="148" t="s">
        <v>200</v>
      </c>
      <c r="AU322" s="148" t="s">
        <v>86</v>
      </c>
      <c r="AV322" s="12" t="s">
        <v>86</v>
      </c>
      <c r="AW322" s="12" t="s">
        <v>3</v>
      </c>
      <c r="AX322" s="12" t="s">
        <v>84</v>
      </c>
      <c r="AY322" s="148" t="s">
        <v>156</v>
      </c>
    </row>
    <row r="323" spans="2:65" s="1" customFormat="1" ht="24.2" customHeight="1">
      <c r="B323" s="132"/>
      <c r="C323" s="167" t="s">
        <v>81</v>
      </c>
      <c r="D323" s="167" t="s">
        <v>316</v>
      </c>
      <c r="E323" s="168" t="s">
        <v>630</v>
      </c>
      <c r="F323" s="169" t="s">
        <v>631</v>
      </c>
      <c r="G323" s="170" t="s">
        <v>194</v>
      </c>
      <c r="H323" s="171">
        <v>28.56</v>
      </c>
      <c r="I323" s="172"/>
      <c r="J323" s="173">
        <f>ROUND(I323*H323,2)</f>
        <v>0</v>
      </c>
      <c r="K323" s="169" t="s">
        <v>162</v>
      </c>
      <c r="L323" s="174"/>
      <c r="M323" s="175" t="s">
        <v>1</v>
      </c>
      <c r="N323" s="176" t="s">
        <v>41</v>
      </c>
      <c r="P323" s="142">
        <f>O323*H323</f>
        <v>0</v>
      </c>
      <c r="Q323" s="142">
        <v>0.125</v>
      </c>
      <c r="R323" s="142">
        <f>Q323*H323</f>
        <v>3.57</v>
      </c>
      <c r="S323" s="142">
        <v>0</v>
      </c>
      <c r="T323" s="143">
        <f>S323*H323</f>
        <v>0</v>
      </c>
      <c r="AR323" s="144" t="s">
        <v>187</v>
      </c>
      <c r="AT323" s="144" t="s">
        <v>316</v>
      </c>
      <c r="AU323" s="144" t="s">
        <v>86</v>
      </c>
      <c r="AY323" s="16" t="s">
        <v>156</v>
      </c>
      <c r="BE323" s="145">
        <f>IF(N323="základní",J323,0)</f>
        <v>0</v>
      </c>
      <c r="BF323" s="145">
        <f>IF(N323="snížená",J323,0)</f>
        <v>0</v>
      </c>
      <c r="BG323" s="145">
        <f>IF(N323="zákl. přenesená",J323,0)</f>
        <v>0</v>
      </c>
      <c r="BH323" s="145">
        <f>IF(N323="sníž. přenesená",J323,0)</f>
        <v>0</v>
      </c>
      <c r="BI323" s="145">
        <f>IF(N323="nulová",J323,0)</f>
        <v>0</v>
      </c>
      <c r="BJ323" s="16" t="s">
        <v>84</v>
      </c>
      <c r="BK323" s="145">
        <f>ROUND(I323*H323,2)</f>
        <v>0</v>
      </c>
      <c r="BL323" s="16" t="s">
        <v>163</v>
      </c>
      <c r="BM323" s="144" t="s">
        <v>632</v>
      </c>
    </row>
    <row r="324" spans="2:51" s="12" customFormat="1" ht="11.25">
      <c r="B324" s="146"/>
      <c r="D324" s="147" t="s">
        <v>200</v>
      </c>
      <c r="F324" s="149" t="s">
        <v>633</v>
      </c>
      <c r="H324" s="150">
        <v>28.56</v>
      </c>
      <c r="I324" s="151"/>
      <c r="L324" s="146"/>
      <c r="M324" s="152"/>
      <c r="T324" s="153"/>
      <c r="AT324" s="148" t="s">
        <v>200</v>
      </c>
      <c r="AU324" s="148" t="s">
        <v>86</v>
      </c>
      <c r="AV324" s="12" t="s">
        <v>86</v>
      </c>
      <c r="AW324" s="12" t="s">
        <v>3</v>
      </c>
      <c r="AX324" s="12" t="s">
        <v>84</v>
      </c>
      <c r="AY324" s="148" t="s">
        <v>156</v>
      </c>
    </row>
    <row r="325" spans="2:65" s="1" customFormat="1" ht="16.5" customHeight="1">
      <c r="B325" s="132"/>
      <c r="C325" s="167" t="s">
        <v>634</v>
      </c>
      <c r="D325" s="167" t="s">
        <v>316</v>
      </c>
      <c r="E325" s="168" t="s">
        <v>635</v>
      </c>
      <c r="F325" s="169" t="s">
        <v>636</v>
      </c>
      <c r="G325" s="170" t="s">
        <v>194</v>
      </c>
      <c r="H325" s="171">
        <v>22.44</v>
      </c>
      <c r="I325" s="172"/>
      <c r="J325" s="173">
        <f>ROUND(I325*H325,2)</f>
        <v>0</v>
      </c>
      <c r="K325" s="169" t="s">
        <v>162</v>
      </c>
      <c r="L325" s="174"/>
      <c r="M325" s="175" t="s">
        <v>1</v>
      </c>
      <c r="N325" s="176" t="s">
        <v>41</v>
      </c>
      <c r="P325" s="142">
        <f>O325*H325</f>
        <v>0</v>
      </c>
      <c r="Q325" s="142">
        <v>0.082</v>
      </c>
      <c r="R325" s="142">
        <f>Q325*H325</f>
        <v>1.8400800000000002</v>
      </c>
      <c r="S325" s="142">
        <v>0</v>
      </c>
      <c r="T325" s="143">
        <f>S325*H325</f>
        <v>0</v>
      </c>
      <c r="AR325" s="144" t="s">
        <v>187</v>
      </c>
      <c r="AT325" s="144" t="s">
        <v>316</v>
      </c>
      <c r="AU325" s="144" t="s">
        <v>86</v>
      </c>
      <c r="AY325" s="16" t="s">
        <v>156</v>
      </c>
      <c r="BE325" s="145">
        <f>IF(N325="základní",J325,0)</f>
        <v>0</v>
      </c>
      <c r="BF325" s="145">
        <f>IF(N325="snížená",J325,0)</f>
        <v>0</v>
      </c>
      <c r="BG325" s="145">
        <f>IF(N325="zákl. přenesená",J325,0)</f>
        <v>0</v>
      </c>
      <c r="BH325" s="145">
        <f>IF(N325="sníž. přenesená",J325,0)</f>
        <v>0</v>
      </c>
      <c r="BI325" s="145">
        <f>IF(N325="nulová",J325,0)</f>
        <v>0</v>
      </c>
      <c r="BJ325" s="16" t="s">
        <v>84</v>
      </c>
      <c r="BK325" s="145">
        <f>ROUND(I325*H325,2)</f>
        <v>0</v>
      </c>
      <c r="BL325" s="16" t="s">
        <v>163</v>
      </c>
      <c r="BM325" s="144" t="s">
        <v>637</v>
      </c>
    </row>
    <row r="326" spans="2:51" s="12" customFormat="1" ht="11.25">
      <c r="B326" s="146"/>
      <c r="D326" s="147" t="s">
        <v>200</v>
      </c>
      <c r="F326" s="149" t="s">
        <v>638</v>
      </c>
      <c r="H326" s="150">
        <v>22.44</v>
      </c>
      <c r="I326" s="151"/>
      <c r="L326" s="146"/>
      <c r="M326" s="152"/>
      <c r="T326" s="153"/>
      <c r="AT326" s="148" t="s">
        <v>200</v>
      </c>
      <c r="AU326" s="148" t="s">
        <v>86</v>
      </c>
      <c r="AV326" s="12" t="s">
        <v>86</v>
      </c>
      <c r="AW326" s="12" t="s">
        <v>3</v>
      </c>
      <c r="AX326" s="12" t="s">
        <v>84</v>
      </c>
      <c r="AY326" s="148" t="s">
        <v>156</v>
      </c>
    </row>
    <row r="327" spans="2:65" s="1" customFormat="1" ht="24.2" customHeight="1">
      <c r="B327" s="132"/>
      <c r="C327" s="167" t="s">
        <v>639</v>
      </c>
      <c r="D327" s="167" t="s">
        <v>316</v>
      </c>
      <c r="E327" s="168" t="s">
        <v>640</v>
      </c>
      <c r="F327" s="169" t="s">
        <v>641</v>
      </c>
      <c r="G327" s="170" t="s">
        <v>194</v>
      </c>
      <c r="H327" s="171">
        <v>6.12</v>
      </c>
      <c r="I327" s="172"/>
      <c r="J327" s="173">
        <f>ROUND(I327*H327,2)</f>
        <v>0</v>
      </c>
      <c r="K327" s="169" t="s">
        <v>162</v>
      </c>
      <c r="L327" s="174"/>
      <c r="M327" s="175" t="s">
        <v>1</v>
      </c>
      <c r="N327" s="176" t="s">
        <v>41</v>
      </c>
      <c r="P327" s="142">
        <f>O327*H327</f>
        <v>0</v>
      </c>
      <c r="Q327" s="142">
        <v>0.125</v>
      </c>
      <c r="R327" s="142">
        <f>Q327*H327</f>
        <v>0.765</v>
      </c>
      <c r="S327" s="142">
        <v>0</v>
      </c>
      <c r="T327" s="143">
        <f>S327*H327</f>
        <v>0</v>
      </c>
      <c r="AR327" s="144" t="s">
        <v>187</v>
      </c>
      <c r="AT327" s="144" t="s">
        <v>316</v>
      </c>
      <c r="AU327" s="144" t="s">
        <v>86</v>
      </c>
      <c r="AY327" s="16" t="s">
        <v>156</v>
      </c>
      <c r="BE327" s="145">
        <f>IF(N327="základní",J327,0)</f>
        <v>0</v>
      </c>
      <c r="BF327" s="145">
        <f>IF(N327="snížená",J327,0)</f>
        <v>0</v>
      </c>
      <c r="BG327" s="145">
        <f>IF(N327="zákl. přenesená",J327,0)</f>
        <v>0</v>
      </c>
      <c r="BH327" s="145">
        <f>IF(N327="sníž. přenesená",J327,0)</f>
        <v>0</v>
      </c>
      <c r="BI327" s="145">
        <f>IF(N327="nulová",J327,0)</f>
        <v>0</v>
      </c>
      <c r="BJ327" s="16" t="s">
        <v>84</v>
      </c>
      <c r="BK327" s="145">
        <f>ROUND(I327*H327,2)</f>
        <v>0</v>
      </c>
      <c r="BL327" s="16" t="s">
        <v>163</v>
      </c>
      <c r="BM327" s="144" t="s">
        <v>642</v>
      </c>
    </row>
    <row r="328" spans="2:51" s="12" customFormat="1" ht="11.25">
      <c r="B328" s="146"/>
      <c r="D328" s="147" t="s">
        <v>200</v>
      </c>
      <c r="F328" s="149" t="s">
        <v>629</v>
      </c>
      <c r="H328" s="150">
        <v>6.12</v>
      </c>
      <c r="I328" s="151"/>
      <c r="L328" s="146"/>
      <c r="M328" s="152"/>
      <c r="T328" s="153"/>
      <c r="AT328" s="148" t="s">
        <v>200</v>
      </c>
      <c r="AU328" s="148" t="s">
        <v>86</v>
      </c>
      <c r="AV328" s="12" t="s">
        <v>86</v>
      </c>
      <c r="AW328" s="12" t="s">
        <v>3</v>
      </c>
      <c r="AX328" s="12" t="s">
        <v>84</v>
      </c>
      <c r="AY328" s="148" t="s">
        <v>156</v>
      </c>
    </row>
    <row r="329" spans="2:65" s="1" customFormat="1" ht="16.5" customHeight="1">
      <c r="B329" s="132"/>
      <c r="C329" s="167" t="s">
        <v>643</v>
      </c>
      <c r="D329" s="167" t="s">
        <v>316</v>
      </c>
      <c r="E329" s="168" t="s">
        <v>644</v>
      </c>
      <c r="F329" s="169" t="s">
        <v>645</v>
      </c>
      <c r="G329" s="170" t="s">
        <v>194</v>
      </c>
      <c r="H329" s="171">
        <v>73.44</v>
      </c>
      <c r="I329" s="172"/>
      <c r="J329" s="173">
        <f>ROUND(I329*H329,2)</f>
        <v>0</v>
      </c>
      <c r="K329" s="169" t="s">
        <v>162</v>
      </c>
      <c r="L329" s="174"/>
      <c r="M329" s="175" t="s">
        <v>1</v>
      </c>
      <c r="N329" s="176" t="s">
        <v>41</v>
      </c>
      <c r="P329" s="142">
        <f>O329*H329</f>
        <v>0</v>
      </c>
      <c r="Q329" s="142">
        <v>0.125</v>
      </c>
      <c r="R329" s="142">
        <f>Q329*H329</f>
        <v>9.18</v>
      </c>
      <c r="S329" s="142">
        <v>0</v>
      </c>
      <c r="T329" s="143">
        <f>S329*H329</f>
        <v>0</v>
      </c>
      <c r="AR329" s="144" t="s">
        <v>187</v>
      </c>
      <c r="AT329" s="144" t="s">
        <v>316</v>
      </c>
      <c r="AU329" s="144" t="s">
        <v>86</v>
      </c>
      <c r="AY329" s="16" t="s">
        <v>156</v>
      </c>
      <c r="BE329" s="145">
        <f>IF(N329="základní",J329,0)</f>
        <v>0</v>
      </c>
      <c r="BF329" s="145">
        <f>IF(N329="snížená",J329,0)</f>
        <v>0</v>
      </c>
      <c r="BG329" s="145">
        <f>IF(N329="zákl. přenesená",J329,0)</f>
        <v>0</v>
      </c>
      <c r="BH329" s="145">
        <f>IF(N329="sníž. přenesená",J329,0)</f>
        <v>0</v>
      </c>
      <c r="BI329" s="145">
        <f>IF(N329="nulová",J329,0)</f>
        <v>0</v>
      </c>
      <c r="BJ329" s="16" t="s">
        <v>84</v>
      </c>
      <c r="BK329" s="145">
        <f>ROUND(I329*H329,2)</f>
        <v>0</v>
      </c>
      <c r="BL329" s="16" t="s">
        <v>163</v>
      </c>
      <c r="BM329" s="144" t="s">
        <v>646</v>
      </c>
    </row>
    <row r="330" spans="2:51" s="12" customFormat="1" ht="11.25">
      <c r="B330" s="146"/>
      <c r="D330" s="147" t="s">
        <v>200</v>
      </c>
      <c r="F330" s="149" t="s">
        <v>647</v>
      </c>
      <c r="H330" s="150">
        <v>73.44</v>
      </c>
      <c r="I330" s="151"/>
      <c r="L330" s="146"/>
      <c r="M330" s="152"/>
      <c r="T330" s="153"/>
      <c r="AT330" s="148" t="s">
        <v>200</v>
      </c>
      <c r="AU330" s="148" t="s">
        <v>86</v>
      </c>
      <c r="AV330" s="12" t="s">
        <v>86</v>
      </c>
      <c r="AW330" s="12" t="s">
        <v>3</v>
      </c>
      <c r="AX330" s="12" t="s">
        <v>84</v>
      </c>
      <c r="AY330" s="148" t="s">
        <v>156</v>
      </c>
    </row>
    <row r="331" spans="2:65" s="1" customFormat="1" ht="24.2" customHeight="1">
      <c r="B331" s="132"/>
      <c r="C331" s="133" t="s">
        <v>100</v>
      </c>
      <c r="D331" s="133" t="s">
        <v>158</v>
      </c>
      <c r="E331" s="134" t="s">
        <v>648</v>
      </c>
      <c r="F331" s="135" t="s">
        <v>649</v>
      </c>
      <c r="G331" s="136" t="s">
        <v>213</v>
      </c>
      <c r="H331" s="137">
        <v>9.944</v>
      </c>
      <c r="I331" s="138"/>
      <c r="J331" s="139">
        <f>ROUND(I331*H331,2)</f>
        <v>0</v>
      </c>
      <c r="K331" s="135" t="s">
        <v>162</v>
      </c>
      <c r="L331" s="31"/>
      <c r="M331" s="140" t="s">
        <v>1</v>
      </c>
      <c r="N331" s="141" t="s">
        <v>41</v>
      </c>
      <c r="P331" s="142">
        <f>O331*H331</f>
        <v>0</v>
      </c>
      <c r="Q331" s="142">
        <v>2.25634</v>
      </c>
      <c r="R331" s="142">
        <f>Q331*H331</f>
        <v>22.43704496</v>
      </c>
      <c r="S331" s="142">
        <v>0</v>
      </c>
      <c r="T331" s="143">
        <f>S331*H331</f>
        <v>0</v>
      </c>
      <c r="AR331" s="144" t="s">
        <v>163</v>
      </c>
      <c r="AT331" s="144" t="s">
        <v>158</v>
      </c>
      <c r="AU331" s="144" t="s">
        <v>86</v>
      </c>
      <c r="AY331" s="16" t="s">
        <v>156</v>
      </c>
      <c r="BE331" s="145">
        <f>IF(N331="základní",J331,0)</f>
        <v>0</v>
      </c>
      <c r="BF331" s="145">
        <f>IF(N331="snížená",J331,0)</f>
        <v>0</v>
      </c>
      <c r="BG331" s="145">
        <f>IF(N331="zákl. přenesená",J331,0)</f>
        <v>0</v>
      </c>
      <c r="BH331" s="145">
        <f>IF(N331="sníž. přenesená",J331,0)</f>
        <v>0</v>
      </c>
      <c r="BI331" s="145">
        <f>IF(N331="nulová",J331,0)</f>
        <v>0</v>
      </c>
      <c r="BJ331" s="16" t="s">
        <v>84</v>
      </c>
      <c r="BK331" s="145">
        <f>ROUND(I331*H331,2)</f>
        <v>0</v>
      </c>
      <c r="BL331" s="16" t="s">
        <v>163</v>
      </c>
      <c r="BM331" s="144" t="s">
        <v>650</v>
      </c>
    </row>
    <row r="332" spans="2:51" s="12" customFormat="1" ht="11.25">
      <c r="B332" s="146"/>
      <c r="D332" s="147" t="s">
        <v>200</v>
      </c>
      <c r="E332" s="148" t="s">
        <v>1</v>
      </c>
      <c r="F332" s="149" t="s">
        <v>651</v>
      </c>
      <c r="H332" s="150">
        <v>9.24</v>
      </c>
      <c r="I332" s="151"/>
      <c r="L332" s="146"/>
      <c r="M332" s="152"/>
      <c r="T332" s="153"/>
      <c r="AT332" s="148" t="s">
        <v>200</v>
      </c>
      <c r="AU332" s="148" t="s">
        <v>86</v>
      </c>
      <c r="AV332" s="12" t="s">
        <v>86</v>
      </c>
      <c r="AW332" s="12" t="s">
        <v>32</v>
      </c>
      <c r="AX332" s="12" t="s">
        <v>76</v>
      </c>
      <c r="AY332" s="148" t="s">
        <v>156</v>
      </c>
    </row>
    <row r="333" spans="2:51" s="12" customFormat="1" ht="11.25">
      <c r="B333" s="146"/>
      <c r="D333" s="147" t="s">
        <v>200</v>
      </c>
      <c r="E333" s="148" t="s">
        <v>1</v>
      </c>
      <c r="F333" s="149" t="s">
        <v>652</v>
      </c>
      <c r="H333" s="150">
        <v>0.704</v>
      </c>
      <c r="I333" s="151"/>
      <c r="L333" s="146"/>
      <c r="M333" s="152"/>
      <c r="T333" s="153"/>
      <c r="AT333" s="148" t="s">
        <v>200</v>
      </c>
      <c r="AU333" s="148" t="s">
        <v>86</v>
      </c>
      <c r="AV333" s="12" t="s">
        <v>86</v>
      </c>
      <c r="AW333" s="12" t="s">
        <v>32</v>
      </c>
      <c r="AX333" s="12" t="s">
        <v>76</v>
      </c>
      <c r="AY333" s="148" t="s">
        <v>156</v>
      </c>
    </row>
    <row r="334" spans="2:51" s="14" customFormat="1" ht="11.25">
      <c r="B334" s="160"/>
      <c r="D334" s="147" t="s">
        <v>200</v>
      </c>
      <c r="E334" s="161" t="s">
        <v>1</v>
      </c>
      <c r="F334" s="162" t="s">
        <v>228</v>
      </c>
      <c r="H334" s="163">
        <v>9.944</v>
      </c>
      <c r="I334" s="164"/>
      <c r="L334" s="160"/>
      <c r="M334" s="165"/>
      <c r="T334" s="166"/>
      <c r="AT334" s="161" t="s">
        <v>200</v>
      </c>
      <c r="AU334" s="161" t="s">
        <v>86</v>
      </c>
      <c r="AV334" s="14" t="s">
        <v>163</v>
      </c>
      <c r="AW334" s="14" t="s">
        <v>32</v>
      </c>
      <c r="AX334" s="14" t="s">
        <v>84</v>
      </c>
      <c r="AY334" s="161" t="s">
        <v>156</v>
      </c>
    </row>
    <row r="335" spans="2:65" s="1" customFormat="1" ht="16.5" customHeight="1">
      <c r="B335" s="132"/>
      <c r="C335" s="133" t="s">
        <v>653</v>
      </c>
      <c r="D335" s="133" t="s">
        <v>158</v>
      </c>
      <c r="E335" s="134" t="s">
        <v>654</v>
      </c>
      <c r="F335" s="135" t="s">
        <v>655</v>
      </c>
      <c r="G335" s="136" t="s">
        <v>194</v>
      </c>
      <c r="H335" s="137">
        <v>35</v>
      </c>
      <c r="I335" s="138"/>
      <c r="J335" s="139">
        <f>ROUND(I335*H335,2)</f>
        <v>0</v>
      </c>
      <c r="K335" s="135" t="s">
        <v>162</v>
      </c>
      <c r="L335" s="31"/>
      <c r="M335" s="140" t="s">
        <v>1</v>
      </c>
      <c r="N335" s="141" t="s">
        <v>41</v>
      </c>
      <c r="P335" s="142">
        <f>O335*H335</f>
        <v>0</v>
      </c>
      <c r="Q335" s="142">
        <v>0</v>
      </c>
      <c r="R335" s="142">
        <f>Q335*H335</f>
        <v>0</v>
      </c>
      <c r="S335" s="142">
        <v>0</v>
      </c>
      <c r="T335" s="143">
        <f>S335*H335</f>
        <v>0</v>
      </c>
      <c r="AR335" s="144" t="s">
        <v>163</v>
      </c>
      <c r="AT335" s="144" t="s">
        <v>158</v>
      </c>
      <c r="AU335" s="144" t="s">
        <v>86</v>
      </c>
      <c r="AY335" s="16" t="s">
        <v>156</v>
      </c>
      <c r="BE335" s="145">
        <f>IF(N335="základní",J335,0)</f>
        <v>0</v>
      </c>
      <c r="BF335" s="145">
        <f>IF(N335="snížená",J335,0)</f>
        <v>0</v>
      </c>
      <c r="BG335" s="145">
        <f>IF(N335="zákl. přenesená",J335,0)</f>
        <v>0</v>
      </c>
      <c r="BH335" s="145">
        <f>IF(N335="sníž. přenesená",J335,0)</f>
        <v>0</v>
      </c>
      <c r="BI335" s="145">
        <f>IF(N335="nulová",J335,0)</f>
        <v>0</v>
      </c>
      <c r="BJ335" s="16" t="s">
        <v>84</v>
      </c>
      <c r="BK335" s="145">
        <f>ROUND(I335*H335,2)</f>
        <v>0</v>
      </c>
      <c r="BL335" s="16" t="s">
        <v>163</v>
      </c>
      <c r="BM335" s="144" t="s">
        <v>656</v>
      </c>
    </row>
    <row r="336" spans="2:65" s="1" customFormat="1" ht="33" customHeight="1">
      <c r="B336" s="132"/>
      <c r="C336" s="133" t="s">
        <v>657</v>
      </c>
      <c r="D336" s="133" t="s">
        <v>158</v>
      </c>
      <c r="E336" s="134" t="s">
        <v>658</v>
      </c>
      <c r="F336" s="135" t="s">
        <v>659</v>
      </c>
      <c r="G336" s="136" t="s">
        <v>194</v>
      </c>
      <c r="H336" s="137">
        <v>4</v>
      </c>
      <c r="I336" s="138"/>
      <c r="J336" s="139">
        <f>ROUND(I336*H336,2)</f>
        <v>0</v>
      </c>
      <c r="K336" s="135" t="s">
        <v>162</v>
      </c>
      <c r="L336" s="31"/>
      <c r="M336" s="140" t="s">
        <v>1</v>
      </c>
      <c r="N336" s="141" t="s">
        <v>41</v>
      </c>
      <c r="P336" s="142">
        <f>O336*H336</f>
        <v>0</v>
      </c>
      <c r="Q336" s="142">
        <v>0.12711</v>
      </c>
      <c r="R336" s="142">
        <f>Q336*H336</f>
        <v>0.50844</v>
      </c>
      <c r="S336" s="142">
        <v>0</v>
      </c>
      <c r="T336" s="143">
        <f>S336*H336</f>
        <v>0</v>
      </c>
      <c r="AR336" s="144" t="s">
        <v>163</v>
      </c>
      <c r="AT336" s="144" t="s">
        <v>158</v>
      </c>
      <c r="AU336" s="144" t="s">
        <v>86</v>
      </c>
      <c r="AY336" s="16" t="s">
        <v>156</v>
      </c>
      <c r="BE336" s="145">
        <f>IF(N336="základní",J336,0)</f>
        <v>0</v>
      </c>
      <c r="BF336" s="145">
        <f>IF(N336="snížená",J336,0)</f>
        <v>0</v>
      </c>
      <c r="BG336" s="145">
        <f>IF(N336="zákl. přenesená",J336,0)</f>
        <v>0</v>
      </c>
      <c r="BH336" s="145">
        <f>IF(N336="sníž. přenesená",J336,0)</f>
        <v>0</v>
      </c>
      <c r="BI336" s="145">
        <f>IF(N336="nulová",J336,0)</f>
        <v>0</v>
      </c>
      <c r="BJ336" s="16" t="s">
        <v>84</v>
      </c>
      <c r="BK336" s="145">
        <f>ROUND(I336*H336,2)</f>
        <v>0</v>
      </c>
      <c r="BL336" s="16" t="s">
        <v>163</v>
      </c>
      <c r="BM336" s="144" t="s">
        <v>660</v>
      </c>
    </row>
    <row r="337" spans="2:65" s="1" customFormat="1" ht="24.2" customHeight="1">
      <c r="B337" s="132"/>
      <c r="C337" s="133" t="s">
        <v>661</v>
      </c>
      <c r="D337" s="133" t="s">
        <v>158</v>
      </c>
      <c r="E337" s="134" t="s">
        <v>662</v>
      </c>
      <c r="F337" s="135" t="s">
        <v>663</v>
      </c>
      <c r="G337" s="136" t="s">
        <v>376</v>
      </c>
      <c r="H337" s="137">
        <v>1</v>
      </c>
      <c r="I337" s="138"/>
      <c r="J337" s="139">
        <f>ROUND(I337*H337,2)</f>
        <v>0</v>
      </c>
      <c r="K337" s="135" t="s">
        <v>162</v>
      </c>
      <c r="L337" s="31"/>
      <c r="M337" s="140" t="s">
        <v>1</v>
      </c>
      <c r="N337" s="141" t="s">
        <v>41</v>
      </c>
      <c r="P337" s="142">
        <f>O337*H337</f>
        <v>0</v>
      </c>
      <c r="Q337" s="142">
        <v>0.19504</v>
      </c>
      <c r="R337" s="142">
        <f>Q337*H337</f>
        <v>0.19504</v>
      </c>
      <c r="S337" s="142">
        <v>0</v>
      </c>
      <c r="T337" s="143">
        <f>S337*H337</f>
        <v>0</v>
      </c>
      <c r="AR337" s="144" t="s">
        <v>163</v>
      </c>
      <c r="AT337" s="144" t="s">
        <v>158</v>
      </c>
      <c r="AU337" s="144" t="s">
        <v>86</v>
      </c>
      <c r="AY337" s="16" t="s">
        <v>156</v>
      </c>
      <c r="BE337" s="145">
        <f>IF(N337="základní",J337,0)</f>
        <v>0</v>
      </c>
      <c r="BF337" s="145">
        <f>IF(N337="snížená",J337,0)</f>
        <v>0</v>
      </c>
      <c r="BG337" s="145">
        <f>IF(N337="zákl. přenesená",J337,0)</f>
        <v>0</v>
      </c>
      <c r="BH337" s="145">
        <f>IF(N337="sníž. přenesená",J337,0)</f>
        <v>0</v>
      </c>
      <c r="BI337" s="145">
        <f>IF(N337="nulová",J337,0)</f>
        <v>0</v>
      </c>
      <c r="BJ337" s="16" t="s">
        <v>84</v>
      </c>
      <c r="BK337" s="145">
        <f>ROUND(I337*H337,2)</f>
        <v>0</v>
      </c>
      <c r="BL337" s="16" t="s">
        <v>163</v>
      </c>
      <c r="BM337" s="144" t="s">
        <v>664</v>
      </c>
    </row>
    <row r="338" spans="2:65" s="1" customFormat="1" ht="37.9" customHeight="1">
      <c r="B338" s="132"/>
      <c r="C338" s="133" t="s">
        <v>665</v>
      </c>
      <c r="D338" s="133" t="s">
        <v>158</v>
      </c>
      <c r="E338" s="134" t="s">
        <v>666</v>
      </c>
      <c r="F338" s="135" t="s">
        <v>667</v>
      </c>
      <c r="G338" s="136" t="s">
        <v>376</v>
      </c>
      <c r="H338" s="137">
        <v>1</v>
      </c>
      <c r="I338" s="138"/>
      <c r="J338" s="139">
        <f>ROUND(I338*H338,2)</f>
        <v>0</v>
      </c>
      <c r="K338" s="135" t="s">
        <v>162</v>
      </c>
      <c r="L338" s="31"/>
      <c r="M338" s="140" t="s">
        <v>1</v>
      </c>
      <c r="N338" s="141" t="s">
        <v>41</v>
      </c>
      <c r="P338" s="142">
        <f>O338*H338</f>
        <v>0</v>
      </c>
      <c r="Q338" s="142">
        <v>0</v>
      </c>
      <c r="R338" s="142">
        <f>Q338*H338</f>
        <v>0</v>
      </c>
      <c r="S338" s="142">
        <v>0.082</v>
      </c>
      <c r="T338" s="143">
        <f>S338*H338</f>
        <v>0.082</v>
      </c>
      <c r="AR338" s="144" t="s">
        <v>163</v>
      </c>
      <c r="AT338" s="144" t="s">
        <v>158</v>
      </c>
      <c r="AU338" s="144" t="s">
        <v>86</v>
      </c>
      <c r="AY338" s="16" t="s">
        <v>156</v>
      </c>
      <c r="BE338" s="145">
        <f>IF(N338="základní",J338,0)</f>
        <v>0</v>
      </c>
      <c r="BF338" s="145">
        <f>IF(N338="snížená",J338,0)</f>
        <v>0</v>
      </c>
      <c r="BG338" s="145">
        <f>IF(N338="zákl. přenesená",J338,0)</f>
        <v>0</v>
      </c>
      <c r="BH338" s="145">
        <f>IF(N338="sníž. přenesená",J338,0)</f>
        <v>0</v>
      </c>
      <c r="BI338" s="145">
        <f>IF(N338="nulová",J338,0)</f>
        <v>0</v>
      </c>
      <c r="BJ338" s="16" t="s">
        <v>84</v>
      </c>
      <c r="BK338" s="145">
        <f>ROUND(I338*H338,2)</f>
        <v>0</v>
      </c>
      <c r="BL338" s="16" t="s">
        <v>163</v>
      </c>
      <c r="BM338" s="144" t="s">
        <v>668</v>
      </c>
    </row>
    <row r="339" spans="2:51" s="12" customFormat="1" ht="11.25">
      <c r="B339" s="146"/>
      <c r="D339" s="147" t="s">
        <v>200</v>
      </c>
      <c r="E339" s="148" t="s">
        <v>1</v>
      </c>
      <c r="F339" s="149" t="s">
        <v>669</v>
      </c>
      <c r="H339" s="150">
        <v>1</v>
      </c>
      <c r="I339" s="151"/>
      <c r="L339" s="146"/>
      <c r="M339" s="152"/>
      <c r="T339" s="153"/>
      <c r="AT339" s="148" t="s">
        <v>200</v>
      </c>
      <c r="AU339" s="148" t="s">
        <v>86</v>
      </c>
      <c r="AV339" s="12" t="s">
        <v>86</v>
      </c>
      <c r="AW339" s="12" t="s">
        <v>32</v>
      </c>
      <c r="AX339" s="12" t="s">
        <v>84</v>
      </c>
      <c r="AY339" s="148" t="s">
        <v>156</v>
      </c>
    </row>
    <row r="340" spans="2:65" s="1" customFormat="1" ht="16.5" customHeight="1">
      <c r="B340" s="132"/>
      <c r="C340" s="133" t="s">
        <v>670</v>
      </c>
      <c r="D340" s="133" t="s">
        <v>158</v>
      </c>
      <c r="E340" s="134" t="s">
        <v>671</v>
      </c>
      <c r="F340" s="135" t="s">
        <v>672</v>
      </c>
      <c r="G340" s="136" t="s">
        <v>376</v>
      </c>
      <c r="H340" s="137">
        <v>4</v>
      </c>
      <c r="I340" s="138"/>
      <c r="J340" s="139">
        <f>ROUND(I340*H340,2)</f>
        <v>0</v>
      </c>
      <c r="K340" s="135" t="s">
        <v>162</v>
      </c>
      <c r="L340" s="31"/>
      <c r="M340" s="140" t="s">
        <v>1</v>
      </c>
      <c r="N340" s="141" t="s">
        <v>41</v>
      </c>
      <c r="P340" s="142">
        <f>O340*H340</f>
        <v>0</v>
      </c>
      <c r="Q340" s="142">
        <v>0</v>
      </c>
      <c r="R340" s="142">
        <f>Q340*H340</f>
        <v>0</v>
      </c>
      <c r="S340" s="142">
        <v>0.0091</v>
      </c>
      <c r="T340" s="143">
        <f>S340*H340</f>
        <v>0.0364</v>
      </c>
      <c r="AR340" s="144" t="s">
        <v>163</v>
      </c>
      <c r="AT340" s="144" t="s">
        <v>158</v>
      </c>
      <c r="AU340" s="144" t="s">
        <v>86</v>
      </c>
      <c r="AY340" s="16" t="s">
        <v>156</v>
      </c>
      <c r="BE340" s="145">
        <f>IF(N340="základní",J340,0)</f>
        <v>0</v>
      </c>
      <c r="BF340" s="145">
        <f>IF(N340="snížená",J340,0)</f>
        <v>0</v>
      </c>
      <c r="BG340" s="145">
        <f>IF(N340="zákl. přenesená",J340,0)</f>
        <v>0</v>
      </c>
      <c r="BH340" s="145">
        <f>IF(N340="sníž. přenesená",J340,0)</f>
        <v>0</v>
      </c>
      <c r="BI340" s="145">
        <f>IF(N340="nulová",J340,0)</f>
        <v>0</v>
      </c>
      <c r="BJ340" s="16" t="s">
        <v>84</v>
      </c>
      <c r="BK340" s="145">
        <f>ROUND(I340*H340,2)</f>
        <v>0</v>
      </c>
      <c r="BL340" s="16" t="s">
        <v>163</v>
      </c>
      <c r="BM340" s="144" t="s">
        <v>673</v>
      </c>
    </row>
    <row r="341" spans="2:65" s="1" customFormat="1" ht="24.2" customHeight="1">
      <c r="B341" s="132"/>
      <c r="C341" s="133" t="s">
        <v>674</v>
      </c>
      <c r="D341" s="133" t="s">
        <v>158</v>
      </c>
      <c r="E341" s="134" t="s">
        <v>675</v>
      </c>
      <c r="F341" s="135" t="s">
        <v>676</v>
      </c>
      <c r="G341" s="136" t="s">
        <v>194</v>
      </c>
      <c r="H341" s="137">
        <v>4</v>
      </c>
      <c r="I341" s="138"/>
      <c r="J341" s="139">
        <f>ROUND(I341*H341,2)</f>
        <v>0</v>
      </c>
      <c r="K341" s="135" t="s">
        <v>162</v>
      </c>
      <c r="L341" s="31"/>
      <c r="M341" s="140" t="s">
        <v>1</v>
      </c>
      <c r="N341" s="141" t="s">
        <v>41</v>
      </c>
      <c r="P341" s="142">
        <f>O341*H341</f>
        <v>0</v>
      </c>
      <c r="Q341" s="142">
        <v>0</v>
      </c>
      <c r="R341" s="142">
        <f>Q341*H341</f>
        <v>0</v>
      </c>
      <c r="S341" s="142">
        <v>0.9</v>
      </c>
      <c r="T341" s="143">
        <f>S341*H341</f>
        <v>3.6</v>
      </c>
      <c r="AR341" s="144" t="s">
        <v>163</v>
      </c>
      <c r="AT341" s="144" t="s">
        <v>158</v>
      </c>
      <c r="AU341" s="144" t="s">
        <v>86</v>
      </c>
      <c r="AY341" s="16" t="s">
        <v>156</v>
      </c>
      <c r="BE341" s="145">
        <f>IF(N341="základní",J341,0)</f>
        <v>0</v>
      </c>
      <c r="BF341" s="145">
        <f>IF(N341="snížená",J341,0)</f>
        <v>0</v>
      </c>
      <c r="BG341" s="145">
        <f>IF(N341="zákl. přenesená",J341,0)</f>
        <v>0</v>
      </c>
      <c r="BH341" s="145">
        <f>IF(N341="sníž. přenesená",J341,0)</f>
        <v>0</v>
      </c>
      <c r="BI341" s="145">
        <f>IF(N341="nulová",J341,0)</f>
        <v>0</v>
      </c>
      <c r="BJ341" s="16" t="s">
        <v>84</v>
      </c>
      <c r="BK341" s="145">
        <f>ROUND(I341*H341,2)</f>
        <v>0</v>
      </c>
      <c r="BL341" s="16" t="s">
        <v>163</v>
      </c>
      <c r="BM341" s="144" t="s">
        <v>677</v>
      </c>
    </row>
    <row r="342" spans="2:65" s="1" customFormat="1" ht="24.2" customHeight="1">
      <c r="B342" s="132"/>
      <c r="C342" s="133" t="s">
        <v>678</v>
      </c>
      <c r="D342" s="133" t="s">
        <v>158</v>
      </c>
      <c r="E342" s="134" t="s">
        <v>679</v>
      </c>
      <c r="F342" s="135" t="s">
        <v>680</v>
      </c>
      <c r="G342" s="136" t="s">
        <v>376</v>
      </c>
      <c r="H342" s="137">
        <v>9</v>
      </c>
      <c r="I342" s="138"/>
      <c r="J342" s="139">
        <f>ROUND(I342*H342,2)</f>
        <v>0</v>
      </c>
      <c r="K342" s="135" t="s">
        <v>1</v>
      </c>
      <c r="L342" s="31"/>
      <c r="M342" s="140" t="s">
        <v>1</v>
      </c>
      <c r="N342" s="141" t="s">
        <v>41</v>
      </c>
      <c r="P342" s="142">
        <f>O342*H342</f>
        <v>0</v>
      </c>
      <c r="Q342" s="142">
        <v>0</v>
      </c>
      <c r="R342" s="142">
        <f>Q342*H342</f>
        <v>0</v>
      </c>
      <c r="S342" s="142">
        <v>1.31</v>
      </c>
      <c r="T342" s="143">
        <f>S342*H342</f>
        <v>11.790000000000001</v>
      </c>
      <c r="AR342" s="144" t="s">
        <v>163</v>
      </c>
      <c r="AT342" s="144" t="s">
        <v>158</v>
      </c>
      <c r="AU342" s="144" t="s">
        <v>86</v>
      </c>
      <c r="AY342" s="16" t="s">
        <v>156</v>
      </c>
      <c r="BE342" s="145">
        <f>IF(N342="základní",J342,0)</f>
        <v>0</v>
      </c>
      <c r="BF342" s="145">
        <f>IF(N342="snížená",J342,0)</f>
        <v>0</v>
      </c>
      <c r="BG342" s="145">
        <f>IF(N342="zákl. přenesená",J342,0)</f>
        <v>0</v>
      </c>
      <c r="BH342" s="145">
        <f>IF(N342="sníž. přenesená",J342,0)</f>
        <v>0</v>
      </c>
      <c r="BI342" s="145">
        <f>IF(N342="nulová",J342,0)</f>
        <v>0</v>
      </c>
      <c r="BJ342" s="16" t="s">
        <v>84</v>
      </c>
      <c r="BK342" s="145">
        <f>ROUND(I342*H342,2)</f>
        <v>0</v>
      </c>
      <c r="BL342" s="16" t="s">
        <v>163</v>
      </c>
      <c r="BM342" s="144" t="s">
        <v>681</v>
      </c>
    </row>
    <row r="343" spans="2:65" s="1" customFormat="1" ht="37.9" customHeight="1">
      <c r="B343" s="132"/>
      <c r="C343" s="133" t="s">
        <v>682</v>
      </c>
      <c r="D343" s="133" t="s">
        <v>158</v>
      </c>
      <c r="E343" s="134" t="s">
        <v>683</v>
      </c>
      <c r="F343" s="135" t="s">
        <v>684</v>
      </c>
      <c r="G343" s="136" t="s">
        <v>685</v>
      </c>
      <c r="H343" s="137">
        <v>1</v>
      </c>
      <c r="I343" s="138"/>
      <c r="J343" s="139">
        <f>ROUND(I343*H343,2)</f>
        <v>0</v>
      </c>
      <c r="K343" s="135" t="s">
        <v>1</v>
      </c>
      <c r="L343" s="31"/>
      <c r="M343" s="140" t="s">
        <v>1</v>
      </c>
      <c r="N343" s="141" t="s">
        <v>41</v>
      </c>
      <c r="P343" s="142">
        <f>O343*H343</f>
        <v>0</v>
      </c>
      <c r="Q343" s="142">
        <v>0</v>
      </c>
      <c r="R343" s="142">
        <f>Q343*H343</f>
        <v>0</v>
      </c>
      <c r="S343" s="142">
        <v>1.31</v>
      </c>
      <c r="T343" s="143">
        <f>S343*H343</f>
        <v>1.31</v>
      </c>
      <c r="AR343" s="144" t="s">
        <v>163</v>
      </c>
      <c r="AT343" s="144" t="s">
        <v>158</v>
      </c>
      <c r="AU343" s="144" t="s">
        <v>86</v>
      </c>
      <c r="AY343" s="16" t="s">
        <v>156</v>
      </c>
      <c r="BE343" s="145">
        <f>IF(N343="základní",J343,0)</f>
        <v>0</v>
      </c>
      <c r="BF343" s="145">
        <f>IF(N343="snížená",J343,0)</f>
        <v>0</v>
      </c>
      <c r="BG343" s="145">
        <f>IF(N343="zákl. přenesená",J343,0)</f>
        <v>0</v>
      </c>
      <c r="BH343" s="145">
        <f>IF(N343="sníž. přenesená",J343,0)</f>
        <v>0</v>
      </c>
      <c r="BI343" s="145">
        <f>IF(N343="nulová",J343,0)</f>
        <v>0</v>
      </c>
      <c r="BJ343" s="16" t="s">
        <v>84</v>
      </c>
      <c r="BK343" s="145">
        <f>ROUND(I343*H343,2)</f>
        <v>0</v>
      </c>
      <c r="BL343" s="16" t="s">
        <v>163</v>
      </c>
      <c r="BM343" s="144" t="s">
        <v>686</v>
      </c>
    </row>
    <row r="344" spans="2:65" s="1" customFormat="1" ht="24.2" customHeight="1">
      <c r="B344" s="132"/>
      <c r="C344" s="133" t="s">
        <v>687</v>
      </c>
      <c r="D344" s="133" t="s">
        <v>158</v>
      </c>
      <c r="E344" s="134" t="s">
        <v>688</v>
      </c>
      <c r="F344" s="135" t="s">
        <v>689</v>
      </c>
      <c r="G344" s="136" t="s">
        <v>685</v>
      </c>
      <c r="H344" s="137">
        <v>1</v>
      </c>
      <c r="I344" s="138"/>
      <c r="J344" s="139">
        <f>ROUND(I344*H344,2)</f>
        <v>0</v>
      </c>
      <c r="K344" s="135" t="s">
        <v>1</v>
      </c>
      <c r="L344" s="31"/>
      <c r="M344" s="140" t="s">
        <v>1</v>
      </c>
      <c r="N344" s="141" t="s">
        <v>41</v>
      </c>
      <c r="P344" s="142">
        <f>O344*H344</f>
        <v>0</v>
      </c>
      <c r="Q344" s="142">
        <v>0</v>
      </c>
      <c r="R344" s="142">
        <f>Q344*H344</f>
        <v>0</v>
      </c>
      <c r="S344" s="142">
        <v>1.31</v>
      </c>
      <c r="T344" s="143">
        <f>S344*H344</f>
        <v>1.31</v>
      </c>
      <c r="AR344" s="144" t="s">
        <v>163</v>
      </c>
      <c r="AT344" s="144" t="s">
        <v>158</v>
      </c>
      <c r="AU344" s="144" t="s">
        <v>86</v>
      </c>
      <c r="AY344" s="16" t="s">
        <v>156</v>
      </c>
      <c r="BE344" s="145">
        <f>IF(N344="základní",J344,0)</f>
        <v>0</v>
      </c>
      <c r="BF344" s="145">
        <f>IF(N344="snížená",J344,0)</f>
        <v>0</v>
      </c>
      <c r="BG344" s="145">
        <f>IF(N344="zákl. přenesená",J344,0)</f>
        <v>0</v>
      </c>
      <c r="BH344" s="145">
        <f>IF(N344="sníž. přenesená",J344,0)</f>
        <v>0</v>
      </c>
      <c r="BI344" s="145">
        <f>IF(N344="nulová",J344,0)</f>
        <v>0</v>
      </c>
      <c r="BJ344" s="16" t="s">
        <v>84</v>
      </c>
      <c r="BK344" s="145">
        <f>ROUND(I344*H344,2)</f>
        <v>0</v>
      </c>
      <c r="BL344" s="16" t="s">
        <v>163</v>
      </c>
      <c r="BM344" s="144" t="s">
        <v>690</v>
      </c>
    </row>
    <row r="345" spans="2:63" s="11" customFormat="1" ht="22.9" customHeight="1">
      <c r="B345" s="120"/>
      <c r="D345" s="121" t="s">
        <v>75</v>
      </c>
      <c r="E345" s="130" t="s">
        <v>691</v>
      </c>
      <c r="F345" s="130" t="s">
        <v>692</v>
      </c>
      <c r="I345" s="123"/>
      <c r="J345" s="131">
        <f>BK345</f>
        <v>0</v>
      </c>
      <c r="L345" s="120"/>
      <c r="M345" s="125"/>
      <c r="P345" s="126">
        <f>SUM(P346:P359)</f>
        <v>0</v>
      </c>
      <c r="R345" s="126">
        <f>SUM(R346:R359)</f>
        <v>0</v>
      </c>
      <c r="T345" s="127">
        <f>SUM(T346:T359)</f>
        <v>0</v>
      </c>
      <c r="AR345" s="121" t="s">
        <v>84</v>
      </c>
      <c r="AT345" s="128" t="s">
        <v>75</v>
      </c>
      <c r="AU345" s="128" t="s">
        <v>84</v>
      </c>
      <c r="AY345" s="121" t="s">
        <v>156</v>
      </c>
      <c r="BK345" s="129">
        <f>SUM(BK346:BK359)</f>
        <v>0</v>
      </c>
    </row>
    <row r="346" spans="2:65" s="1" customFormat="1" ht="21.75" customHeight="1">
      <c r="B346" s="132"/>
      <c r="C346" s="133" t="s">
        <v>693</v>
      </c>
      <c r="D346" s="133" t="s">
        <v>158</v>
      </c>
      <c r="E346" s="134" t="s">
        <v>694</v>
      </c>
      <c r="F346" s="135" t="s">
        <v>695</v>
      </c>
      <c r="G346" s="136" t="s">
        <v>304</v>
      </c>
      <c r="H346" s="137">
        <v>142.66</v>
      </c>
      <c r="I346" s="138"/>
      <c r="J346" s="139">
        <f>ROUND(I346*H346,2)</f>
        <v>0</v>
      </c>
      <c r="K346" s="135" t="s">
        <v>162</v>
      </c>
      <c r="L346" s="31"/>
      <c r="M346" s="140" t="s">
        <v>1</v>
      </c>
      <c r="N346" s="141" t="s">
        <v>41</v>
      </c>
      <c r="P346" s="142">
        <f>O346*H346</f>
        <v>0</v>
      </c>
      <c r="Q346" s="142">
        <v>0</v>
      </c>
      <c r="R346" s="142">
        <f>Q346*H346</f>
        <v>0</v>
      </c>
      <c r="S346" s="142">
        <v>0</v>
      </c>
      <c r="T346" s="143">
        <f>S346*H346</f>
        <v>0</v>
      </c>
      <c r="AR346" s="144" t="s">
        <v>163</v>
      </c>
      <c r="AT346" s="144" t="s">
        <v>158</v>
      </c>
      <c r="AU346" s="144" t="s">
        <v>86</v>
      </c>
      <c r="AY346" s="16" t="s">
        <v>156</v>
      </c>
      <c r="BE346" s="145">
        <f>IF(N346="základní",J346,0)</f>
        <v>0</v>
      </c>
      <c r="BF346" s="145">
        <f>IF(N346="snížená",J346,0)</f>
        <v>0</v>
      </c>
      <c r="BG346" s="145">
        <f>IF(N346="zákl. přenesená",J346,0)</f>
        <v>0</v>
      </c>
      <c r="BH346" s="145">
        <f>IF(N346="sníž. přenesená",J346,0)</f>
        <v>0</v>
      </c>
      <c r="BI346" s="145">
        <f>IF(N346="nulová",J346,0)</f>
        <v>0</v>
      </c>
      <c r="BJ346" s="16" t="s">
        <v>84</v>
      </c>
      <c r="BK346" s="145">
        <f>ROUND(I346*H346,2)</f>
        <v>0</v>
      </c>
      <c r="BL346" s="16" t="s">
        <v>163</v>
      </c>
      <c r="BM346" s="144" t="s">
        <v>696</v>
      </c>
    </row>
    <row r="347" spans="2:51" s="12" customFormat="1" ht="11.25">
      <c r="B347" s="146"/>
      <c r="D347" s="147" t="s">
        <v>200</v>
      </c>
      <c r="E347" s="148" t="s">
        <v>121</v>
      </c>
      <c r="F347" s="149" t="s">
        <v>122</v>
      </c>
      <c r="H347" s="150">
        <v>142.66</v>
      </c>
      <c r="I347" s="151"/>
      <c r="L347" s="146"/>
      <c r="M347" s="152"/>
      <c r="T347" s="153"/>
      <c r="AT347" s="148" t="s">
        <v>200</v>
      </c>
      <c r="AU347" s="148" t="s">
        <v>86</v>
      </c>
      <c r="AV347" s="12" t="s">
        <v>86</v>
      </c>
      <c r="AW347" s="12" t="s">
        <v>32</v>
      </c>
      <c r="AX347" s="12" t="s">
        <v>84</v>
      </c>
      <c r="AY347" s="148" t="s">
        <v>156</v>
      </c>
    </row>
    <row r="348" spans="2:65" s="1" customFormat="1" ht="24.2" customHeight="1">
      <c r="B348" s="132"/>
      <c r="C348" s="133" t="s">
        <v>697</v>
      </c>
      <c r="D348" s="133" t="s">
        <v>158</v>
      </c>
      <c r="E348" s="134" t="s">
        <v>698</v>
      </c>
      <c r="F348" s="135" t="s">
        <v>699</v>
      </c>
      <c r="G348" s="136" t="s">
        <v>304</v>
      </c>
      <c r="H348" s="137">
        <v>2710.54</v>
      </c>
      <c r="I348" s="138"/>
      <c r="J348" s="139">
        <f>ROUND(I348*H348,2)</f>
        <v>0</v>
      </c>
      <c r="K348" s="135" t="s">
        <v>162</v>
      </c>
      <c r="L348" s="31"/>
      <c r="M348" s="140" t="s">
        <v>1</v>
      </c>
      <c r="N348" s="141" t="s">
        <v>41</v>
      </c>
      <c r="P348" s="142">
        <f>O348*H348</f>
        <v>0</v>
      </c>
      <c r="Q348" s="142">
        <v>0</v>
      </c>
      <c r="R348" s="142">
        <f>Q348*H348</f>
        <v>0</v>
      </c>
      <c r="S348" s="142">
        <v>0</v>
      </c>
      <c r="T348" s="143">
        <f>S348*H348</f>
        <v>0</v>
      </c>
      <c r="AR348" s="144" t="s">
        <v>163</v>
      </c>
      <c r="AT348" s="144" t="s">
        <v>158</v>
      </c>
      <c r="AU348" s="144" t="s">
        <v>86</v>
      </c>
      <c r="AY348" s="16" t="s">
        <v>156</v>
      </c>
      <c r="BE348" s="145">
        <f>IF(N348="základní",J348,0)</f>
        <v>0</v>
      </c>
      <c r="BF348" s="145">
        <f>IF(N348="snížená",J348,0)</f>
        <v>0</v>
      </c>
      <c r="BG348" s="145">
        <f>IF(N348="zákl. přenesená",J348,0)</f>
        <v>0</v>
      </c>
      <c r="BH348" s="145">
        <f>IF(N348="sníž. přenesená",J348,0)</f>
        <v>0</v>
      </c>
      <c r="BI348" s="145">
        <f>IF(N348="nulová",J348,0)</f>
        <v>0</v>
      </c>
      <c r="BJ348" s="16" t="s">
        <v>84</v>
      </c>
      <c r="BK348" s="145">
        <f>ROUND(I348*H348,2)</f>
        <v>0</v>
      </c>
      <c r="BL348" s="16" t="s">
        <v>163</v>
      </c>
      <c r="BM348" s="144" t="s">
        <v>700</v>
      </c>
    </row>
    <row r="349" spans="2:51" s="12" customFormat="1" ht="11.25">
      <c r="B349" s="146"/>
      <c r="D349" s="147" t="s">
        <v>200</v>
      </c>
      <c r="E349" s="148" t="s">
        <v>1</v>
      </c>
      <c r="F349" s="149" t="s">
        <v>701</v>
      </c>
      <c r="H349" s="150">
        <v>2710.54</v>
      </c>
      <c r="I349" s="151"/>
      <c r="L349" s="146"/>
      <c r="M349" s="152"/>
      <c r="T349" s="153"/>
      <c r="AT349" s="148" t="s">
        <v>200</v>
      </c>
      <c r="AU349" s="148" t="s">
        <v>86</v>
      </c>
      <c r="AV349" s="12" t="s">
        <v>86</v>
      </c>
      <c r="AW349" s="12" t="s">
        <v>32</v>
      </c>
      <c r="AX349" s="12" t="s">
        <v>84</v>
      </c>
      <c r="AY349" s="148" t="s">
        <v>156</v>
      </c>
    </row>
    <row r="350" spans="2:65" s="1" customFormat="1" ht="21.75" customHeight="1">
      <c r="B350" s="132"/>
      <c r="C350" s="133" t="s">
        <v>702</v>
      </c>
      <c r="D350" s="133" t="s">
        <v>158</v>
      </c>
      <c r="E350" s="134" t="s">
        <v>703</v>
      </c>
      <c r="F350" s="135" t="s">
        <v>704</v>
      </c>
      <c r="G350" s="136" t="s">
        <v>304</v>
      </c>
      <c r="H350" s="137">
        <v>79.228</v>
      </c>
      <c r="I350" s="138"/>
      <c r="J350" s="139">
        <f>ROUND(I350*H350,2)</f>
        <v>0</v>
      </c>
      <c r="K350" s="135" t="s">
        <v>162</v>
      </c>
      <c r="L350" s="31"/>
      <c r="M350" s="140" t="s">
        <v>1</v>
      </c>
      <c r="N350" s="141" t="s">
        <v>41</v>
      </c>
      <c r="P350" s="142">
        <f>O350*H350</f>
        <v>0</v>
      </c>
      <c r="Q350" s="142">
        <v>0</v>
      </c>
      <c r="R350" s="142">
        <f>Q350*H350</f>
        <v>0</v>
      </c>
      <c r="S350" s="142">
        <v>0</v>
      </c>
      <c r="T350" s="143">
        <f>S350*H350</f>
        <v>0</v>
      </c>
      <c r="AR350" s="144" t="s">
        <v>163</v>
      </c>
      <c r="AT350" s="144" t="s">
        <v>158</v>
      </c>
      <c r="AU350" s="144" t="s">
        <v>86</v>
      </c>
      <c r="AY350" s="16" t="s">
        <v>156</v>
      </c>
      <c r="BE350" s="145">
        <f>IF(N350="základní",J350,0)</f>
        <v>0</v>
      </c>
      <c r="BF350" s="145">
        <f>IF(N350="snížená",J350,0)</f>
        <v>0</v>
      </c>
      <c r="BG350" s="145">
        <f>IF(N350="zákl. přenesená",J350,0)</f>
        <v>0</v>
      </c>
      <c r="BH350" s="145">
        <f>IF(N350="sníž. přenesená",J350,0)</f>
        <v>0</v>
      </c>
      <c r="BI350" s="145">
        <f>IF(N350="nulová",J350,0)</f>
        <v>0</v>
      </c>
      <c r="BJ350" s="16" t="s">
        <v>84</v>
      </c>
      <c r="BK350" s="145">
        <f>ROUND(I350*H350,2)</f>
        <v>0</v>
      </c>
      <c r="BL350" s="16" t="s">
        <v>163</v>
      </c>
      <c r="BM350" s="144" t="s">
        <v>705</v>
      </c>
    </row>
    <row r="351" spans="2:51" s="12" customFormat="1" ht="11.25">
      <c r="B351" s="146"/>
      <c r="D351" s="147" t="s">
        <v>200</v>
      </c>
      <c r="E351" s="148" t="s">
        <v>123</v>
      </c>
      <c r="F351" s="149" t="s">
        <v>706</v>
      </c>
      <c r="H351" s="150">
        <v>79.228</v>
      </c>
      <c r="I351" s="151"/>
      <c r="L351" s="146"/>
      <c r="M351" s="152"/>
      <c r="T351" s="153"/>
      <c r="AT351" s="148" t="s">
        <v>200</v>
      </c>
      <c r="AU351" s="148" t="s">
        <v>86</v>
      </c>
      <c r="AV351" s="12" t="s">
        <v>86</v>
      </c>
      <c r="AW351" s="12" t="s">
        <v>32</v>
      </c>
      <c r="AX351" s="12" t="s">
        <v>84</v>
      </c>
      <c r="AY351" s="148" t="s">
        <v>156</v>
      </c>
    </row>
    <row r="352" spans="2:65" s="1" customFormat="1" ht="24.2" customHeight="1">
      <c r="B352" s="132"/>
      <c r="C352" s="133" t="s">
        <v>707</v>
      </c>
      <c r="D352" s="133" t="s">
        <v>158</v>
      </c>
      <c r="E352" s="134" t="s">
        <v>708</v>
      </c>
      <c r="F352" s="135" t="s">
        <v>709</v>
      </c>
      <c r="G352" s="136" t="s">
        <v>304</v>
      </c>
      <c r="H352" s="137">
        <v>1505.332</v>
      </c>
      <c r="I352" s="138"/>
      <c r="J352" s="139">
        <f>ROUND(I352*H352,2)</f>
        <v>0</v>
      </c>
      <c r="K352" s="135" t="s">
        <v>162</v>
      </c>
      <c r="L352" s="31"/>
      <c r="M352" s="140" t="s">
        <v>1</v>
      </c>
      <c r="N352" s="141" t="s">
        <v>41</v>
      </c>
      <c r="P352" s="142">
        <f>O352*H352</f>
        <v>0</v>
      </c>
      <c r="Q352" s="142">
        <v>0</v>
      </c>
      <c r="R352" s="142">
        <f>Q352*H352</f>
        <v>0</v>
      </c>
      <c r="S352" s="142">
        <v>0</v>
      </c>
      <c r="T352" s="143">
        <f>S352*H352</f>
        <v>0</v>
      </c>
      <c r="AR352" s="144" t="s">
        <v>163</v>
      </c>
      <c r="AT352" s="144" t="s">
        <v>158</v>
      </c>
      <c r="AU352" s="144" t="s">
        <v>86</v>
      </c>
      <c r="AY352" s="16" t="s">
        <v>156</v>
      </c>
      <c r="BE352" s="145">
        <f>IF(N352="základní",J352,0)</f>
        <v>0</v>
      </c>
      <c r="BF352" s="145">
        <f>IF(N352="snížená",J352,0)</f>
        <v>0</v>
      </c>
      <c r="BG352" s="145">
        <f>IF(N352="zákl. přenesená",J352,0)</f>
        <v>0</v>
      </c>
      <c r="BH352" s="145">
        <f>IF(N352="sníž. přenesená",J352,0)</f>
        <v>0</v>
      </c>
      <c r="BI352" s="145">
        <f>IF(N352="nulová",J352,0)</f>
        <v>0</v>
      </c>
      <c r="BJ352" s="16" t="s">
        <v>84</v>
      </c>
      <c r="BK352" s="145">
        <f>ROUND(I352*H352,2)</f>
        <v>0</v>
      </c>
      <c r="BL352" s="16" t="s">
        <v>163</v>
      </c>
      <c r="BM352" s="144" t="s">
        <v>710</v>
      </c>
    </row>
    <row r="353" spans="2:51" s="12" customFormat="1" ht="11.25">
      <c r="B353" s="146"/>
      <c r="D353" s="147" t="s">
        <v>200</v>
      </c>
      <c r="E353" s="148" t="s">
        <v>1</v>
      </c>
      <c r="F353" s="149" t="s">
        <v>711</v>
      </c>
      <c r="H353" s="150">
        <v>1505.332</v>
      </c>
      <c r="I353" s="151"/>
      <c r="L353" s="146"/>
      <c r="M353" s="152"/>
      <c r="T353" s="153"/>
      <c r="AT353" s="148" t="s">
        <v>200</v>
      </c>
      <c r="AU353" s="148" t="s">
        <v>86</v>
      </c>
      <c r="AV353" s="12" t="s">
        <v>86</v>
      </c>
      <c r="AW353" s="12" t="s">
        <v>32</v>
      </c>
      <c r="AX353" s="12" t="s">
        <v>84</v>
      </c>
      <c r="AY353" s="148" t="s">
        <v>156</v>
      </c>
    </row>
    <row r="354" spans="2:65" s="1" customFormat="1" ht="24.2" customHeight="1">
      <c r="B354" s="132"/>
      <c r="C354" s="133" t="s">
        <v>712</v>
      </c>
      <c r="D354" s="133" t="s">
        <v>158</v>
      </c>
      <c r="E354" s="134" t="s">
        <v>713</v>
      </c>
      <c r="F354" s="135" t="s">
        <v>714</v>
      </c>
      <c r="G354" s="136" t="s">
        <v>304</v>
      </c>
      <c r="H354" s="137">
        <v>221.888</v>
      </c>
      <c r="I354" s="138"/>
      <c r="J354" s="139">
        <f>ROUND(I354*H354,2)</f>
        <v>0</v>
      </c>
      <c r="K354" s="135" t="s">
        <v>162</v>
      </c>
      <c r="L354" s="31"/>
      <c r="M354" s="140" t="s">
        <v>1</v>
      </c>
      <c r="N354" s="141" t="s">
        <v>41</v>
      </c>
      <c r="P354" s="142">
        <f>O354*H354</f>
        <v>0</v>
      </c>
      <c r="Q354" s="142">
        <v>0</v>
      </c>
      <c r="R354" s="142">
        <f>Q354*H354</f>
        <v>0</v>
      </c>
      <c r="S354" s="142">
        <v>0</v>
      </c>
      <c r="T354" s="143">
        <f>S354*H354</f>
        <v>0</v>
      </c>
      <c r="AR354" s="144" t="s">
        <v>163</v>
      </c>
      <c r="AT354" s="144" t="s">
        <v>158</v>
      </c>
      <c r="AU354" s="144" t="s">
        <v>86</v>
      </c>
      <c r="AY354" s="16" t="s">
        <v>156</v>
      </c>
      <c r="BE354" s="145">
        <f>IF(N354="základní",J354,0)</f>
        <v>0</v>
      </c>
      <c r="BF354" s="145">
        <f>IF(N354="snížená",J354,0)</f>
        <v>0</v>
      </c>
      <c r="BG354" s="145">
        <f>IF(N354="zákl. přenesená",J354,0)</f>
        <v>0</v>
      </c>
      <c r="BH354" s="145">
        <f>IF(N354="sníž. přenesená",J354,0)</f>
        <v>0</v>
      </c>
      <c r="BI354" s="145">
        <f>IF(N354="nulová",J354,0)</f>
        <v>0</v>
      </c>
      <c r="BJ354" s="16" t="s">
        <v>84</v>
      </c>
      <c r="BK354" s="145">
        <f>ROUND(I354*H354,2)</f>
        <v>0</v>
      </c>
      <c r="BL354" s="16" t="s">
        <v>163</v>
      </c>
      <c r="BM354" s="144" t="s">
        <v>715</v>
      </c>
    </row>
    <row r="355" spans="2:65" s="1" customFormat="1" ht="33" customHeight="1">
      <c r="B355" s="132"/>
      <c r="C355" s="133" t="s">
        <v>716</v>
      </c>
      <c r="D355" s="133" t="s">
        <v>158</v>
      </c>
      <c r="E355" s="134" t="s">
        <v>717</v>
      </c>
      <c r="F355" s="135" t="s">
        <v>718</v>
      </c>
      <c r="G355" s="136" t="s">
        <v>304</v>
      </c>
      <c r="H355" s="137">
        <v>79.228</v>
      </c>
      <c r="I355" s="138"/>
      <c r="J355" s="139">
        <f>ROUND(I355*H355,2)</f>
        <v>0</v>
      </c>
      <c r="K355" s="135" t="s">
        <v>162</v>
      </c>
      <c r="L355" s="31"/>
      <c r="M355" s="140" t="s">
        <v>1</v>
      </c>
      <c r="N355" s="141" t="s">
        <v>41</v>
      </c>
      <c r="P355" s="142">
        <f>O355*H355</f>
        <v>0</v>
      </c>
      <c r="Q355" s="142">
        <v>0</v>
      </c>
      <c r="R355" s="142">
        <f>Q355*H355</f>
        <v>0</v>
      </c>
      <c r="S355" s="142">
        <v>0</v>
      </c>
      <c r="T355" s="143">
        <f>S355*H355</f>
        <v>0</v>
      </c>
      <c r="AR355" s="144" t="s">
        <v>163</v>
      </c>
      <c r="AT355" s="144" t="s">
        <v>158</v>
      </c>
      <c r="AU355" s="144" t="s">
        <v>86</v>
      </c>
      <c r="AY355" s="16" t="s">
        <v>156</v>
      </c>
      <c r="BE355" s="145">
        <f>IF(N355="základní",J355,0)</f>
        <v>0</v>
      </c>
      <c r="BF355" s="145">
        <f>IF(N355="snížená",J355,0)</f>
        <v>0</v>
      </c>
      <c r="BG355" s="145">
        <f>IF(N355="zákl. přenesená",J355,0)</f>
        <v>0</v>
      </c>
      <c r="BH355" s="145">
        <f>IF(N355="sníž. přenesená",J355,0)</f>
        <v>0</v>
      </c>
      <c r="BI355" s="145">
        <f>IF(N355="nulová",J355,0)</f>
        <v>0</v>
      </c>
      <c r="BJ355" s="16" t="s">
        <v>84</v>
      </c>
      <c r="BK355" s="145">
        <f>ROUND(I355*H355,2)</f>
        <v>0</v>
      </c>
      <c r="BL355" s="16" t="s">
        <v>163</v>
      </c>
      <c r="BM355" s="144" t="s">
        <v>719</v>
      </c>
    </row>
    <row r="356" spans="2:51" s="12" customFormat="1" ht="11.25">
      <c r="B356" s="146"/>
      <c r="D356" s="147" t="s">
        <v>200</v>
      </c>
      <c r="E356" s="148" t="s">
        <v>1</v>
      </c>
      <c r="F356" s="149" t="s">
        <v>123</v>
      </c>
      <c r="H356" s="150">
        <v>79.228</v>
      </c>
      <c r="I356" s="151"/>
      <c r="L356" s="146"/>
      <c r="M356" s="152"/>
      <c r="T356" s="153"/>
      <c r="AT356" s="148" t="s">
        <v>200</v>
      </c>
      <c r="AU356" s="148" t="s">
        <v>86</v>
      </c>
      <c r="AV356" s="12" t="s">
        <v>86</v>
      </c>
      <c r="AW356" s="12" t="s">
        <v>32</v>
      </c>
      <c r="AX356" s="12" t="s">
        <v>84</v>
      </c>
      <c r="AY356" s="148" t="s">
        <v>156</v>
      </c>
    </row>
    <row r="357" spans="2:65" s="1" customFormat="1" ht="33" customHeight="1">
      <c r="B357" s="132"/>
      <c r="C357" s="133" t="s">
        <v>720</v>
      </c>
      <c r="D357" s="133" t="s">
        <v>158</v>
      </c>
      <c r="E357" s="134" t="s">
        <v>721</v>
      </c>
      <c r="F357" s="135" t="s">
        <v>722</v>
      </c>
      <c r="G357" s="136" t="s">
        <v>304</v>
      </c>
      <c r="H357" s="137">
        <v>57.98</v>
      </c>
      <c r="I357" s="138"/>
      <c r="J357" s="139">
        <f>ROUND(I357*H357,2)</f>
        <v>0</v>
      </c>
      <c r="K357" s="135" t="s">
        <v>162</v>
      </c>
      <c r="L357" s="31"/>
      <c r="M357" s="140" t="s">
        <v>1</v>
      </c>
      <c r="N357" s="141" t="s">
        <v>41</v>
      </c>
      <c r="P357" s="142">
        <f>O357*H357</f>
        <v>0</v>
      </c>
      <c r="Q357" s="142">
        <v>0</v>
      </c>
      <c r="R357" s="142">
        <f>Q357*H357</f>
        <v>0</v>
      </c>
      <c r="S357" s="142">
        <v>0</v>
      </c>
      <c r="T357" s="143">
        <f>S357*H357</f>
        <v>0</v>
      </c>
      <c r="AR357" s="144" t="s">
        <v>163</v>
      </c>
      <c r="AT357" s="144" t="s">
        <v>158</v>
      </c>
      <c r="AU357" s="144" t="s">
        <v>86</v>
      </c>
      <c r="AY357" s="16" t="s">
        <v>156</v>
      </c>
      <c r="BE357" s="145">
        <f>IF(N357="základní",J357,0)</f>
        <v>0</v>
      </c>
      <c r="BF357" s="145">
        <f>IF(N357="snížená",J357,0)</f>
        <v>0</v>
      </c>
      <c r="BG357" s="145">
        <f>IF(N357="zákl. přenesená",J357,0)</f>
        <v>0</v>
      </c>
      <c r="BH357" s="145">
        <f>IF(N357="sníž. přenesená",J357,0)</f>
        <v>0</v>
      </c>
      <c r="BI357" s="145">
        <f>IF(N357="nulová",J357,0)</f>
        <v>0</v>
      </c>
      <c r="BJ357" s="16" t="s">
        <v>84</v>
      </c>
      <c r="BK357" s="145">
        <f>ROUND(I357*H357,2)</f>
        <v>0</v>
      </c>
      <c r="BL357" s="16" t="s">
        <v>163</v>
      </c>
      <c r="BM357" s="144" t="s">
        <v>723</v>
      </c>
    </row>
    <row r="358" spans="2:65" s="1" customFormat="1" ht="44.25" customHeight="1">
      <c r="B358" s="132"/>
      <c r="C358" s="133" t="s">
        <v>724</v>
      </c>
      <c r="D358" s="133" t="s">
        <v>158</v>
      </c>
      <c r="E358" s="134" t="s">
        <v>725</v>
      </c>
      <c r="F358" s="135" t="s">
        <v>726</v>
      </c>
      <c r="G358" s="136" t="s">
        <v>304</v>
      </c>
      <c r="H358" s="137">
        <v>84.68</v>
      </c>
      <c r="I358" s="138"/>
      <c r="J358" s="139">
        <f>ROUND(I358*H358,2)</f>
        <v>0</v>
      </c>
      <c r="K358" s="135" t="s">
        <v>162</v>
      </c>
      <c r="L358" s="31"/>
      <c r="M358" s="140" t="s">
        <v>1</v>
      </c>
      <c r="N358" s="141" t="s">
        <v>41</v>
      </c>
      <c r="P358" s="142">
        <f>O358*H358</f>
        <v>0</v>
      </c>
      <c r="Q358" s="142">
        <v>0</v>
      </c>
      <c r="R358" s="142">
        <f>Q358*H358</f>
        <v>0</v>
      </c>
      <c r="S358" s="142">
        <v>0</v>
      </c>
      <c r="T358" s="143">
        <f>S358*H358</f>
        <v>0</v>
      </c>
      <c r="AR358" s="144" t="s">
        <v>163</v>
      </c>
      <c r="AT358" s="144" t="s">
        <v>158</v>
      </c>
      <c r="AU358" s="144" t="s">
        <v>86</v>
      </c>
      <c r="AY358" s="16" t="s">
        <v>156</v>
      </c>
      <c r="BE358" s="145">
        <f>IF(N358="základní",J358,0)</f>
        <v>0</v>
      </c>
      <c r="BF358" s="145">
        <f>IF(N358="snížená",J358,0)</f>
        <v>0</v>
      </c>
      <c r="BG358" s="145">
        <f>IF(N358="zákl. přenesená",J358,0)</f>
        <v>0</v>
      </c>
      <c r="BH358" s="145">
        <f>IF(N358="sníž. přenesená",J358,0)</f>
        <v>0</v>
      </c>
      <c r="BI358" s="145">
        <f>IF(N358="nulová",J358,0)</f>
        <v>0</v>
      </c>
      <c r="BJ358" s="16" t="s">
        <v>84</v>
      </c>
      <c r="BK358" s="145">
        <f>ROUND(I358*H358,2)</f>
        <v>0</v>
      </c>
      <c r="BL358" s="16" t="s">
        <v>163</v>
      </c>
      <c r="BM358" s="144" t="s">
        <v>727</v>
      </c>
    </row>
    <row r="359" spans="2:51" s="12" customFormat="1" ht="11.25">
      <c r="B359" s="146"/>
      <c r="D359" s="147" t="s">
        <v>200</v>
      </c>
      <c r="E359" s="148" t="s">
        <v>1</v>
      </c>
      <c r="F359" s="149" t="s">
        <v>728</v>
      </c>
      <c r="H359" s="150">
        <v>84.68</v>
      </c>
      <c r="I359" s="151"/>
      <c r="L359" s="146"/>
      <c r="M359" s="152"/>
      <c r="T359" s="153"/>
      <c r="AT359" s="148" t="s">
        <v>200</v>
      </c>
      <c r="AU359" s="148" t="s">
        <v>86</v>
      </c>
      <c r="AV359" s="12" t="s">
        <v>86</v>
      </c>
      <c r="AW359" s="12" t="s">
        <v>32</v>
      </c>
      <c r="AX359" s="12" t="s">
        <v>84</v>
      </c>
      <c r="AY359" s="148" t="s">
        <v>156</v>
      </c>
    </row>
    <row r="360" spans="2:63" s="11" customFormat="1" ht="22.9" customHeight="1">
      <c r="B360" s="120"/>
      <c r="D360" s="121" t="s">
        <v>75</v>
      </c>
      <c r="E360" s="130" t="s">
        <v>729</v>
      </c>
      <c r="F360" s="130" t="s">
        <v>730</v>
      </c>
      <c r="I360" s="123"/>
      <c r="J360" s="131">
        <f>BK360</f>
        <v>0</v>
      </c>
      <c r="L360" s="120"/>
      <c r="M360" s="125"/>
      <c r="P360" s="126">
        <f>P361</f>
        <v>0</v>
      </c>
      <c r="R360" s="126">
        <f>R361</f>
        <v>0</v>
      </c>
      <c r="T360" s="127">
        <f>T361</f>
        <v>0</v>
      </c>
      <c r="AR360" s="121" t="s">
        <v>84</v>
      </c>
      <c r="AT360" s="128" t="s">
        <v>75</v>
      </c>
      <c r="AU360" s="128" t="s">
        <v>84</v>
      </c>
      <c r="AY360" s="121" t="s">
        <v>156</v>
      </c>
      <c r="BK360" s="129">
        <f>BK361</f>
        <v>0</v>
      </c>
    </row>
    <row r="361" spans="2:65" s="1" customFormat="1" ht="24.2" customHeight="1">
      <c r="B361" s="132"/>
      <c r="C361" s="133" t="s">
        <v>731</v>
      </c>
      <c r="D361" s="133" t="s">
        <v>158</v>
      </c>
      <c r="E361" s="134" t="s">
        <v>732</v>
      </c>
      <c r="F361" s="135" t="s">
        <v>733</v>
      </c>
      <c r="G361" s="136" t="s">
        <v>304</v>
      </c>
      <c r="H361" s="137">
        <v>471.461</v>
      </c>
      <c r="I361" s="138"/>
      <c r="J361" s="139">
        <f>ROUND(I361*H361,2)</f>
        <v>0</v>
      </c>
      <c r="K361" s="135" t="s">
        <v>162</v>
      </c>
      <c r="L361" s="31"/>
      <c r="M361" s="140" t="s">
        <v>1</v>
      </c>
      <c r="N361" s="141" t="s">
        <v>41</v>
      </c>
      <c r="P361" s="142">
        <f>O361*H361</f>
        <v>0</v>
      </c>
      <c r="Q361" s="142">
        <v>0</v>
      </c>
      <c r="R361" s="142">
        <f>Q361*H361</f>
        <v>0</v>
      </c>
      <c r="S361" s="142">
        <v>0</v>
      </c>
      <c r="T361" s="143">
        <f>S361*H361</f>
        <v>0</v>
      </c>
      <c r="AR361" s="144" t="s">
        <v>163</v>
      </c>
      <c r="AT361" s="144" t="s">
        <v>158</v>
      </c>
      <c r="AU361" s="144" t="s">
        <v>86</v>
      </c>
      <c r="AY361" s="16" t="s">
        <v>156</v>
      </c>
      <c r="BE361" s="145">
        <f>IF(N361="základní",J361,0)</f>
        <v>0</v>
      </c>
      <c r="BF361" s="145">
        <f>IF(N361="snížená",J361,0)</f>
        <v>0</v>
      </c>
      <c r="BG361" s="145">
        <f>IF(N361="zákl. přenesená",J361,0)</f>
        <v>0</v>
      </c>
      <c r="BH361" s="145">
        <f>IF(N361="sníž. přenesená",J361,0)</f>
        <v>0</v>
      </c>
      <c r="BI361" s="145">
        <f>IF(N361="nulová",J361,0)</f>
        <v>0</v>
      </c>
      <c r="BJ361" s="16" t="s">
        <v>84</v>
      </c>
      <c r="BK361" s="145">
        <f>ROUND(I361*H361,2)</f>
        <v>0</v>
      </c>
      <c r="BL361" s="16" t="s">
        <v>163</v>
      </c>
      <c r="BM361" s="144" t="s">
        <v>734</v>
      </c>
    </row>
    <row r="362" spans="2:63" s="11" customFormat="1" ht="25.9" customHeight="1">
      <c r="B362" s="120"/>
      <c r="D362" s="121" t="s">
        <v>75</v>
      </c>
      <c r="E362" s="122" t="s">
        <v>735</v>
      </c>
      <c r="F362" s="122" t="s">
        <v>736</v>
      </c>
      <c r="I362" s="123"/>
      <c r="J362" s="124">
        <f>BK362</f>
        <v>0</v>
      </c>
      <c r="L362" s="120"/>
      <c r="M362" s="125"/>
      <c r="P362" s="126">
        <f>P363</f>
        <v>0</v>
      </c>
      <c r="R362" s="126">
        <f>R363</f>
        <v>0.02128</v>
      </c>
      <c r="T362" s="127">
        <f>T363</f>
        <v>0</v>
      </c>
      <c r="AR362" s="121" t="s">
        <v>86</v>
      </c>
      <c r="AT362" s="128" t="s">
        <v>75</v>
      </c>
      <c r="AU362" s="128" t="s">
        <v>76</v>
      </c>
      <c r="AY362" s="121" t="s">
        <v>156</v>
      </c>
      <c r="BK362" s="129">
        <f>BK363</f>
        <v>0</v>
      </c>
    </row>
    <row r="363" spans="2:63" s="11" customFormat="1" ht="22.9" customHeight="1">
      <c r="B363" s="120"/>
      <c r="D363" s="121" t="s">
        <v>75</v>
      </c>
      <c r="E363" s="130" t="s">
        <v>737</v>
      </c>
      <c r="F363" s="130" t="s">
        <v>738</v>
      </c>
      <c r="I363" s="123"/>
      <c r="J363" s="131">
        <f>BK363</f>
        <v>0</v>
      </c>
      <c r="L363" s="120"/>
      <c r="M363" s="125"/>
      <c r="P363" s="126">
        <f>SUM(P364:P366)</f>
        <v>0</v>
      </c>
      <c r="R363" s="126">
        <f>SUM(R364:R366)</f>
        <v>0.02128</v>
      </c>
      <c r="T363" s="127">
        <f>SUM(T364:T366)</f>
        <v>0</v>
      </c>
      <c r="AR363" s="121" t="s">
        <v>86</v>
      </c>
      <c r="AT363" s="128" t="s">
        <v>75</v>
      </c>
      <c r="AU363" s="128" t="s">
        <v>84</v>
      </c>
      <c r="AY363" s="121" t="s">
        <v>156</v>
      </c>
      <c r="BK363" s="129">
        <f>SUM(BK364:BK366)</f>
        <v>0</v>
      </c>
    </row>
    <row r="364" spans="2:65" s="1" customFormat="1" ht="24.2" customHeight="1">
      <c r="B364" s="132"/>
      <c r="C364" s="133" t="s">
        <v>739</v>
      </c>
      <c r="D364" s="133" t="s">
        <v>158</v>
      </c>
      <c r="E364" s="134" t="s">
        <v>740</v>
      </c>
      <c r="F364" s="135" t="s">
        <v>741</v>
      </c>
      <c r="G364" s="136" t="s">
        <v>161</v>
      </c>
      <c r="H364" s="137">
        <v>19</v>
      </c>
      <c r="I364" s="138"/>
      <c r="J364" s="139">
        <f>ROUND(I364*H364,2)</f>
        <v>0</v>
      </c>
      <c r="K364" s="135" t="s">
        <v>162</v>
      </c>
      <c r="L364" s="31"/>
      <c r="M364" s="140" t="s">
        <v>1</v>
      </c>
      <c r="N364" s="141" t="s">
        <v>41</v>
      </c>
      <c r="P364" s="142">
        <f>O364*H364</f>
        <v>0</v>
      </c>
      <c r="Q364" s="142">
        <v>0.0008</v>
      </c>
      <c r="R364" s="142">
        <f>Q364*H364</f>
        <v>0.0152</v>
      </c>
      <c r="S364" s="142">
        <v>0</v>
      </c>
      <c r="T364" s="143">
        <f>S364*H364</f>
        <v>0</v>
      </c>
      <c r="AR364" s="144" t="s">
        <v>229</v>
      </c>
      <c r="AT364" s="144" t="s">
        <v>158</v>
      </c>
      <c r="AU364" s="144" t="s">
        <v>86</v>
      </c>
      <c r="AY364" s="16" t="s">
        <v>156</v>
      </c>
      <c r="BE364" s="145">
        <f>IF(N364="základní",J364,0)</f>
        <v>0</v>
      </c>
      <c r="BF364" s="145">
        <f>IF(N364="snížená",J364,0)</f>
        <v>0</v>
      </c>
      <c r="BG364" s="145">
        <f>IF(N364="zákl. přenesená",J364,0)</f>
        <v>0</v>
      </c>
      <c r="BH364" s="145">
        <f>IF(N364="sníž. přenesená",J364,0)</f>
        <v>0</v>
      </c>
      <c r="BI364" s="145">
        <f>IF(N364="nulová",J364,0)</f>
        <v>0</v>
      </c>
      <c r="BJ364" s="16" t="s">
        <v>84</v>
      </c>
      <c r="BK364" s="145">
        <f>ROUND(I364*H364,2)</f>
        <v>0</v>
      </c>
      <c r="BL364" s="16" t="s">
        <v>229</v>
      </c>
      <c r="BM364" s="144" t="s">
        <v>742</v>
      </c>
    </row>
    <row r="365" spans="2:51" s="12" customFormat="1" ht="11.25">
      <c r="B365" s="146"/>
      <c r="D365" s="147" t="s">
        <v>200</v>
      </c>
      <c r="E365" s="148" t="s">
        <v>1</v>
      </c>
      <c r="F365" s="149" t="s">
        <v>743</v>
      </c>
      <c r="H365" s="150">
        <v>19</v>
      </c>
      <c r="I365" s="151"/>
      <c r="L365" s="146"/>
      <c r="M365" s="152"/>
      <c r="T365" s="153"/>
      <c r="AT365" s="148" t="s">
        <v>200</v>
      </c>
      <c r="AU365" s="148" t="s">
        <v>86</v>
      </c>
      <c r="AV365" s="12" t="s">
        <v>86</v>
      </c>
      <c r="AW365" s="12" t="s">
        <v>32</v>
      </c>
      <c r="AX365" s="12" t="s">
        <v>84</v>
      </c>
      <c r="AY365" s="148" t="s">
        <v>156</v>
      </c>
    </row>
    <row r="366" spans="2:65" s="1" customFormat="1" ht="24.2" customHeight="1">
      <c r="B366" s="132"/>
      <c r="C366" s="133" t="s">
        <v>744</v>
      </c>
      <c r="D366" s="133" t="s">
        <v>158</v>
      </c>
      <c r="E366" s="134" t="s">
        <v>745</v>
      </c>
      <c r="F366" s="135" t="s">
        <v>746</v>
      </c>
      <c r="G366" s="136" t="s">
        <v>194</v>
      </c>
      <c r="H366" s="137">
        <v>38</v>
      </c>
      <c r="I366" s="138"/>
      <c r="J366" s="139">
        <f>ROUND(I366*H366,2)</f>
        <v>0</v>
      </c>
      <c r="K366" s="135" t="s">
        <v>162</v>
      </c>
      <c r="L366" s="31"/>
      <c r="M366" s="177" t="s">
        <v>1</v>
      </c>
      <c r="N366" s="178" t="s">
        <v>41</v>
      </c>
      <c r="O366" s="179"/>
      <c r="P366" s="180">
        <f>O366*H366</f>
        <v>0</v>
      </c>
      <c r="Q366" s="180">
        <v>0.00016</v>
      </c>
      <c r="R366" s="180">
        <f>Q366*H366</f>
        <v>0.00608</v>
      </c>
      <c r="S366" s="180">
        <v>0</v>
      </c>
      <c r="T366" s="181">
        <f>S366*H366</f>
        <v>0</v>
      </c>
      <c r="AR366" s="144" t="s">
        <v>229</v>
      </c>
      <c r="AT366" s="144" t="s">
        <v>158</v>
      </c>
      <c r="AU366" s="144" t="s">
        <v>86</v>
      </c>
      <c r="AY366" s="16" t="s">
        <v>156</v>
      </c>
      <c r="BE366" s="145">
        <f>IF(N366="základní",J366,0)</f>
        <v>0</v>
      </c>
      <c r="BF366" s="145">
        <f>IF(N366="snížená",J366,0)</f>
        <v>0</v>
      </c>
      <c r="BG366" s="145">
        <f>IF(N366="zákl. přenesená",J366,0)</f>
        <v>0</v>
      </c>
      <c r="BH366" s="145">
        <f>IF(N366="sníž. přenesená",J366,0)</f>
        <v>0</v>
      </c>
      <c r="BI366" s="145">
        <f>IF(N366="nulová",J366,0)</f>
        <v>0</v>
      </c>
      <c r="BJ366" s="16" t="s">
        <v>84</v>
      </c>
      <c r="BK366" s="145">
        <f>ROUND(I366*H366,2)</f>
        <v>0</v>
      </c>
      <c r="BL366" s="16" t="s">
        <v>229</v>
      </c>
      <c r="BM366" s="144" t="s">
        <v>747</v>
      </c>
    </row>
    <row r="367" spans="2:12" s="1" customFormat="1" ht="6.95" customHeight="1">
      <c r="B367" s="43"/>
      <c r="C367" s="44"/>
      <c r="D367" s="44"/>
      <c r="E367" s="44"/>
      <c r="F367" s="44"/>
      <c r="G367" s="44"/>
      <c r="H367" s="44"/>
      <c r="I367" s="44"/>
      <c r="J367" s="44"/>
      <c r="K367" s="44"/>
      <c r="L367" s="31"/>
    </row>
  </sheetData>
  <autoFilter ref="C126:K36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6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2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89</v>
      </c>
      <c r="AZ2" s="87" t="s">
        <v>748</v>
      </c>
      <c r="BA2" s="87" t="s">
        <v>1</v>
      </c>
      <c r="BB2" s="87" t="s">
        <v>1</v>
      </c>
      <c r="BC2" s="87" t="s">
        <v>749</v>
      </c>
      <c r="BD2" s="87" t="s">
        <v>86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  <c r="AZ3" s="87" t="s">
        <v>750</v>
      </c>
      <c r="BA3" s="87" t="s">
        <v>1</v>
      </c>
      <c r="BB3" s="87" t="s">
        <v>1</v>
      </c>
      <c r="BC3" s="87" t="s">
        <v>751</v>
      </c>
      <c r="BD3" s="87" t="s">
        <v>86</v>
      </c>
    </row>
    <row r="4" spans="2:46" ht="24.95" customHeight="1">
      <c r="B4" s="19"/>
      <c r="D4" s="20" t="s">
        <v>102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Kontejnerové stanoviště na ulici Soudní,Valašské Meziříčí</v>
      </c>
      <c r="F7" s="234"/>
      <c r="G7" s="234"/>
      <c r="H7" s="234"/>
      <c r="L7" s="19"/>
    </row>
    <row r="8" spans="2:12" s="1" customFormat="1" ht="12" customHeight="1">
      <c r="B8" s="31"/>
      <c r="D8" s="26" t="s">
        <v>111</v>
      </c>
      <c r="L8" s="31"/>
    </row>
    <row r="9" spans="2:12" s="1" customFormat="1" ht="16.5" customHeight="1">
      <c r="B9" s="31"/>
      <c r="E9" s="194" t="s">
        <v>752</v>
      </c>
      <c r="F9" s="235"/>
      <c r="G9" s="235"/>
      <c r="H9" s="235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4. 10. 2022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6" t="str">
        <f>'Rekapitulace stavby'!E14</f>
        <v>Vyplň údaj</v>
      </c>
      <c r="F18" s="216"/>
      <c r="G18" s="216"/>
      <c r="H18" s="21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9"/>
      <c r="E27" s="221" t="s">
        <v>1</v>
      </c>
      <c r="F27" s="221"/>
      <c r="G27" s="221"/>
      <c r="H27" s="221"/>
      <c r="L27" s="8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0" t="s">
        <v>36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1">
        <f>ROUND((SUM(BE125:BE162)),2)</f>
        <v>0</v>
      </c>
      <c r="I33" s="92">
        <v>0.21</v>
      </c>
      <c r="J33" s="91">
        <f>ROUND(((SUM(BE125:BE162))*I33),2)</f>
        <v>0</v>
      </c>
      <c r="L33" s="31"/>
    </row>
    <row r="34" spans="2:12" s="1" customFormat="1" ht="14.45" customHeight="1">
      <c r="B34" s="31"/>
      <c r="E34" s="26" t="s">
        <v>42</v>
      </c>
      <c r="F34" s="91">
        <f>ROUND((SUM(BF125:BF162)),2)</f>
        <v>0</v>
      </c>
      <c r="I34" s="92">
        <v>0.12</v>
      </c>
      <c r="J34" s="91">
        <f>ROUND(((SUM(BF125:BF162))*I34),2)</f>
        <v>0</v>
      </c>
      <c r="L34" s="31"/>
    </row>
    <row r="35" spans="2:12" s="1" customFormat="1" ht="14.45" customHeight="1" hidden="1">
      <c r="B35" s="31"/>
      <c r="E35" s="26" t="s">
        <v>43</v>
      </c>
      <c r="F35" s="91">
        <f>ROUND((SUM(BG125:BG162)),2)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1">
        <f>ROUND((SUM(BH125:BH162)),2)</f>
        <v>0</v>
      </c>
      <c r="I36" s="92">
        <v>0.12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1">
        <f>ROUND((SUM(BI125:BI162)),2)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6"/>
      <c r="F39" s="56"/>
      <c r="G39" s="95" t="s">
        <v>47</v>
      </c>
      <c r="H39" s="96" t="s">
        <v>48</v>
      </c>
      <c r="I39" s="56"/>
      <c r="J39" s="97">
        <f>SUM(J30:J37)</f>
        <v>0</v>
      </c>
      <c r="K39" s="98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9" t="s">
        <v>52</v>
      </c>
      <c r="G61" s="42" t="s">
        <v>51</v>
      </c>
      <c r="H61" s="33"/>
      <c r="I61" s="33"/>
      <c r="J61" s="100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9" t="s">
        <v>52</v>
      </c>
      <c r="G76" s="42" t="s">
        <v>51</v>
      </c>
      <c r="H76" s="33"/>
      <c r="I76" s="33"/>
      <c r="J76" s="100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125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Kontejnerové stanoviště na ulici Soudní,Valašské Meziříčí</v>
      </c>
      <c r="F85" s="234"/>
      <c r="G85" s="234"/>
      <c r="H85" s="234"/>
      <c r="L85" s="31"/>
    </row>
    <row r="86" spans="2:12" s="1" customFormat="1" ht="12" customHeight="1">
      <c r="B86" s="31"/>
      <c r="C86" s="26" t="s">
        <v>111</v>
      </c>
      <c r="L86" s="31"/>
    </row>
    <row r="87" spans="2:12" s="1" customFormat="1" ht="16.5" customHeight="1">
      <c r="B87" s="31"/>
      <c r="E87" s="194" t="str">
        <f>E9</f>
        <v>401 - SO 401 Úprava VO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Valašské Meziříčí</v>
      </c>
      <c r="I89" s="26" t="s">
        <v>22</v>
      </c>
      <c r="J89" s="51" t="str">
        <f>IF(J12="","",J12)</f>
        <v>4. 10. 2022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Město Valašské Meziříčí</v>
      </c>
      <c r="I91" s="26" t="s">
        <v>30</v>
      </c>
      <c r="J91" s="29" t="str">
        <f>E21</f>
        <v>LZ-PROJEKT plus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Fajfrová Irena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1" t="s">
        <v>126</v>
      </c>
      <c r="D94" s="93"/>
      <c r="E94" s="93"/>
      <c r="F94" s="93"/>
      <c r="G94" s="93"/>
      <c r="H94" s="93"/>
      <c r="I94" s="93"/>
      <c r="J94" s="102" t="s">
        <v>127</v>
      </c>
      <c r="K94" s="93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3" t="s">
        <v>128</v>
      </c>
      <c r="J96" s="65">
        <f>J125</f>
        <v>0</v>
      </c>
      <c r="L96" s="31"/>
      <c r="AU96" s="16" t="s">
        <v>129</v>
      </c>
    </row>
    <row r="97" spans="2:12" s="8" customFormat="1" ht="24.95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J126</f>
        <v>0</v>
      </c>
      <c r="L97" s="104"/>
    </row>
    <row r="98" spans="2:12" s="9" customFormat="1" ht="19.9" customHeight="1">
      <c r="B98" s="108"/>
      <c r="D98" s="109" t="s">
        <v>131</v>
      </c>
      <c r="E98" s="110"/>
      <c r="F98" s="110"/>
      <c r="G98" s="110"/>
      <c r="H98" s="110"/>
      <c r="I98" s="110"/>
      <c r="J98" s="111">
        <f>J127</f>
        <v>0</v>
      </c>
      <c r="L98" s="108"/>
    </row>
    <row r="99" spans="2:12" s="9" customFormat="1" ht="19.9" customHeight="1">
      <c r="B99" s="108"/>
      <c r="D99" s="109" t="s">
        <v>135</v>
      </c>
      <c r="E99" s="110"/>
      <c r="F99" s="110"/>
      <c r="G99" s="110"/>
      <c r="H99" s="110"/>
      <c r="I99" s="110"/>
      <c r="J99" s="111">
        <f>J132</f>
        <v>0</v>
      </c>
      <c r="L99" s="108"/>
    </row>
    <row r="100" spans="2:12" s="8" customFormat="1" ht="24.95" customHeight="1">
      <c r="B100" s="104"/>
      <c r="D100" s="105" t="s">
        <v>139</v>
      </c>
      <c r="E100" s="106"/>
      <c r="F100" s="106"/>
      <c r="G100" s="106"/>
      <c r="H100" s="106"/>
      <c r="I100" s="106"/>
      <c r="J100" s="107">
        <f>J134</f>
        <v>0</v>
      </c>
      <c r="L100" s="104"/>
    </row>
    <row r="101" spans="2:12" s="9" customFormat="1" ht="19.9" customHeight="1">
      <c r="B101" s="108"/>
      <c r="D101" s="109" t="s">
        <v>753</v>
      </c>
      <c r="E101" s="110"/>
      <c r="F101" s="110"/>
      <c r="G101" s="110"/>
      <c r="H101" s="110"/>
      <c r="I101" s="110"/>
      <c r="J101" s="111">
        <f>J135</f>
        <v>0</v>
      </c>
      <c r="L101" s="108"/>
    </row>
    <row r="102" spans="2:12" s="9" customFormat="1" ht="19.9" customHeight="1">
      <c r="B102" s="108"/>
      <c r="D102" s="109" t="s">
        <v>754</v>
      </c>
      <c r="E102" s="110"/>
      <c r="F102" s="110"/>
      <c r="G102" s="110"/>
      <c r="H102" s="110"/>
      <c r="I102" s="110"/>
      <c r="J102" s="111">
        <f>J140</f>
        <v>0</v>
      </c>
      <c r="L102" s="108"/>
    </row>
    <row r="103" spans="2:12" s="9" customFormat="1" ht="19.9" customHeight="1">
      <c r="B103" s="108"/>
      <c r="D103" s="109" t="s">
        <v>755</v>
      </c>
      <c r="E103" s="110"/>
      <c r="F103" s="110"/>
      <c r="G103" s="110"/>
      <c r="H103" s="110"/>
      <c r="I103" s="110"/>
      <c r="J103" s="111">
        <f>J142</f>
        <v>0</v>
      </c>
      <c r="L103" s="108"/>
    </row>
    <row r="104" spans="2:12" s="8" customFormat="1" ht="24.95" customHeight="1">
      <c r="B104" s="104"/>
      <c r="D104" s="105" t="s">
        <v>756</v>
      </c>
      <c r="E104" s="106"/>
      <c r="F104" s="106"/>
      <c r="G104" s="106"/>
      <c r="H104" s="106"/>
      <c r="I104" s="106"/>
      <c r="J104" s="107">
        <f>J144</f>
        <v>0</v>
      </c>
      <c r="L104" s="104"/>
    </row>
    <row r="105" spans="2:12" s="9" customFormat="1" ht="19.9" customHeight="1">
      <c r="B105" s="108"/>
      <c r="D105" s="109" t="s">
        <v>757</v>
      </c>
      <c r="E105" s="110"/>
      <c r="F105" s="110"/>
      <c r="G105" s="110"/>
      <c r="H105" s="110"/>
      <c r="I105" s="110"/>
      <c r="J105" s="111">
        <f>J145</f>
        <v>0</v>
      </c>
      <c r="L105" s="108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141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33" t="str">
        <f>E7</f>
        <v>Kontejnerové stanoviště na ulici Soudní,Valašské Meziříčí</v>
      </c>
      <c r="F115" s="234"/>
      <c r="G115" s="234"/>
      <c r="H115" s="234"/>
      <c r="L115" s="31"/>
    </row>
    <row r="116" spans="2:12" s="1" customFormat="1" ht="12" customHeight="1">
      <c r="B116" s="31"/>
      <c r="C116" s="26" t="s">
        <v>111</v>
      </c>
      <c r="L116" s="31"/>
    </row>
    <row r="117" spans="2:12" s="1" customFormat="1" ht="16.5" customHeight="1">
      <c r="B117" s="31"/>
      <c r="E117" s="194" t="str">
        <f>E9</f>
        <v>401 - SO 401 Úprava VO</v>
      </c>
      <c r="F117" s="235"/>
      <c r="G117" s="235"/>
      <c r="H117" s="235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Valašské Meziříčí</v>
      </c>
      <c r="I119" s="26" t="s">
        <v>22</v>
      </c>
      <c r="J119" s="51" t="str">
        <f>IF(J12="","",J12)</f>
        <v>4. 10. 2022</v>
      </c>
      <c r="L119" s="31"/>
    </row>
    <row r="120" spans="2:12" s="1" customFormat="1" ht="6.95" customHeight="1">
      <c r="B120" s="31"/>
      <c r="L120" s="31"/>
    </row>
    <row r="121" spans="2:12" s="1" customFormat="1" ht="25.7" customHeight="1">
      <c r="B121" s="31"/>
      <c r="C121" s="26" t="s">
        <v>24</v>
      </c>
      <c r="F121" s="24" t="str">
        <f>E15</f>
        <v>Město Valašské Meziříčí</v>
      </c>
      <c r="I121" s="26" t="s">
        <v>30</v>
      </c>
      <c r="J121" s="29" t="str">
        <f>E21</f>
        <v>LZ-PROJEKT plus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33</v>
      </c>
      <c r="J122" s="29" t="str">
        <f>E24</f>
        <v>Fajfrová Irena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2"/>
      <c r="C124" s="113" t="s">
        <v>142</v>
      </c>
      <c r="D124" s="114" t="s">
        <v>61</v>
      </c>
      <c r="E124" s="114" t="s">
        <v>57</v>
      </c>
      <c r="F124" s="114" t="s">
        <v>58</v>
      </c>
      <c r="G124" s="114" t="s">
        <v>143</v>
      </c>
      <c r="H124" s="114" t="s">
        <v>144</v>
      </c>
      <c r="I124" s="114" t="s">
        <v>145</v>
      </c>
      <c r="J124" s="114" t="s">
        <v>127</v>
      </c>
      <c r="K124" s="115" t="s">
        <v>146</v>
      </c>
      <c r="L124" s="112"/>
      <c r="M124" s="58" t="s">
        <v>1</v>
      </c>
      <c r="N124" s="59" t="s">
        <v>40</v>
      </c>
      <c r="O124" s="59" t="s">
        <v>147</v>
      </c>
      <c r="P124" s="59" t="s">
        <v>148</v>
      </c>
      <c r="Q124" s="59" t="s">
        <v>149</v>
      </c>
      <c r="R124" s="59" t="s">
        <v>150</v>
      </c>
      <c r="S124" s="59" t="s">
        <v>151</v>
      </c>
      <c r="T124" s="60" t="s">
        <v>152</v>
      </c>
    </row>
    <row r="125" spans="2:63" s="1" customFormat="1" ht="22.9" customHeight="1">
      <c r="B125" s="31"/>
      <c r="C125" s="63" t="s">
        <v>153</v>
      </c>
      <c r="J125" s="116">
        <f>BK125</f>
        <v>0</v>
      </c>
      <c r="L125" s="31"/>
      <c r="M125" s="61"/>
      <c r="N125" s="52"/>
      <c r="O125" s="52"/>
      <c r="P125" s="117">
        <f>P126+P134+P144</f>
        <v>0</v>
      </c>
      <c r="Q125" s="52"/>
      <c r="R125" s="117">
        <f>R126+R134+R144</f>
        <v>4.29040589</v>
      </c>
      <c r="S125" s="52"/>
      <c r="T125" s="118">
        <f>T126+T134+T144</f>
        <v>0</v>
      </c>
      <c r="AT125" s="16" t="s">
        <v>75</v>
      </c>
      <c r="AU125" s="16" t="s">
        <v>129</v>
      </c>
      <c r="BK125" s="119">
        <f>BK126+BK134+BK144</f>
        <v>0</v>
      </c>
    </row>
    <row r="126" spans="2:63" s="11" customFormat="1" ht="25.9" customHeight="1">
      <c r="B126" s="120"/>
      <c r="D126" s="121" t="s">
        <v>75</v>
      </c>
      <c r="E126" s="122" t="s">
        <v>154</v>
      </c>
      <c r="F126" s="122" t="s">
        <v>155</v>
      </c>
      <c r="I126" s="123"/>
      <c r="J126" s="124">
        <f>BK126</f>
        <v>0</v>
      </c>
      <c r="L126" s="120"/>
      <c r="M126" s="125"/>
      <c r="P126" s="126">
        <f>P127+P132</f>
        <v>0</v>
      </c>
      <c r="R126" s="126">
        <f>R127+R132</f>
        <v>0.0020900000000000003</v>
      </c>
      <c r="T126" s="127">
        <f>T127+T132</f>
        <v>0</v>
      </c>
      <c r="AR126" s="121" t="s">
        <v>84</v>
      </c>
      <c r="AT126" s="128" t="s">
        <v>75</v>
      </c>
      <c r="AU126" s="128" t="s">
        <v>76</v>
      </c>
      <c r="AY126" s="121" t="s">
        <v>156</v>
      </c>
      <c r="BK126" s="129">
        <f>BK127+BK132</f>
        <v>0</v>
      </c>
    </row>
    <row r="127" spans="2:63" s="11" customFormat="1" ht="22.9" customHeight="1">
      <c r="B127" s="120"/>
      <c r="D127" s="121" t="s">
        <v>75</v>
      </c>
      <c r="E127" s="130" t="s">
        <v>84</v>
      </c>
      <c r="F127" s="130" t="s">
        <v>157</v>
      </c>
      <c r="I127" s="123"/>
      <c r="J127" s="131">
        <f>BK127</f>
        <v>0</v>
      </c>
      <c r="L127" s="120"/>
      <c r="M127" s="125"/>
      <c r="P127" s="126">
        <f>SUM(P128:P131)</f>
        <v>0</v>
      </c>
      <c r="R127" s="126">
        <f>SUM(R128:R131)</f>
        <v>0</v>
      </c>
      <c r="T127" s="127">
        <f>SUM(T128:T131)</f>
        <v>0</v>
      </c>
      <c r="AR127" s="121" t="s">
        <v>84</v>
      </c>
      <c r="AT127" s="128" t="s">
        <v>75</v>
      </c>
      <c r="AU127" s="128" t="s">
        <v>84</v>
      </c>
      <c r="AY127" s="121" t="s">
        <v>156</v>
      </c>
      <c r="BK127" s="129">
        <f>SUM(BK128:BK131)</f>
        <v>0</v>
      </c>
    </row>
    <row r="128" spans="2:65" s="1" customFormat="1" ht="16.5" customHeight="1">
      <c r="B128" s="132"/>
      <c r="C128" s="133" t="s">
        <v>84</v>
      </c>
      <c r="D128" s="133" t="s">
        <v>158</v>
      </c>
      <c r="E128" s="134" t="s">
        <v>298</v>
      </c>
      <c r="F128" s="135" t="s">
        <v>299</v>
      </c>
      <c r="G128" s="136" t="s">
        <v>213</v>
      </c>
      <c r="H128" s="137">
        <v>1.062</v>
      </c>
      <c r="I128" s="138"/>
      <c r="J128" s="139">
        <f>ROUND(I128*H128,2)</f>
        <v>0</v>
      </c>
      <c r="K128" s="135" t="s">
        <v>162</v>
      </c>
      <c r="L128" s="31"/>
      <c r="M128" s="140" t="s">
        <v>1</v>
      </c>
      <c r="N128" s="141" t="s">
        <v>41</v>
      </c>
      <c r="P128" s="142">
        <f>O128*H128</f>
        <v>0</v>
      </c>
      <c r="Q128" s="142">
        <v>0</v>
      </c>
      <c r="R128" s="142">
        <f>Q128*H128</f>
        <v>0</v>
      </c>
      <c r="S128" s="142">
        <v>0</v>
      </c>
      <c r="T128" s="143">
        <f>S128*H128</f>
        <v>0</v>
      </c>
      <c r="AR128" s="144" t="s">
        <v>163</v>
      </c>
      <c r="AT128" s="144" t="s">
        <v>158</v>
      </c>
      <c r="AU128" s="144" t="s">
        <v>86</v>
      </c>
      <c r="AY128" s="16" t="s">
        <v>156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6" t="s">
        <v>84</v>
      </c>
      <c r="BK128" s="145">
        <f>ROUND(I128*H128,2)</f>
        <v>0</v>
      </c>
      <c r="BL128" s="16" t="s">
        <v>163</v>
      </c>
      <c r="BM128" s="144" t="s">
        <v>758</v>
      </c>
    </row>
    <row r="129" spans="2:51" s="12" customFormat="1" ht="11.25">
      <c r="B129" s="146"/>
      <c r="D129" s="147" t="s">
        <v>200</v>
      </c>
      <c r="E129" s="148" t="s">
        <v>1</v>
      </c>
      <c r="F129" s="149" t="s">
        <v>748</v>
      </c>
      <c r="H129" s="150">
        <v>1.062</v>
      </c>
      <c r="I129" s="151"/>
      <c r="L129" s="146"/>
      <c r="M129" s="152"/>
      <c r="T129" s="153"/>
      <c r="AT129" s="148" t="s">
        <v>200</v>
      </c>
      <c r="AU129" s="148" t="s">
        <v>86</v>
      </c>
      <c r="AV129" s="12" t="s">
        <v>86</v>
      </c>
      <c r="AW129" s="12" t="s">
        <v>32</v>
      </c>
      <c r="AX129" s="12" t="s">
        <v>84</v>
      </c>
      <c r="AY129" s="148" t="s">
        <v>156</v>
      </c>
    </row>
    <row r="130" spans="2:65" s="1" customFormat="1" ht="33" customHeight="1">
      <c r="B130" s="132"/>
      <c r="C130" s="133" t="s">
        <v>86</v>
      </c>
      <c r="D130" s="133" t="s">
        <v>158</v>
      </c>
      <c r="E130" s="134" t="s">
        <v>302</v>
      </c>
      <c r="F130" s="135" t="s">
        <v>303</v>
      </c>
      <c r="G130" s="136" t="s">
        <v>304</v>
      </c>
      <c r="H130" s="137">
        <v>1.774</v>
      </c>
      <c r="I130" s="138"/>
      <c r="J130" s="139">
        <f>ROUND(I130*H130,2)</f>
        <v>0</v>
      </c>
      <c r="K130" s="135" t="s">
        <v>162</v>
      </c>
      <c r="L130" s="31"/>
      <c r="M130" s="140" t="s">
        <v>1</v>
      </c>
      <c r="N130" s="141" t="s">
        <v>41</v>
      </c>
      <c r="P130" s="142">
        <f>O130*H130</f>
        <v>0</v>
      </c>
      <c r="Q130" s="142">
        <v>0</v>
      </c>
      <c r="R130" s="142">
        <f>Q130*H130</f>
        <v>0</v>
      </c>
      <c r="S130" s="142">
        <v>0</v>
      </c>
      <c r="T130" s="143">
        <f>S130*H130</f>
        <v>0</v>
      </c>
      <c r="AR130" s="144" t="s">
        <v>163</v>
      </c>
      <c r="AT130" s="144" t="s">
        <v>158</v>
      </c>
      <c r="AU130" s="144" t="s">
        <v>86</v>
      </c>
      <c r="AY130" s="16" t="s">
        <v>156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84</v>
      </c>
      <c r="BK130" s="145">
        <f>ROUND(I130*H130,2)</f>
        <v>0</v>
      </c>
      <c r="BL130" s="16" t="s">
        <v>163</v>
      </c>
      <c r="BM130" s="144" t="s">
        <v>759</v>
      </c>
    </row>
    <row r="131" spans="2:51" s="12" customFormat="1" ht="11.25">
      <c r="B131" s="146"/>
      <c r="D131" s="147" t="s">
        <v>200</v>
      </c>
      <c r="E131" s="148" t="s">
        <v>1</v>
      </c>
      <c r="F131" s="149" t="s">
        <v>760</v>
      </c>
      <c r="H131" s="150">
        <v>1.774</v>
      </c>
      <c r="I131" s="151"/>
      <c r="L131" s="146"/>
      <c r="M131" s="152"/>
      <c r="T131" s="153"/>
      <c r="AT131" s="148" t="s">
        <v>200</v>
      </c>
      <c r="AU131" s="148" t="s">
        <v>86</v>
      </c>
      <c r="AV131" s="12" t="s">
        <v>86</v>
      </c>
      <c r="AW131" s="12" t="s">
        <v>32</v>
      </c>
      <c r="AX131" s="12" t="s">
        <v>84</v>
      </c>
      <c r="AY131" s="148" t="s">
        <v>156</v>
      </c>
    </row>
    <row r="132" spans="2:63" s="11" customFormat="1" ht="22.9" customHeight="1">
      <c r="B132" s="120"/>
      <c r="D132" s="121" t="s">
        <v>75</v>
      </c>
      <c r="E132" s="130" t="s">
        <v>187</v>
      </c>
      <c r="F132" s="130" t="s">
        <v>474</v>
      </c>
      <c r="I132" s="123"/>
      <c r="J132" s="131">
        <f>BK132</f>
        <v>0</v>
      </c>
      <c r="L132" s="120"/>
      <c r="M132" s="125"/>
      <c r="P132" s="126">
        <f>P133</f>
        <v>0</v>
      </c>
      <c r="R132" s="126">
        <f>R133</f>
        <v>0.0020900000000000003</v>
      </c>
      <c r="T132" s="127">
        <f>T133</f>
        <v>0</v>
      </c>
      <c r="AR132" s="121" t="s">
        <v>84</v>
      </c>
      <c r="AT132" s="128" t="s">
        <v>75</v>
      </c>
      <c r="AU132" s="128" t="s">
        <v>84</v>
      </c>
      <c r="AY132" s="121" t="s">
        <v>156</v>
      </c>
      <c r="BK132" s="129">
        <f>BK133</f>
        <v>0</v>
      </c>
    </row>
    <row r="133" spans="2:65" s="1" customFormat="1" ht="16.5" customHeight="1">
      <c r="B133" s="132"/>
      <c r="C133" s="133" t="s">
        <v>168</v>
      </c>
      <c r="D133" s="133" t="s">
        <v>158</v>
      </c>
      <c r="E133" s="134" t="s">
        <v>761</v>
      </c>
      <c r="F133" s="135" t="s">
        <v>762</v>
      </c>
      <c r="G133" s="136" t="s">
        <v>194</v>
      </c>
      <c r="H133" s="137">
        <v>11</v>
      </c>
      <c r="I133" s="138"/>
      <c r="J133" s="139">
        <f>ROUND(I133*H133,2)</f>
        <v>0</v>
      </c>
      <c r="K133" s="135" t="s">
        <v>162</v>
      </c>
      <c r="L133" s="31"/>
      <c r="M133" s="140" t="s">
        <v>1</v>
      </c>
      <c r="N133" s="141" t="s">
        <v>41</v>
      </c>
      <c r="P133" s="142">
        <f>O133*H133</f>
        <v>0</v>
      </c>
      <c r="Q133" s="142">
        <v>0.00019</v>
      </c>
      <c r="R133" s="142">
        <f>Q133*H133</f>
        <v>0.0020900000000000003</v>
      </c>
      <c r="S133" s="142">
        <v>0</v>
      </c>
      <c r="T133" s="143">
        <f>S133*H133</f>
        <v>0</v>
      </c>
      <c r="AR133" s="144" t="s">
        <v>163</v>
      </c>
      <c r="AT133" s="144" t="s">
        <v>158</v>
      </c>
      <c r="AU133" s="144" t="s">
        <v>86</v>
      </c>
      <c r="AY133" s="16" t="s">
        <v>156</v>
      </c>
      <c r="BE133" s="145">
        <f>IF(N133="základní",J133,0)</f>
        <v>0</v>
      </c>
      <c r="BF133" s="145">
        <f>IF(N133="snížená",J133,0)</f>
        <v>0</v>
      </c>
      <c r="BG133" s="145">
        <f>IF(N133="zákl. přenesená",J133,0)</f>
        <v>0</v>
      </c>
      <c r="BH133" s="145">
        <f>IF(N133="sníž. přenesená",J133,0)</f>
        <v>0</v>
      </c>
      <c r="BI133" s="145">
        <f>IF(N133="nulová",J133,0)</f>
        <v>0</v>
      </c>
      <c r="BJ133" s="16" t="s">
        <v>84</v>
      </c>
      <c r="BK133" s="145">
        <f>ROUND(I133*H133,2)</f>
        <v>0</v>
      </c>
      <c r="BL133" s="16" t="s">
        <v>163</v>
      </c>
      <c r="BM133" s="144" t="s">
        <v>763</v>
      </c>
    </row>
    <row r="134" spans="2:63" s="11" customFormat="1" ht="25.9" customHeight="1">
      <c r="B134" s="120"/>
      <c r="D134" s="121" t="s">
        <v>75</v>
      </c>
      <c r="E134" s="122" t="s">
        <v>735</v>
      </c>
      <c r="F134" s="122" t="s">
        <v>736</v>
      </c>
      <c r="I134" s="123"/>
      <c r="J134" s="124">
        <f>BK134</f>
        <v>0</v>
      </c>
      <c r="L134" s="120"/>
      <c r="M134" s="125"/>
      <c r="P134" s="126">
        <f>P135+P140+P142</f>
        <v>0</v>
      </c>
      <c r="R134" s="126">
        <f>R135+R140+R142</f>
        <v>0.0054</v>
      </c>
      <c r="T134" s="127">
        <f>T135+T140+T142</f>
        <v>0</v>
      </c>
      <c r="AR134" s="121" t="s">
        <v>86</v>
      </c>
      <c r="AT134" s="128" t="s">
        <v>75</v>
      </c>
      <c r="AU134" s="128" t="s">
        <v>76</v>
      </c>
      <c r="AY134" s="121" t="s">
        <v>156</v>
      </c>
      <c r="BK134" s="129">
        <f>BK135+BK140+BK142</f>
        <v>0</v>
      </c>
    </row>
    <row r="135" spans="2:63" s="11" customFormat="1" ht="22.9" customHeight="1">
      <c r="B135" s="120"/>
      <c r="D135" s="121" t="s">
        <v>75</v>
      </c>
      <c r="E135" s="130" t="s">
        <v>764</v>
      </c>
      <c r="F135" s="130" t="s">
        <v>765</v>
      </c>
      <c r="I135" s="123"/>
      <c r="J135" s="131">
        <f>BK135</f>
        <v>0</v>
      </c>
      <c r="L135" s="120"/>
      <c r="M135" s="125"/>
      <c r="P135" s="126">
        <f>SUM(P136:P139)</f>
        <v>0</v>
      </c>
      <c r="R135" s="126">
        <f>SUM(R136:R139)</f>
        <v>0.0054</v>
      </c>
      <c r="T135" s="127">
        <f>SUM(T136:T139)</f>
        <v>0</v>
      </c>
      <c r="AR135" s="121" t="s">
        <v>86</v>
      </c>
      <c r="AT135" s="128" t="s">
        <v>75</v>
      </c>
      <c r="AU135" s="128" t="s">
        <v>84</v>
      </c>
      <c r="AY135" s="121" t="s">
        <v>156</v>
      </c>
      <c r="BK135" s="129">
        <f>SUM(BK136:BK139)</f>
        <v>0</v>
      </c>
    </row>
    <row r="136" spans="2:65" s="1" customFormat="1" ht="24.2" customHeight="1">
      <c r="B136" s="132"/>
      <c r="C136" s="133" t="s">
        <v>163</v>
      </c>
      <c r="D136" s="133" t="s">
        <v>158</v>
      </c>
      <c r="E136" s="134" t="s">
        <v>766</v>
      </c>
      <c r="F136" s="135" t="s">
        <v>767</v>
      </c>
      <c r="G136" s="136" t="s">
        <v>194</v>
      </c>
      <c r="H136" s="137">
        <v>15</v>
      </c>
      <c r="I136" s="138"/>
      <c r="J136" s="139">
        <f>ROUND(I136*H136,2)</f>
        <v>0</v>
      </c>
      <c r="K136" s="135" t="s">
        <v>162</v>
      </c>
      <c r="L136" s="31"/>
      <c r="M136" s="140" t="s">
        <v>1</v>
      </c>
      <c r="N136" s="141" t="s">
        <v>41</v>
      </c>
      <c r="P136" s="142">
        <f>O136*H136</f>
        <v>0</v>
      </c>
      <c r="Q136" s="142">
        <v>0</v>
      </c>
      <c r="R136" s="142">
        <f>Q136*H136</f>
        <v>0</v>
      </c>
      <c r="S136" s="142">
        <v>0</v>
      </c>
      <c r="T136" s="143">
        <f>S136*H136</f>
        <v>0</v>
      </c>
      <c r="AR136" s="144" t="s">
        <v>229</v>
      </c>
      <c r="AT136" s="144" t="s">
        <v>158</v>
      </c>
      <c r="AU136" s="144" t="s">
        <v>86</v>
      </c>
      <c r="AY136" s="16" t="s">
        <v>156</v>
      </c>
      <c r="BE136" s="145">
        <f>IF(N136="základní",J136,0)</f>
        <v>0</v>
      </c>
      <c r="BF136" s="145">
        <f>IF(N136="snížená",J136,0)</f>
        <v>0</v>
      </c>
      <c r="BG136" s="145">
        <f>IF(N136="zákl. přenesená",J136,0)</f>
        <v>0</v>
      </c>
      <c r="BH136" s="145">
        <f>IF(N136="sníž. přenesená",J136,0)</f>
        <v>0</v>
      </c>
      <c r="BI136" s="145">
        <f>IF(N136="nulová",J136,0)</f>
        <v>0</v>
      </c>
      <c r="BJ136" s="16" t="s">
        <v>84</v>
      </c>
      <c r="BK136" s="145">
        <f>ROUND(I136*H136,2)</f>
        <v>0</v>
      </c>
      <c r="BL136" s="16" t="s">
        <v>229</v>
      </c>
      <c r="BM136" s="144" t="s">
        <v>768</v>
      </c>
    </row>
    <row r="137" spans="2:65" s="1" customFormat="1" ht="24.2" customHeight="1">
      <c r="B137" s="132"/>
      <c r="C137" s="167" t="s">
        <v>175</v>
      </c>
      <c r="D137" s="167" t="s">
        <v>316</v>
      </c>
      <c r="E137" s="168" t="s">
        <v>769</v>
      </c>
      <c r="F137" s="169" t="s">
        <v>770</v>
      </c>
      <c r="G137" s="170" t="s">
        <v>194</v>
      </c>
      <c r="H137" s="171">
        <v>15</v>
      </c>
      <c r="I137" s="172"/>
      <c r="J137" s="173">
        <f>ROUND(I137*H137,2)</f>
        <v>0</v>
      </c>
      <c r="K137" s="169" t="s">
        <v>162</v>
      </c>
      <c r="L137" s="174"/>
      <c r="M137" s="175" t="s">
        <v>1</v>
      </c>
      <c r="N137" s="176" t="s">
        <v>41</v>
      </c>
      <c r="P137" s="142">
        <f>O137*H137</f>
        <v>0</v>
      </c>
      <c r="Q137" s="142">
        <v>0.00036</v>
      </c>
      <c r="R137" s="142">
        <f>Q137*H137</f>
        <v>0.0054</v>
      </c>
      <c r="S137" s="142">
        <v>0</v>
      </c>
      <c r="T137" s="143">
        <f>S137*H137</f>
        <v>0</v>
      </c>
      <c r="AR137" s="144" t="s">
        <v>108</v>
      </c>
      <c r="AT137" s="144" t="s">
        <v>316</v>
      </c>
      <c r="AU137" s="144" t="s">
        <v>86</v>
      </c>
      <c r="AY137" s="16" t="s">
        <v>156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84</v>
      </c>
      <c r="BK137" s="145">
        <f>ROUND(I137*H137,2)</f>
        <v>0</v>
      </c>
      <c r="BL137" s="16" t="s">
        <v>229</v>
      </c>
      <c r="BM137" s="144" t="s">
        <v>771</v>
      </c>
    </row>
    <row r="138" spans="2:65" s="1" customFormat="1" ht="24.2" customHeight="1">
      <c r="B138" s="132"/>
      <c r="C138" s="133" t="s">
        <v>179</v>
      </c>
      <c r="D138" s="133" t="s">
        <v>158</v>
      </c>
      <c r="E138" s="134" t="s">
        <v>772</v>
      </c>
      <c r="F138" s="135" t="s">
        <v>773</v>
      </c>
      <c r="G138" s="136" t="s">
        <v>376</v>
      </c>
      <c r="H138" s="137">
        <v>1</v>
      </c>
      <c r="I138" s="138"/>
      <c r="J138" s="139">
        <f>ROUND(I138*H138,2)</f>
        <v>0</v>
      </c>
      <c r="K138" s="135" t="s">
        <v>162</v>
      </c>
      <c r="L138" s="31"/>
      <c r="M138" s="140" t="s">
        <v>1</v>
      </c>
      <c r="N138" s="141" t="s">
        <v>41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229</v>
      </c>
      <c r="AT138" s="144" t="s">
        <v>158</v>
      </c>
      <c r="AU138" s="144" t="s">
        <v>86</v>
      </c>
      <c r="AY138" s="16" t="s">
        <v>156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84</v>
      </c>
      <c r="BK138" s="145">
        <f>ROUND(I138*H138,2)</f>
        <v>0</v>
      </c>
      <c r="BL138" s="16" t="s">
        <v>229</v>
      </c>
      <c r="BM138" s="144" t="s">
        <v>774</v>
      </c>
    </row>
    <row r="139" spans="2:65" s="1" customFormat="1" ht="16.5" customHeight="1">
      <c r="B139" s="132"/>
      <c r="C139" s="133" t="s">
        <v>183</v>
      </c>
      <c r="D139" s="133" t="s">
        <v>158</v>
      </c>
      <c r="E139" s="134" t="s">
        <v>775</v>
      </c>
      <c r="F139" s="135" t="s">
        <v>776</v>
      </c>
      <c r="G139" s="136" t="s">
        <v>194</v>
      </c>
      <c r="H139" s="137">
        <v>15</v>
      </c>
      <c r="I139" s="138"/>
      <c r="J139" s="139">
        <f>ROUND(I139*H139,2)</f>
        <v>0</v>
      </c>
      <c r="K139" s="135" t="s">
        <v>162</v>
      </c>
      <c r="L139" s="31"/>
      <c r="M139" s="140" t="s">
        <v>1</v>
      </c>
      <c r="N139" s="141" t="s">
        <v>41</v>
      </c>
      <c r="P139" s="142">
        <f>O139*H139</f>
        <v>0</v>
      </c>
      <c r="Q139" s="142">
        <v>0</v>
      </c>
      <c r="R139" s="142">
        <f>Q139*H139</f>
        <v>0</v>
      </c>
      <c r="S139" s="142">
        <v>0</v>
      </c>
      <c r="T139" s="143">
        <f>S139*H139</f>
        <v>0</v>
      </c>
      <c r="AR139" s="144" t="s">
        <v>229</v>
      </c>
      <c r="AT139" s="144" t="s">
        <v>158</v>
      </c>
      <c r="AU139" s="144" t="s">
        <v>86</v>
      </c>
      <c r="AY139" s="16" t="s">
        <v>156</v>
      </c>
      <c r="BE139" s="145">
        <f>IF(N139="základní",J139,0)</f>
        <v>0</v>
      </c>
      <c r="BF139" s="145">
        <f>IF(N139="snížená",J139,0)</f>
        <v>0</v>
      </c>
      <c r="BG139" s="145">
        <f>IF(N139="zákl. přenesená",J139,0)</f>
        <v>0</v>
      </c>
      <c r="BH139" s="145">
        <f>IF(N139="sníž. přenesená",J139,0)</f>
        <v>0</v>
      </c>
      <c r="BI139" s="145">
        <f>IF(N139="nulová",J139,0)</f>
        <v>0</v>
      </c>
      <c r="BJ139" s="16" t="s">
        <v>84</v>
      </c>
      <c r="BK139" s="145">
        <f>ROUND(I139*H139,2)</f>
        <v>0</v>
      </c>
      <c r="BL139" s="16" t="s">
        <v>229</v>
      </c>
      <c r="BM139" s="144" t="s">
        <v>777</v>
      </c>
    </row>
    <row r="140" spans="2:63" s="11" customFormat="1" ht="22.9" customHeight="1">
      <c r="B140" s="120"/>
      <c r="D140" s="121" t="s">
        <v>75</v>
      </c>
      <c r="E140" s="130" t="s">
        <v>778</v>
      </c>
      <c r="F140" s="130" t="s">
        <v>779</v>
      </c>
      <c r="I140" s="123"/>
      <c r="J140" s="131">
        <f>BK140</f>
        <v>0</v>
      </c>
      <c r="L140" s="120"/>
      <c r="M140" s="125"/>
      <c r="P140" s="126">
        <f>P141</f>
        <v>0</v>
      </c>
      <c r="R140" s="126">
        <f>R141</f>
        <v>0</v>
      </c>
      <c r="T140" s="127">
        <f>T141</f>
        <v>0</v>
      </c>
      <c r="AR140" s="121" t="s">
        <v>86</v>
      </c>
      <c r="AT140" s="128" t="s">
        <v>75</v>
      </c>
      <c r="AU140" s="128" t="s">
        <v>84</v>
      </c>
      <c r="AY140" s="121" t="s">
        <v>156</v>
      </c>
      <c r="BK140" s="129">
        <f>BK141</f>
        <v>0</v>
      </c>
    </row>
    <row r="141" spans="2:65" s="1" customFormat="1" ht="16.5" customHeight="1">
      <c r="B141" s="132"/>
      <c r="C141" s="133" t="s">
        <v>187</v>
      </c>
      <c r="D141" s="133" t="s">
        <v>158</v>
      </c>
      <c r="E141" s="134" t="s">
        <v>780</v>
      </c>
      <c r="F141" s="135" t="s">
        <v>781</v>
      </c>
      <c r="G141" s="136" t="s">
        <v>376</v>
      </c>
      <c r="H141" s="137">
        <v>1</v>
      </c>
      <c r="I141" s="138"/>
      <c r="J141" s="139">
        <f>ROUND(I141*H141,2)</f>
        <v>0</v>
      </c>
      <c r="K141" s="135" t="s">
        <v>1</v>
      </c>
      <c r="L141" s="31"/>
      <c r="M141" s="140" t="s">
        <v>1</v>
      </c>
      <c r="N141" s="141" t="s">
        <v>41</v>
      </c>
      <c r="P141" s="142">
        <f>O141*H141</f>
        <v>0</v>
      </c>
      <c r="Q141" s="142">
        <v>0</v>
      </c>
      <c r="R141" s="142">
        <f>Q141*H141</f>
        <v>0</v>
      </c>
      <c r="S141" s="142">
        <v>0</v>
      </c>
      <c r="T141" s="143">
        <f>S141*H141</f>
        <v>0</v>
      </c>
      <c r="AR141" s="144" t="s">
        <v>229</v>
      </c>
      <c r="AT141" s="144" t="s">
        <v>158</v>
      </c>
      <c r="AU141" s="144" t="s">
        <v>86</v>
      </c>
      <c r="AY141" s="16" t="s">
        <v>156</v>
      </c>
      <c r="BE141" s="145">
        <f>IF(N141="základní",J141,0)</f>
        <v>0</v>
      </c>
      <c r="BF141" s="145">
        <f>IF(N141="snížená",J141,0)</f>
        <v>0</v>
      </c>
      <c r="BG141" s="145">
        <f>IF(N141="zákl. přenesená",J141,0)</f>
        <v>0</v>
      </c>
      <c r="BH141" s="145">
        <f>IF(N141="sníž. přenesená",J141,0)</f>
        <v>0</v>
      </c>
      <c r="BI141" s="145">
        <f>IF(N141="nulová",J141,0)</f>
        <v>0</v>
      </c>
      <c r="BJ141" s="16" t="s">
        <v>84</v>
      </c>
      <c r="BK141" s="145">
        <f>ROUND(I141*H141,2)</f>
        <v>0</v>
      </c>
      <c r="BL141" s="16" t="s">
        <v>229</v>
      </c>
      <c r="BM141" s="144" t="s">
        <v>782</v>
      </c>
    </row>
    <row r="142" spans="2:63" s="11" customFormat="1" ht="22.9" customHeight="1">
      <c r="B142" s="120"/>
      <c r="D142" s="121" t="s">
        <v>75</v>
      </c>
      <c r="E142" s="130" t="s">
        <v>783</v>
      </c>
      <c r="F142" s="130" t="s">
        <v>784</v>
      </c>
      <c r="I142" s="123"/>
      <c r="J142" s="131">
        <f>BK142</f>
        <v>0</v>
      </c>
      <c r="L142" s="120"/>
      <c r="M142" s="125"/>
      <c r="P142" s="126">
        <f>P143</f>
        <v>0</v>
      </c>
      <c r="R142" s="126">
        <f>R143</f>
        <v>0</v>
      </c>
      <c r="T142" s="127">
        <f>T143</f>
        <v>0</v>
      </c>
      <c r="AR142" s="121" t="s">
        <v>86</v>
      </c>
      <c r="AT142" s="128" t="s">
        <v>75</v>
      </c>
      <c r="AU142" s="128" t="s">
        <v>84</v>
      </c>
      <c r="AY142" s="121" t="s">
        <v>156</v>
      </c>
      <c r="BK142" s="129">
        <f>BK143</f>
        <v>0</v>
      </c>
    </row>
    <row r="143" spans="2:65" s="1" customFormat="1" ht="21.75" customHeight="1">
      <c r="B143" s="132"/>
      <c r="C143" s="133" t="s">
        <v>191</v>
      </c>
      <c r="D143" s="133" t="s">
        <v>158</v>
      </c>
      <c r="E143" s="134" t="s">
        <v>785</v>
      </c>
      <c r="F143" s="135" t="s">
        <v>786</v>
      </c>
      <c r="G143" s="136" t="s">
        <v>376</v>
      </c>
      <c r="H143" s="137">
        <v>1</v>
      </c>
      <c r="I143" s="138"/>
      <c r="J143" s="139">
        <f>ROUND(I143*H143,2)</f>
        <v>0</v>
      </c>
      <c r="K143" s="135" t="s">
        <v>1</v>
      </c>
      <c r="L143" s="31"/>
      <c r="M143" s="140" t="s">
        <v>1</v>
      </c>
      <c r="N143" s="141" t="s">
        <v>41</v>
      </c>
      <c r="P143" s="142">
        <f>O143*H143</f>
        <v>0</v>
      </c>
      <c r="Q143" s="142">
        <v>0</v>
      </c>
      <c r="R143" s="142">
        <f>Q143*H143</f>
        <v>0</v>
      </c>
      <c r="S143" s="142">
        <v>0</v>
      </c>
      <c r="T143" s="143">
        <f>S143*H143</f>
        <v>0</v>
      </c>
      <c r="AR143" s="144" t="s">
        <v>229</v>
      </c>
      <c r="AT143" s="144" t="s">
        <v>158</v>
      </c>
      <c r="AU143" s="144" t="s">
        <v>86</v>
      </c>
      <c r="AY143" s="16" t="s">
        <v>156</v>
      </c>
      <c r="BE143" s="145">
        <f>IF(N143="základní",J143,0)</f>
        <v>0</v>
      </c>
      <c r="BF143" s="145">
        <f>IF(N143="snížená",J143,0)</f>
        <v>0</v>
      </c>
      <c r="BG143" s="145">
        <f>IF(N143="zákl. přenesená",J143,0)</f>
        <v>0</v>
      </c>
      <c r="BH143" s="145">
        <f>IF(N143="sníž. přenesená",J143,0)</f>
        <v>0</v>
      </c>
      <c r="BI143" s="145">
        <f>IF(N143="nulová",J143,0)</f>
        <v>0</v>
      </c>
      <c r="BJ143" s="16" t="s">
        <v>84</v>
      </c>
      <c r="BK143" s="145">
        <f>ROUND(I143*H143,2)</f>
        <v>0</v>
      </c>
      <c r="BL143" s="16" t="s">
        <v>229</v>
      </c>
      <c r="BM143" s="144" t="s">
        <v>787</v>
      </c>
    </row>
    <row r="144" spans="2:63" s="11" customFormat="1" ht="25.9" customHeight="1">
      <c r="B144" s="120"/>
      <c r="D144" s="121" t="s">
        <v>75</v>
      </c>
      <c r="E144" s="122" t="s">
        <v>316</v>
      </c>
      <c r="F144" s="122" t="s">
        <v>788</v>
      </c>
      <c r="I144" s="123"/>
      <c r="J144" s="124">
        <f>BK144</f>
        <v>0</v>
      </c>
      <c r="L144" s="120"/>
      <c r="M144" s="125"/>
      <c r="P144" s="126">
        <f>P145</f>
        <v>0</v>
      </c>
      <c r="R144" s="126">
        <f>R145</f>
        <v>4.28291589</v>
      </c>
      <c r="T144" s="127">
        <f>T145</f>
        <v>0</v>
      </c>
      <c r="AR144" s="121" t="s">
        <v>168</v>
      </c>
      <c r="AT144" s="128" t="s">
        <v>75</v>
      </c>
      <c r="AU144" s="128" t="s">
        <v>76</v>
      </c>
      <c r="AY144" s="121" t="s">
        <v>156</v>
      </c>
      <c r="BK144" s="129">
        <f>BK145</f>
        <v>0</v>
      </c>
    </row>
    <row r="145" spans="2:63" s="11" customFormat="1" ht="22.9" customHeight="1">
      <c r="B145" s="120"/>
      <c r="D145" s="121" t="s">
        <v>75</v>
      </c>
      <c r="E145" s="130" t="s">
        <v>789</v>
      </c>
      <c r="F145" s="130" t="s">
        <v>790</v>
      </c>
      <c r="I145" s="123"/>
      <c r="J145" s="131">
        <f>BK145</f>
        <v>0</v>
      </c>
      <c r="L145" s="120"/>
      <c r="M145" s="125"/>
      <c r="P145" s="126">
        <f>SUM(P146:P162)</f>
        <v>0</v>
      </c>
      <c r="R145" s="126">
        <f>SUM(R146:R162)</f>
        <v>4.28291589</v>
      </c>
      <c r="T145" s="127">
        <f>SUM(T146:T162)</f>
        <v>0</v>
      </c>
      <c r="AR145" s="121" t="s">
        <v>168</v>
      </c>
      <c r="AT145" s="128" t="s">
        <v>75</v>
      </c>
      <c r="AU145" s="128" t="s">
        <v>84</v>
      </c>
      <c r="AY145" s="121" t="s">
        <v>156</v>
      </c>
      <c r="BK145" s="129">
        <f>SUM(BK146:BK162)</f>
        <v>0</v>
      </c>
    </row>
    <row r="146" spans="2:65" s="1" customFormat="1" ht="24.2" customHeight="1">
      <c r="B146" s="132"/>
      <c r="C146" s="133" t="s">
        <v>196</v>
      </c>
      <c r="D146" s="133" t="s">
        <v>158</v>
      </c>
      <c r="E146" s="134" t="s">
        <v>791</v>
      </c>
      <c r="F146" s="135" t="s">
        <v>792</v>
      </c>
      <c r="G146" s="136" t="s">
        <v>213</v>
      </c>
      <c r="H146" s="137">
        <v>0.432</v>
      </c>
      <c r="I146" s="138"/>
      <c r="J146" s="139">
        <f>ROUND(I146*H146,2)</f>
        <v>0</v>
      </c>
      <c r="K146" s="135" t="s">
        <v>162</v>
      </c>
      <c r="L146" s="31"/>
      <c r="M146" s="140" t="s">
        <v>1</v>
      </c>
      <c r="N146" s="141" t="s">
        <v>41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452</v>
      </c>
      <c r="AT146" s="144" t="s">
        <v>158</v>
      </c>
      <c r="AU146" s="144" t="s">
        <v>86</v>
      </c>
      <c r="AY146" s="16" t="s">
        <v>156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84</v>
      </c>
      <c r="BK146" s="145">
        <f>ROUND(I146*H146,2)</f>
        <v>0</v>
      </c>
      <c r="BL146" s="16" t="s">
        <v>452</v>
      </c>
      <c r="BM146" s="144" t="s">
        <v>793</v>
      </c>
    </row>
    <row r="147" spans="2:51" s="13" customFormat="1" ht="11.25">
      <c r="B147" s="154"/>
      <c r="D147" s="147" t="s">
        <v>200</v>
      </c>
      <c r="E147" s="155" t="s">
        <v>1</v>
      </c>
      <c r="F147" s="156" t="s">
        <v>794</v>
      </c>
      <c r="H147" s="155" t="s">
        <v>1</v>
      </c>
      <c r="I147" s="157"/>
      <c r="L147" s="154"/>
      <c r="M147" s="158"/>
      <c r="T147" s="159"/>
      <c r="AT147" s="155" t="s">
        <v>200</v>
      </c>
      <c r="AU147" s="155" t="s">
        <v>86</v>
      </c>
      <c r="AV147" s="13" t="s">
        <v>84</v>
      </c>
      <c r="AW147" s="13" t="s">
        <v>32</v>
      </c>
      <c r="AX147" s="13" t="s">
        <v>76</v>
      </c>
      <c r="AY147" s="155" t="s">
        <v>156</v>
      </c>
    </row>
    <row r="148" spans="2:51" s="12" customFormat="1" ht="11.25">
      <c r="B148" s="146"/>
      <c r="D148" s="147" t="s">
        <v>200</v>
      </c>
      <c r="E148" s="148" t="s">
        <v>1</v>
      </c>
      <c r="F148" s="149" t="s">
        <v>795</v>
      </c>
      <c r="H148" s="150">
        <v>0.432</v>
      </c>
      <c r="I148" s="151"/>
      <c r="L148" s="146"/>
      <c r="M148" s="152"/>
      <c r="T148" s="153"/>
      <c r="AT148" s="148" t="s">
        <v>200</v>
      </c>
      <c r="AU148" s="148" t="s">
        <v>86</v>
      </c>
      <c r="AV148" s="12" t="s">
        <v>86</v>
      </c>
      <c r="AW148" s="12" t="s">
        <v>32</v>
      </c>
      <c r="AX148" s="12" t="s">
        <v>76</v>
      </c>
      <c r="AY148" s="148" t="s">
        <v>156</v>
      </c>
    </row>
    <row r="149" spans="2:51" s="14" customFormat="1" ht="11.25">
      <c r="B149" s="160"/>
      <c r="D149" s="147" t="s">
        <v>200</v>
      </c>
      <c r="E149" s="161" t="s">
        <v>750</v>
      </c>
      <c r="F149" s="162" t="s">
        <v>228</v>
      </c>
      <c r="H149" s="163">
        <v>0.432</v>
      </c>
      <c r="I149" s="164"/>
      <c r="L149" s="160"/>
      <c r="M149" s="165"/>
      <c r="T149" s="166"/>
      <c r="AT149" s="161" t="s">
        <v>200</v>
      </c>
      <c r="AU149" s="161" t="s">
        <v>86</v>
      </c>
      <c r="AV149" s="14" t="s">
        <v>163</v>
      </c>
      <c r="AW149" s="14" t="s">
        <v>32</v>
      </c>
      <c r="AX149" s="14" t="s">
        <v>84</v>
      </c>
      <c r="AY149" s="161" t="s">
        <v>156</v>
      </c>
    </row>
    <row r="150" spans="2:65" s="1" customFormat="1" ht="24.2" customHeight="1">
      <c r="B150" s="132"/>
      <c r="C150" s="133" t="s">
        <v>202</v>
      </c>
      <c r="D150" s="133" t="s">
        <v>158</v>
      </c>
      <c r="E150" s="134" t="s">
        <v>796</v>
      </c>
      <c r="F150" s="135" t="s">
        <v>797</v>
      </c>
      <c r="G150" s="136" t="s">
        <v>213</v>
      </c>
      <c r="H150" s="137">
        <v>0.447</v>
      </c>
      <c r="I150" s="138"/>
      <c r="J150" s="139">
        <f>ROUND(I150*H150,2)</f>
        <v>0</v>
      </c>
      <c r="K150" s="135" t="s">
        <v>162</v>
      </c>
      <c r="L150" s="31"/>
      <c r="M150" s="140" t="s">
        <v>1</v>
      </c>
      <c r="N150" s="141" t="s">
        <v>41</v>
      </c>
      <c r="P150" s="142">
        <f>O150*H150</f>
        <v>0</v>
      </c>
      <c r="Q150" s="142">
        <v>2.50187</v>
      </c>
      <c r="R150" s="142">
        <f>Q150*H150</f>
        <v>1.11833589</v>
      </c>
      <c r="S150" s="142">
        <v>0</v>
      </c>
      <c r="T150" s="143">
        <f>S150*H150</f>
        <v>0</v>
      </c>
      <c r="AR150" s="144" t="s">
        <v>452</v>
      </c>
      <c r="AT150" s="144" t="s">
        <v>158</v>
      </c>
      <c r="AU150" s="144" t="s">
        <v>86</v>
      </c>
      <c r="AY150" s="16" t="s">
        <v>156</v>
      </c>
      <c r="BE150" s="145">
        <f>IF(N150="základní",J150,0)</f>
        <v>0</v>
      </c>
      <c r="BF150" s="145">
        <f>IF(N150="snížená",J150,0)</f>
        <v>0</v>
      </c>
      <c r="BG150" s="145">
        <f>IF(N150="zákl. přenesená",J150,0)</f>
        <v>0</v>
      </c>
      <c r="BH150" s="145">
        <f>IF(N150="sníž. přenesená",J150,0)</f>
        <v>0</v>
      </c>
      <c r="BI150" s="145">
        <f>IF(N150="nulová",J150,0)</f>
        <v>0</v>
      </c>
      <c r="BJ150" s="16" t="s">
        <v>84</v>
      </c>
      <c r="BK150" s="145">
        <f>ROUND(I150*H150,2)</f>
        <v>0</v>
      </c>
      <c r="BL150" s="16" t="s">
        <v>452</v>
      </c>
      <c r="BM150" s="144" t="s">
        <v>798</v>
      </c>
    </row>
    <row r="151" spans="2:51" s="12" customFormat="1" ht="11.25">
      <c r="B151" s="146"/>
      <c r="D151" s="147" t="s">
        <v>200</v>
      </c>
      <c r="E151" s="148" t="s">
        <v>1</v>
      </c>
      <c r="F151" s="149" t="s">
        <v>799</v>
      </c>
      <c r="H151" s="150">
        <v>0.447</v>
      </c>
      <c r="I151" s="151"/>
      <c r="L151" s="146"/>
      <c r="M151" s="152"/>
      <c r="T151" s="153"/>
      <c r="AT151" s="148" t="s">
        <v>200</v>
      </c>
      <c r="AU151" s="148" t="s">
        <v>86</v>
      </c>
      <c r="AV151" s="12" t="s">
        <v>86</v>
      </c>
      <c r="AW151" s="12" t="s">
        <v>32</v>
      </c>
      <c r="AX151" s="12" t="s">
        <v>84</v>
      </c>
      <c r="AY151" s="148" t="s">
        <v>156</v>
      </c>
    </row>
    <row r="152" spans="2:65" s="1" customFormat="1" ht="24.2" customHeight="1">
      <c r="B152" s="132"/>
      <c r="C152" s="133" t="s">
        <v>8</v>
      </c>
      <c r="D152" s="133" t="s">
        <v>158</v>
      </c>
      <c r="E152" s="134" t="s">
        <v>800</v>
      </c>
      <c r="F152" s="135" t="s">
        <v>801</v>
      </c>
      <c r="G152" s="136" t="s">
        <v>194</v>
      </c>
      <c r="H152" s="137">
        <v>9</v>
      </c>
      <c r="I152" s="138"/>
      <c r="J152" s="139">
        <f aca="true" t="shared" si="0" ref="J152:J158">ROUND(I152*H152,2)</f>
        <v>0</v>
      </c>
      <c r="K152" s="135" t="s">
        <v>162</v>
      </c>
      <c r="L152" s="31"/>
      <c r="M152" s="140" t="s">
        <v>1</v>
      </c>
      <c r="N152" s="141" t="s">
        <v>41</v>
      </c>
      <c r="P152" s="142">
        <f aca="true" t="shared" si="1" ref="P152:P158">O152*H152</f>
        <v>0</v>
      </c>
      <c r="Q152" s="142">
        <v>0</v>
      </c>
      <c r="R152" s="142">
        <f aca="true" t="shared" si="2" ref="R152:R158">Q152*H152</f>
        <v>0</v>
      </c>
      <c r="S152" s="142">
        <v>0</v>
      </c>
      <c r="T152" s="143">
        <f aca="true" t="shared" si="3" ref="T152:T158">S152*H152</f>
        <v>0</v>
      </c>
      <c r="AR152" s="144" t="s">
        <v>452</v>
      </c>
      <c r="AT152" s="144" t="s">
        <v>158</v>
      </c>
      <c r="AU152" s="144" t="s">
        <v>86</v>
      </c>
      <c r="AY152" s="16" t="s">
        <v>156</v>
      </c>
      <c r="BE152" s="145">
        <f aca="true" t="shared" si="4" ref="BE152:BE158">IF(N152="základní",J152,0)</f>
        <v>0</v>
      </c>
      <c r="BF152" s="145">
        <f aca="true" t="shared" si="5" ref="BF152:BF158">IF(N152="snížená",J152,0)</f>
        <v>0</v>
      </c>
      <c r="BG152" s="145">
        <f aca="true" t="shared" si="6" ref="BG152:BG158">IF(N152="zákl. přenesená",J152,0)</f>
        <v>0</v>
      </c>
      <c r="BH152" s="145">
        <f aca="true" t="shared" si="7" ref="BH152:BH158">IF(N152="sníž. přenesená",J152,0)</f>
        <v>0</v>
      </c>
      <c r="BI152" s="145">
        <f aca="true" t="shared" si="8" ref="BI152:BI158">IF(N152="nulová",J152,0)</f>
        <v>0</v>
      </c>
      <c r="BJ152" s="16" t="s">
        <v>84</v>
      </c>
      <c r="BK152" s="145">
        <f aca="true" t="shared" si="9" ref="BK152:BK158">ROUND(I152*H152,2)</f>
        <v>0</v>
      </c>
      <c r="BL152" s="16" t="s">
        <v>452</v>
      </c>
      <c r="BM152" s="144" t="s">
        <v>802</v>
      </c>
    </row>
    <row r="153" spans="2:65" s="1" customFormat="1" ht="24.2" customHeight="1">
      <c r="B153" s="132"/>
      <c r="C153" s="133" t="s">
        <v>210</v>
      </c>
      <c r="D153" s="133" t="s">
        <v>158</v>
      </c>
      <c r="E153" s="134" t="s">
        <v>803</v>
      </c>
      <c r="F153" s="135" t="s">
        <v>804</v>
      </c>
      <c r="G153" s="136" t="s">
        <v>194</v>
      </c>
      <c r="H153" s="137">
        <v>9</v>
      </c>
      <c r="I153" s="138"/>
      <c r="J153" s="139">
        <f t="shared" si="0"/>
        <v>0</v>
      </c>
      <c r="K153" s="135" t="s">
        <v>162</v>
      </c>
      <c r="L153" s="31"/>
      <c r="M153" s="140" t="s">
        <v>1</v>
      </c>
      <c r="N153" s="141" t="s">
        <v>41</v>
      </c>
      <c r="P153" s="142">
        <f t="shared" si="1"/>
        <v>0</v>
      </c>
      <c r="Q153" s="142">
        <v>0.351</v>
      </c>
      <c r="R153" s="142">
        <f t="shared" si="2"/>
        <v>3.159</v>
      </c>
      <c r="S153" s="142">
        <v>0</v>
      </c>
      <c r="T153" s="143">
        <f t="shared" si="3"/>
        <v>0</v>
      </c>
      <c r="AR153" s="144" t="s">
        <v>452</v>
      </c>
      <c r="AT153" s="144" t="s">
        <v>158</v>
      </c>
      <c r="AU153" s="144" t="s">
        <v>86</v>
      </c>
      <c r="AY153" s="16" t="s">
        <v>156</v>
      </c>
      <c r="BE153" s="145">
        <f t="shared" si="4"/>
        <v>0</v>
      </c>
      <c r="BF153" s="145">
        <f t="shared" si="5"/>
        <v>0</v>
      </c>
      <c r="BG153" s="145">
        <f t="shared" si="6"/>
        <v>0</v>
      </c>
      <c r="BH153" s="145">
        <f t="shared" si="7"/>
        <v>0</v>
      </c>
      <c r="BI153" s="145">
        <f t="shared" si="8"/>
        <v>0</v>
      </c>
      <c r="BJ153" s="16" t="s">
        <v>84</v>
      </c>
      <c r="BK153" s="145">
        <f t="shared" si="9"/>
        <v>0</v>
      </c>
      <c r="BL153" s="16" t="s">
        <v>452</v>
      </c>
      <c r="BM153" s="144" t="s">
        <v>805</v>
      </c>
    </row>
    <row r="154" spans="2:65" s="1" customFormat="1" ht="16.5" customHeight="1">
      <c r="B154" s="132"/>
      <c r="C154" s="133" t="s">
        <v>216</v>
      </c>
      <c r="D154" s="133" t="s">
        <v>158</v>
      </c>
      <c r="E154" s="134" t="s">
        <v>806</v>
      </c>
      <c r="F154" s="135" t="s">
        <v>807</v>
      </c>
      <c r="G154" s="136" t="s">
        <v>194</v>
      </c>
      <c r="H154" s="137">
        <v>9</v>
      </c>
      <c r="I154" s="138"/>
      <c r="J154" s="139">
        <f t="shared" si="0"/>
        <v>0</v>
      </c>
      <c r="K154" s="135" t="s">
        <v>162</v>
      </c>
      <c r="L154" s="31"/>
      <c r="M154" s="140" t="s">
        <v>1</v>
      </c>
      <c r="N154" s="141" t="s">
        <v>41</v>
      </c>
      <c r="P154" s="142">
        <f t="shared" si="1"/>
        <v>0</v>
      </c>
      <c r="Q154" s="142">
        <v>7E-05</v>
      </c>
      <c r="R154" s="142">
        <f t="shared" si="2"/>
        <v>0.0006299999999999999</v>
      </c>
      <c r="S154" s="142">
        <v>0</v>
      </c>
      <c r="T154" s="143">
        <f t="shared" si="3"/>
        <v>0</v>
      </c>
      <c r="AR154" s="144" t="s">
        <v>452</v>
      </c>
      <c r="AT154" s="144" t="s">
        <v>158</v>
      </c>
      <c r="AU154" s="144" t="s">
        <v>86</v>
      </c>
      <c r="AY154" s="16" t="s">
        <v>156</v>
      </c>
      <c r="BE154" s="145">
        <f t="shared" si="4"/>
        <v>0</v>
      </c>
      <c r="BF154" s="145">
        <f t="shared" si="5"/>
        <v>0</v>
      </c>
      <c r="BG154" s="145">
        <f t="shared" si="6"/>
        <v>0</v>
      </c>
      <c r="BH154" s="145">
        <f t="shared" si="7"/>
        <v>0</v>
      </c>
      <c r="BI154" s="145">
        <f t="shared" si="8"/>
        <v>0</v>
      </c>
      <c r="BJ154" s="16" t="s">
        <v>84</v>
      </c>
      <c r="BK154" s="145">
        <f t="shared" si="9"/>
        <v>0</v>
      </c>
      <c r="BL154" s="16" t="s">
        <v>452</v>
      </c>
      <c r="BM154" s="144" t="s">
        <v>808</v>
      </c>
    </row>
    <row r="155" spans="2:65" s="1" customFormat="1" ht="24.2" customHeight="1">
      <c r="B155" s="132"/>
      <c r="C155" s="133" t="s">
        <v>222</v>
      </c>
      <c r="D155" s="133" t="s">
        <v>158</v>
      </c>
      <c r="E155" s="134" t="s">
        <v>809</v>
      </c>
      <c r="F155" s="135" t="s">
        <v>810</v>
      </c>
      <c r="G155" s="136" t="s">
        <v>194</v>
      </c>
      <c r="H155" s="137">
        <v>9</v>
      </c>
      <c r="I155" s="138"/>
      <c r="J155" s="139">
        <f t="shared" si="0"/>
        <v>0</v>
      </c>
      <c r="K155" s="135" t="s">
        <v>162</v>
      </c>
      <c r="L155" s="31"/>
      <c r="M155" s="140" t="s">
        <v>1</v>
      </c>
      <c r="N155" s="141" t="s">
        <v>41</v>
      </c>
      <c r="P155" s="142">
        <f t="shared" si="1"/>
        <v>0</v>
      </c>
      <c r="Q155" s="142">
        <v>0</v>
      </c>
      <c r="R155" s="142">
        <f t="shared" si="2"/>
        <v>0</v>
      </c>
      <c r="S155" s="142">
        <v>0</v>
      </c>
      <c r="T155" s="143">
        <f t="shared" si="3"/>
        <v>0</v>
      </c>
      <c r="AR155" s="144" t="s">
        <v>452</v>
      </c>
      <c r="AT155" s="144" t="s">
        <v>158</v>
      </c>
      <c r="AU155" s="144" t="s">
        <v>86</v>
      </c>
      <c r="AY155" s="16" t="s">
        <v>156</v>
      </c>
      <c r="BE155" s="145">
        <f t="shared" si="4"/>
        <v>0</v>
      </c>
      <c r="BF155" s="145">
        <f t="shared" si="5"/>
        <v>0</v>
      </c>
      <c r="BG155" s="145">
        <f t="shared" si="6"/>
        <v>0</v>
      </c>
      <c r="BH155" s="145">
        <f t="shared" si="7"/>
        <v>0</v>
      </c>
      <c r="BI155" s="145">
        <f t="shared" si="8"/>
        <v>0</v>
      </c>
      <c r="BJ155" s="16" t="s">
        <v>84</v>
      </c>
      <c r="BK155" s="145">
        <f t="shared" si="9"/>
        <v>0</v>
      </c>
      <c r="BL155" s="16" t="s">
        <v>452</v>
      </c>
      <c r="BM155" s="144" t="s">
        <v>811</v>
      </c>
    </row>
    <row r="156" spans="2:65" s="1" customFormat="1" ht="24.2" customHeight="1">
      <c r="B156" s="132"/>
      <c r="C156" s="167" t="s">
        <v>229</v>
      </c>
      <c r="D156" s="167" t="s">
        <v>316</v>
      </c>
      <c r="E156" s="168" t="s">
        <v>812</v>
      </c>
      <c r="F156" s="169" t="s">
        <v>813</v>
      </c>
      <c r="G156" s="170" t="s">
        <v>194</v>
      </c>
      <c r="H156" s="171">
        <v>9</v>
      </c>
      <c r="I156" s="172"/>
      <c r="J156" s="173">
        <f t="shared" si="0"/>
        <v>0</v>
      </c>
      <c r="K156" s="169" t="s">
        <v>162</v>
      </c>
      <c r="L156" s="174"/>
      <c r="M156" s="175" t="s">
        <v>1</v>
      </c>
      <c r="N156" s="176" t="s">
        <v>41</v>
      </c>
      <c r="P156" s="142">
        <f t="shared" si="1"/>
        <v>0</v>
      </c>
      <c r="Q156" s="142">
        <v>0.00055</v>
      </c>
      <c r="R156" s="142">
        <f t="shared" si="2"/>
        <v>0.00495</v>
      </c>
      <c r="S156" s="142">
        <v>0</v>
      </c>
      <c r="T156" s="143">
        <f t="shared" si="3"/>
        <v>0</v>
      </c>
      <c r="AR156" s="144" t="s">
        <v>814</v>
      </c>
      <c r="AT156" s="144" t="s">
        <v>316</v>
      </c>
      <c r="AU156" s="144" t="s">
        <v>86</v>
      </c>
      <c r="AY156" s="16" t="s">
        <v>156</v>
      </c>
      <c r="BE156" s="145">
        <f t="shared" si="4"/>
        <v>0</v>
      </c>
      <c r="BF156" s="145">
        <f t="shared" si="5"/>
        <v>0</v>
      </c>
      <c r="BG156" s="145">
        <f t="shared" si="6"/>
        <v>0</v>
      </c>
      <c r="BH156" s="145">
        <f t="shared" si="7"/>
        <v>0</v>
      </c>
      <c r="BI156" s="145">
        <f t="shared" si="8"/>
        <v>0</v>
      </c>
      <c r="BJ156" s="16" t="s">
        <v>84</v>
      </c>
      <c r="BK156" s="145">
        <f t="shared" si="9"/>
        <v>0</v>
      </c>
      <c r="BL156" s="16" t="s">
        <v>452</v>
      </c>
      <c r="BM156" s="144" t="s">
        <v>815</v>
      </c>
    </row>
    <row r="157" spans="2:65" s="1" customFormat="1" ht="24.2" customHeight="1">
      <c r="B157" s="132"/>
      <c r="C157" s="133" t="s">
        <v>235</v>
      </c>
      <c r="D157" s="133" t="s">
        <v>158</v>
      </c>
      <c r="E157" s="134" t="s">
        <v>816</v>
      </c>
      <c r="F157" s="135" t="s">
        <v>817</v>
      </c>
      <c r="G157" s="136" t="s">
        <v>194</v>
      </c>
      <c r="H157" s="137">
        <v>9</v>
      </c>
      <c r="I157" s="138"/>
      <c r="J157" s="139">
        <f t="shared" si="0"/>
        <v>0</v>
      </c>
      <c r="K157" s="135" t="s">
        <v>162</v>
      </c>
      <c r="L157" s="31"/>
      <c r="M157" s="140" t="s">
        <v>1</v>
      </c>
      <c r="N157" s="141" t="s">
        <v>41</v>
      </c>
      <c r="P157" s="142">
        <f t="shared" si="1"/>
        <v>0</v>
      </c>
      <c r="Q157" s="142">
        <v>0</v>
      </c>
      <c r="R157" s="142">
        <f t="shared" si="2"/>
        <v>0</v>
      </c>
      <c r="S157" s="142">
        <v>0</v>
      </c>
      <c r="T157" s="143">
        <f t="shared" si="3"/>
        <v>0</v>
      </c>
      <c r="AR157" s="144" t="s">
        <v>452</v>
      </c>
      <c r="AT157" s="144" t="s">
        <v>158</v>
      </c>
      <c r="AU157" s="144" t="s">
        <v>86</v>
      </c>
      <c r="AY157" s="16" t="s">
        <v>156</v>
      </c>
      <c r="BE157" s="145">
        <f t="shared" si="4"/>
        <v>0</v>
      </c>
      <c r="BF157" s="145">
        <f t="shared" si="5"/>
        <v>0</v>
      </c>
      <c r="BG157" s="145">
        <f t="shared" si="6"/>
        <v>0</v>
      </c>
      <c r="BH157" s="145">
        <f t="shared" si="7"/>
        <v>0</v>
      </c>
      <c r="BI157" s="145">
        <f t="shared" si="8"/>
        <v>0</v>
      </c>
      <c r="BJ157" s="16" t="s">
        <v>84</v>
      </c>
      <c r="BK157" s="145">
        <f t="shared" si="9"/>
        <v>0</v>
      </c>
      <c r="BL157" s="16" t="s">
        <v>452</v>
      </c>
      <c r="BM157" s="144" t="s">
        <v>818</v>
      </c>
    </row>
    <row r="158" spans="2:65" s="1" customFormat="1" ht="21.75" customHeight="1">
      <c r="B158" s="132"/>
      <c r="C158" s="133" t="s">
        <v>240</v>
      </c>
      <c r="D158" s="133" t="s">
        <v>158</v>
      </c>
      <c r="E158" s="134" t="s">
        <v>819</v>
      </c>
      <c r="F158" s="135" t="s">
        <v>820</v>
      </c>
      <c r="G158" s="136" t="s">
        <v>213</v>
      </c>
      <c r="H158" s="137">
        <v>1.062</v>
      </c>
      <c r="I158" s="138"/>
      <c r="J158" s="139">
        <f t="shared" si="0"/>
        <v>0</v>
      </c>
      <c r="K158" s="135" t="s">
        <v>162</v>
      </c>
      <c r="L158" s="31"/>
      <c r="M158" s="140" t="s">
        <v>1</v>
      </c>
      <c r="N158" s="141" t="s">
        <v>41</v>
      </c>
      <c r="P158" s="142">
        <f t="shared" si="1"/>
        <v>0</v>
      </c>
      <c r="Q158" s="142">
        <v>0</v>
      </c>
      <c r="R158" s="142">
        <f t="shared" si="2"/>
        <v>0</v>
      </c>
      <c r="S158" s="142">
        <v>0</v>
      </c>
      <c r="T158" s="143">
        <f t="shared" si="3"/>
        <v>0</v>
      </c>
      <c r="AR158" s="144" t="s">
        <v>452</v>
      </c>
      <c r="AT158" s="144" t="s">
        <v>158</v>
      </c>
      <c r="AU158" s="144" t="s">
        <v>86</v>
      </c>
      <c r="AY158" s="16" t="s">
        <v>156</v>
      </c>
      <c r="BE158" s="145">
        <f t="shared" si="4"/>
        <v>0</v>
      </c>
      <c r="BF158" s="145">
        <f t="shared" si="5"/>
        <v>0</v>
      </c>
      <c r="BG158" s="145">
        <f t="shared" si="6"/>
        <v>0</v>
      </c>
      <c r="BH158" s="145">
        <f t="shared" si="7"/>
        <v>0</v>
      </c>
      <c r="BI158" s="145">
        <f t="shared" si="8"/>
        <v>0</v>
      </c>
      <c r="BJ158" s="16" t="s">
        <v>84</v>
      </c>
      <c r="BK158" s="145">
        <f t="shared" si="9"/>
        <v>0</v>
      </c>
      <c r="BL158" s="16" t="s">
        <v>452</v>
      </c>
      <c r="BM158" s="144" t="s">
        <v>821</v>
      </c>
    </row>
    <row r="159" spans="2:51" s="12" customFormat="1" ht="11.25">
      <c r="B159" s="146"/>
      <c r="D159" s="147" t="s">
        <v>200</v>
      </c>
      <c r="E159" s="148" t="s">
        <v>748</v>
      </c>
      <c r="F159" s="149" t="s">
        <v>822</v>
      </c>
      <c r="H159" s="150">
        <v>1.062</v>
      </c>
      <c r="I159" s="151"/>
      <c r="L159" s="146"/>
      <c r="M159" s="152"/>
      <c r="T159" s="153"/>
      <c r="AT159" s="148" t="s">
        <v>200</v>
      </c>
      <c r="AU159" s="148" t="s">
        <v>86</v>
      </c>
      <c r="AV159" s="12" t="s">
        <v>86</v>
      </c>
      <c r="AW159" s="12" t="s">
        <v>32</v>
      </c>
      <c r="AX159" s="12" t="s">
        <v>84</v>
      </c>
      <c r="AY159" s="148" t="s">
        <v>156</v>
      </c>
    </row>
    <row r="160" spans="2:65" s="1" customFormat="1" ht="24.2" customHeight="1">
      <c r="B160" s="132"/>
      <c r="C160" s="133" t="s">
        <v>244</v>
      </c>
      <c r="D160" s="133" t="s">
        <v>158</v>
      </c>
      <c r="E160" s="134" t="s">
        <v>823</v>
      </c>
      <c r="F160" s="135" t="s">
        <v>824</v>
      </c>
      <c r="G160" s="136" t="s">
        <v>213</v>
      </c>
      <c r="H160" s="137">
        <v>14.868</v>
      </c>
      <c r="I160" s="138"/>
      <c r="J160" s="139">
        <f>ROUND(I160*H160,2)</f>
        <v>0</v>
      </c>
      <c r="K160" s="135" t="s">
        <v>162</v>
      </c>
      <c r="L160" s="31"/>
      <c r="M160" s="140" t="s">
        <v>1</v>
      </c>
      <c r="N160" s="141" t="s">
        <v>41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452</v>
      </c>
      <c r="AT160" s="144" t="s">
        <v>158</v>
      </c>
      <c r="AU160" s="144" t="s">
        <v>86</v>
      </c>
      <c r="AY160" s="16" t="s">
        <v>156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6" t="s">
        <v>84</v>
      </c>
      <c r="BK160" s="145">
        <f>ROUND(I160*H160,2)</f>
        <v>0</v>
      </c>
      <c r="BL160" s="16" t="s">
        <v>452</v>
      </c>
      <c r="BM160" s="144" t="s">
        <v>825</v>
      </c>
    </row>
    <row r="161" spans="2:51" s="12" customFormat="1" ht="11.25">
      <c r="B161" s="146"/>
      <c r="D161" s="147" t="s">
        <v>200</v>
      </c>
      <c r="E161" s="148" t="s">
        <v>1</v>
      </c>
      <c r="F161" s="149" t="s">
        <v>826</v>
      </c>
      <c r="H161" s="150">
        <v>14.868</v>
      </c>
      <c r="I161" s="151"/>
      <c r="L161" s="146"/>
      <c r="M161" s="152"/>
      <c r="T161" s="153"/>
      <c r="AT161" s="148" t="s">
        <v>200</v>
      </c>
      <c r="AU161" s="148" t="s">
        <v>86</v>
      </c>
      <c r="AV161" s="12" t="s">
        <v>86</v>
      </c>
      <c r="AW161" s="12" t="s">
        <v>32</v>
      </c>
      <c r="AX161" s="12" t="s">
        <v>84</v>
      </c>
      <c r="AY161" s="148" t="s">
        <v>156</v>
      </c>
    </row>
    <row r="162" spans="2:65" s="1" customFormat="1" ht="24.2" customHeight="1">
      <c r="B162" s="132"/>
      <c r="C162" s="133" t="s">
        <v>249</v>
      </c>
      <c r="D162" s="133" t="s">
        <v>158</v>
      </c>
      <c r="E162" s="134" t="s">
        <v>827</v>
      </c>
      <c r="F162" s="135" t="s">
        <v>828</v>
      </c>
      <c r="G162" s="136" t="s">
        <v>304</v>
      </c>
      <c r="H162" s="137">
        <v>4.283</v>
      </c>
      <c r="I162" s="138"/>
      <c r="J162" s="139">
        <f>ROUND(I162*H162,2)</f>
        <v>0</v>
      </c>
      <c r="K162" s="135" t="s">
        <v>162</v>
      </c>
      <c r="L162" s="31"/>
      <c r="M162" s="177" t="s">
        <v>1</v>
      </c>
      <c r="N162" s="178" t="s">
        <v>41</v>
      </c>
      <c r="O162" s="179"/>
      <c r="P162" s="180">
        <f>O162*H162</f>
        <v>0</v>
      </c>
      <c r="Q162" s="180">
        <v>0</v>
      </c>
      <c r="R162" s="180">
        <f>Q162*H162</f>
        <v>0</v>
      </c>
      <c r="S162" s="180">
        <v>0</v>
      </c>
      <c r="T162" s="181">
        <f>S162*H162</f>
        <v>0</v>
      </c>
      <c r="AR162" s="144" t="s">
        <v>452</v>
      </c>
      <c r="AT162" s="144" t="s">
        <v>158</v>
      </c>
      <c r="AU162" s="144" t="s">
        <v>86</v>
      </c>
      <c r="AY162" s="16" t="s">
        <v>156</v>
      </c>
      <c r="BE162" s="145">
        <f>IF(N162="základní",J162,0)</f>
        <v>0</v>
      </c>
      <c r="BF162" s="145">
        <f>IF(N162="snížená",J162,0)</f>
        <v>0</v>
      </c>
      <c r="BG162" s="145">
        <f>IF(N162="zákl. přenesená",J162,0)</f>
        <v>0</v>
      </c>
      <c r="BH162" s="145">
        <f>IF(N162="sníž. přenesená",J162,0)</f>
        <v>0</v>
      </c>
      <c r="BI162" s="145">
        <f>IF(N162="nulová",J162,0)</f>
        <v>0</v>
      </c>
      <c r="BJ162" s="16" t="s">
        <v>84</v>
      </c>
      <c r="BK162" s="145">
        <f>ROUND(I162*H162,2)</f>
        <v>0</v>
      </c>
      <c r="BL162" s="16" t="s">
        <v>452</v>
      </c>
      <c r="BM162" s="144" t="s">
        <v>829</v>
      </c>
    </row>
    <row r="163" spans="2:12" s="1" customFormat="1" ht="6.95" customHeight="1">
      <c r="B163" s="43"/>
      <c r="C163" s="44"/>
      <c r="D163" s="44"/>
      <c r="E163" s="44"/>
      <c r="F163" s="44"/>
      <c r="G163" s="44"/>
      <c r="H163" s="44"/>
      <c r="I163" s="44"/>
      <c r="J163" s="44"/>
      <c r="K163" s="44"/>
      <c r="L163" s="31"/>
    </row>
  </sheetData>
  <autoFilter ref="C124:K162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9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56" ht="36.95" customHeight="1">
      <c r="L2" s="232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92</v>
      </c>
      <c r="AZ2" s="87" t="s">
        <v>99</v>
      </c>
      <c r="BA2" s="87" t="s">
        <v>1</v>
      </c>
      <c r="BB2" s="87" t="s">
        <v>1</v>
      </c>
      <c r="BC2" s="87" t="s">
        <v>415</v>
      </c>
      <c r="BD2" s="87" t="s">
        <v>86</v>
      </c>
    </row>
    <row r="3" spans="2:5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  <c r="AZ3" s="87" t="s">
        <v>121</v>
      </c>
      <c r="BA3" s="87" t="s">
        <v>1</v>
      </c>
      <c r="BB3" s="87" t="s">
        <v>1</v>
      </c>
      <c r="BC3" s="87" t="s">
        <v>830</v>
      </c>
      <c r="BD3" s="87" t="s">
        <v>86</v>
      </c>
    </row>
    <row r="4" spans="2:56" ht="24.95" customHeight="1">
      <c r="B4" s="19"/>
      <c r="D4" s="20" t="s">
        <v>102</v>
      </c>
      <c r="L4" s="19"/>
      <c r="M4" s="88" t="s">
        <v>10</v>
      </c>
      <c r="AT4" s="16" t="s">
        <v>3</v>
      </c>
      <c r="AZ4" s="87" t="s">
        <v>123</v>
      </c>
      <c r="BA4" s="87" t="s">
        <v>1</v>
      </c>
      <c r="BB4" s="87" t="s">
        <v>1</v>
      </c>
      <c r="BC4" s="87" t="s">
        <v>831</v>
      </c>
      <c r="BD4" s="87" t="s">
        <v>86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Kontejnerové stanoviště na ulici Soudní,Valašské Meziříčí</v>
      </c>
      <c r="F7" s="234"/>
      <c r="G7" s="234"/>
      <c r="H7" s="234"/>
      <c r="L7" s="19"/>
    </row>
    <row r="8" spans="2:12" s="1" customFormat="1" ht="12" customHeight="1">
      <c r="B8" s="31"/>
      <c r="D8" s="26" t="s">
        <v>111</v>
      </c>
      <c r="L8" s="31"/>
    </row>
    <row r="9" spans="2:12" s="1" customFormat="1" ht="16.5" customHeight="1">
      <c r="B9" s="31"/>
      <c r="E9" s="194" t="s">
        <v>832</v>
      </c>
      <c r="F9" s="235"/>
      <c r="G9" s="235"/>
      <c r="H9" s="235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4. 10. 2022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6" t="str">
        <f>'Rekapitulace stavby'!E14</f>
        <v>Vyplň údaj</v>
      </c>
      <c r="F18" s="216"/>
      <c r="G18" s="216"/>
      <c r="H18" s="21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9"/>
      <c r="E27" s="221" t="s">
        <v>1</v>
      </c>
      <c r="F27" s="221"/>
      <c r="G27" s="221"/>
      <c r="H27" s="221"/>
      <c r="L27" s="8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0" t="s">
        <v>36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1">
        <f>ROUND((SUM(BE125:BE194)),2)</f>
        <v>0</v>
      </c>
      <c r="I33" s="92">
        <v>0.21</v>
      </c>
      <c r="J33" s="91">
        <f>ROUND(((SUM(BE125:BE194))*I33),2)</f>
        <v>0</v>
      </c>
      <c r="L33" s="31"/>
    </row>
    <row r="34" spans="2:12" s="1" customFormat="1" ht="14.45" customHeight="1">
      <c r="B34" s="31"/>
      <c r="E34" s="26" t="s">
        <v>42</v>
      </c>
      <c r="F34" s="91">
        <f>ROUND((SUM(BF125:BF194)),2)</f>
        <v>0</v>
      </c>
      <c r="I34" s="92">
        <v>0.12</v>
      </c>
      <c r="J34" s="91">
        <f>ROUND(((SUM(BF125:BF194))*I34),2)</f>
        <v>0</v>
      </c>
      <c r="L34" s="31"/>
    </row>
    <row r="35" spans="2:12" s="1" customFormat="1" ht="14.45" customHeight="1" hidden="1">
      <c r="B35" s="31"/>
      <c r="E35" s="26" t="s">
        <v>43</v>
      </c>
      <c r="F35" s="91">
        <f>ROUND((SUM(BG125:BG194)),2)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1">
        <f>ROUND((SUM(BH125:BH194)),2)</f>
        <v>0</v>
      </c>
      <c r="I36" s="92">
        <v>0.12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1">
        <f>ROUND((SUM(BI125:BI194)),2)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6"/>
      <c r="F39" s="56"/>
      <c r="G39" s="95" t="s">
        <v>47</v>
      </c>
      <c r="H39" s="96" t="s">
        <v>48</v>
      </c>
      <c r="I39" s="56"/>
      <c r="J39" s="97">
        <f>SUM(J30:J37)</f>
        <v>0</v>
      </c>
      <c r="K39" s="98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9" t="s">
        <v>52</v>
      </c>
      <c r="G61" s="42" t="s">
        <v>51</v>
      </c>
      <c r="H61" s="33"/>
      <c r="I61" s="33"/>
      <c r="J61" s="100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9" t="s">
        <v>52</v>
      </c>
      <c r="G76" s="42" t="s">
        <v>51</v>
      </c>
      <c r="H76" s="33"/>
      <c r="I76" s="33"/>
      <c r="J76" s="100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125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Kontejnerové stanoviště na ulici Soudní,Valašské Meziříčí</v>
      </c>
      <c r="F85" s="234"/>
      <c r="G85" s="234"/>
      <c r="H85" s="234"/>
      <c r="L85" s="31"/>
    </row>
    <row r="86" spans="2:12" s="1" customFormat="1" ht="12" customHeight="1">
      <c r="B86" s="31"/>
      <c r="C86" s="26" t="s">
        <v>111</v>
      </c>
      <c r="L86" s="31"/>
    </row>
    <row r="87" spans="2:12" s="1" customFormat="1" ht="16.5" customHeight="1">
      <c r="B87" s="31"/>
      <c r="E87" s="194" t="str">
        <f>E9</f>
        <v>701 - SO 701 Kontejnerové stanoviště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Valašské Meziříčí</v>
      </c>
      <c r="I89" s="26" t="s">
        <v>22</v>
      </c>
      <c r="J89" s="51" t="str">
        <f>IF(J12="","",J12)</f>
        <v>4. 10. 2022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Město Valašské Meziříčí</v>
      </c>
      <c r="I91" s="26" t="s">
        <v>30</v>
      </c>
      <c r="J91" s="29" t="str">
        <f>E21</f>
        <v>LZ-PROJEKT plus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Fajfrová Irena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1" t="s">
        <v>126</v>
      </c>
      <c r="D94" s="93"/>
      <c r="E94" s="93"/>
      <c r="F94" s="93"/>
      <c r="G94" s="93"/>
      <c r="H94" s="93"/>
      <c r="I94" s="93"/>
      <c r="J94" s="102" t="s">
        <v>127</v>
      </c>
      <c r="K94" s="93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3" t="s">
        <v>128</v>
      </c>
      <c r="J96" s="65">
        <f>J125</f>
        <v>0</v>
      </c>
      <c r="L96" s="31"/>
      <c r="AU96" s="16" t="s">
        <v>129</v>
      </c>
    </row>
    <row r="97" spans="2:12" s="8" customFormat="1" ht="24.95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J126</f>
        <v>0</v>
      </c>
      <c r="L97" s="104"/>
    </row>
    <row r="98" spans="2:12" s="9" customFormat="1" ht="19.9" customHeight="1">
      <c r="B98" s="108"/>
      <c r="D98" s="109" t="s">
        <v>131</v>
      </c>
      <c r="E98" s="110"/>
      <c r="F98" s="110"/>
      <c r="G98" s="110"/>
      <c r="H98" s="110"/>
      <c r="I98" s="110"/>
      <c r="J98" s="111">
        <f>J127</f>
        <v>0</v>
      </c>
      <c r="L98" s="108"/>
    </row>
    <row r="99" spans="2:12" s="9" customFormat="1" ht="19.9" customHeight="1">
      <c r="B99" s="108"/>
      <c r="D99" s="109" t="s">
        <v>833</v>
      </c>
      <c r="E99" s="110"/>
      <c r="F99" s="110"/>
      <c r="G99" s="110"/>
      <c r="H99" s="110"/>
      <c r="I99" s="110"/>
      <c r="J99" s="111">
        <f>J153</f>
        <v>0</v>
      </c>
      <c r="L99" s="108"/>
    </row>
    <row r="100" spans="2:12" s="9" customFormat="1" ht="19.9" customHeight="1">
      <c r="B100" s="108"/>
      <c r="D100" s="109" t="s">
        <v>135</v>
      </c>
      <c r="E100" s="110"/>
      <c r="F100" s="110"/>
      <c r="G100" s="110"/>
      <c r="H100" s="110"/>
      <c r="I100" s="110"/>
      <c r="J100" s="111">
        <f>J165</f>
        <v>0</v>
      </c>
      <c r="L100" s="108"/>
    </row>
    <row r="101" spans="2:12" s="9" customFormat="1" ht="19.9" customHeight="1">
      <c r="B101" s="108"/>
      <c r="D101" s="109" t="s">
        <v>136</v>
      </c>
      <c r="E101" s="110"/>
      <c r="F101" s="110"/>
      <c r="G101" s="110"/>
      <c r="H101" s="110"/>
      <c r="I101" s="110"/>
      <c r="J101" s="111">
        <f>J168</f>
        <v>0</v>
      </c>
      <c r="L101" s="108"/>
    </row>
    <row r="102" spans="2:12" s="9" customFormat="1" ht="19.9" customHeight="1">
      <c r="B102" s="108"/>
      <c r="D102" s="109" t="s">
        <v>137</v>
      </c>
      <c r="E102" s="110"/>
      <c r="F102" s="110"/>
      <c r="G102" s="110"/>
      <c r="H102" s="110"/>
      <c r="I102" s="110"/>
      <c r="J102" s="111">
        <f>J170</f>
        <v>0</v>
      </c>
      <c r="L102" s="108"/>
    </row>
    <row r="103" spans="2:12" s="9" customFormat="1" ht="19.9" customHeight="1">
      <c r="B103" s="108"/>
      <c r="D103" s="109" t="s">
        <v>138</v>
      </c>
      <c r="E103" s="110"/>
      <c r="F103" s="110"/>
      <c r="G103" s="110"/>
      <c r="H103" s="110"/>
      <c r="I103" s="110"/>
      <c r="J103" s="111">
        <f>J185</f>
        <v>0</v>
      </c>
      <c r="L103" s="108"/>
    </row>
    <row r="104" spans="2:12" s="8" customFormat="1" ht="24.95" customHeight="1">
      <c r="B104" s="104"/>
      <c r="D104" s="105" t="s">
        <v>139</v>
      </c>
      <c r="E104" s="106"/>
      <c r="F104" s="106"/>
      <c r="G104" s="106"/>
      <c r="H104" s="106"/>
      <c r="I104" s="106"/>
      <c r="J104" s="107">
        <f>J187</f>
        <v>0</v>
      </c>
      <c r="L104" s="104"/>
    </row>
    <row r="105" spans="2:12" s="9" customFormat="1" ht="19.9" customHeight="1">
      <c r="B105" s="108"/>
      <c r="D105" s="109" t="s">
        <v>834</v>
      </c>
      <c r="E105" s="110"/>
      <c r="F105" s="110"/>
      <c r="G105" s="110"/>
      <c r="H105" s="110"/>
      <c r="I105" s="110"/>
      <c r="J105" s="111">
        <f>J188</f>
        <v>0</v>
      </c>
      <c r="L105" s="108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141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33" t="str">
        <f>E7</f>
        <v>Kontejnerové stanoviště na ulici Soudní,Valašské Meziříčí</v>
      </c>
      <c r="F115" s="234"/>
      <c r="G115" s="234"/>
      <c r="H115" s="234"/>
      <c r="L115" s="31"/>
    </row>
    <row r="116" spans="2:12" s="1" customFormat="1" ht="12" customHeight="1">
      <c r="B116" s="31"/>
      <c r="C116" s="26" t="s">
        <v>111</v>
      </c>
      <c r="L116" s="31"/>
    </row>
    <row r="117" spans="2:12" s="1" customFormat="1" ht="16.5" customHeight="1">
      <c r="B117" s="31"/>
      <c r="E117" s="194" t="str">
        <f>E9</f>
        <v>701 - SO 701 Kontejnerové stanoviště</v>
      </c>
      <c r="F117" s="235"/>
      <c r="G117" s="235"/>
      <c r="H117" s="235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Valašské Meziříčí</v>
      </c>
      <c r="I119" s="26" t="s">
        <v>22</v>
      </c>
      <c r="J119" s="51" t="str">
        <f>IF(J12="","",J12)</f>
        <v>4. 10. 2022</v>
      </c>
      <c r="L119" s="31"/>
    </row>
    <row r="120" spans="2:12" s="1" customFormat="1" ht="6.95" customHeight="1">
      <c r="B120" s="31"/>
      <c r="L120" s="31"/>
    </row>
    <row r="121" spans="2:12" s="1" customFormat="1" ht="25.7" customHeight="1">
      <c r="B121" s="31"/>
      <c r="C121" s="26" t="s">
        <v>24</v>
      </c>
      <c r="F121" s="24" t="str">
        <f>E15</f>
        <v>Město Valašské Meziříčí</v>
      </c>
      <c r="I121" s="26" t="s">
        <v>30</v>
      </c>
      <c r="J121" s="29" t="str">
        <f>E21</f>
        <v>LZ-PROJEKT plus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33</v>
      </c>
      <c r="J122" s="29" t="str">
        <f>E24</f>
        <v>Fajfrová Irena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2"/>
      <c r="C124" s="113" t="s">
        <v>142</v>
      </c>
      <c r="D124" s="114" t="s">
        <v>61</v>
      </c>
      <c r="E124" s="114" t="s">
        <v>57</v>
      </c>
      <c r="F124" s="114" t="s">
        <v>58</v>
      </c>
      <c r="G124" s="114" t="s">
        <v>143</v>
      </c>
      <c r="H124" s="114" t="s">
        <v>144</v>
      </c>
      <c r="I124" s="114" t="s">
        <v>145</v>
      </c>
      <c r="J124" s="114" t="s">
        <v>127</v>
      </c>
      <c r="K124" s="115" t="s">
        <v>146</v>
      </c>
      <c r="L124" s="112"/>
      <c r="M124" s="58" t="s">
        <v>1</v>
      </c>
      <c r="N124" s="59" t="s">
        <v>40</v>
      </c>
      <c r="O124" s="59" t="s">
        <v>147</v>
      </c>
      <c r="P124" s="59" t="s">
        <v>148</v>
      </c>
      <c r="Q124" s="59" t="s">
        <v>149</v>
      </c>
      <c r="R124" s="59" t="s">
        <v>150</v>
      </c>
      <c r="S124" s="59" t="s">
        <v>151</v>
      </c>
      <c r="T124" s="60" t="s">
        <v>152</v>
      </c>
    </row>
    <row r="125" spans="2:63" s="1" customFormat="1" ht="22.9" customHeight="1">
      <c r="B125" s="31"/>
      <c r="C125" s="63" t="s">
        <v>153</v>
      </c>
      <c r="J125" s="116">
        <f>BK125</f>
        <v>0</v>
      </c>
      <c r="L125" s="31"/>
      <c r="M125" s="61"/>
      <c r="N125" s="52"/>
      <c r="O125" s="52"/>
      <c r="P125" s="117">
        <f>P126+P187</f>
        <v>0</v>
      </c>
      <c r="Q125" s="52"/>
      <c r="R125" s="117">
        <f>R126+R187</f>
        <v>85.47612090000001</v>
      </c>
      <c r="S125" s="52"/>
      <c r="T125" s="118">
        <f>T126+T187</f>
        <v>11.379999999999999</v>
      </c>
      <c r="AT125" s="16" t="s">
        <v>75</v>
      </c>
      <c r="AU125" s="16" t="s">
        <v>129</v>
      </c>
      <c r="BK125" s="119">
        <f>BK126+BK187</f>
        <v>0</v>
      </c>
    </row>
    <row r="126" spans="2:63" s="11" customFormat="1" ht="25.9" customHeight="1">
      <c r="B126" s="120"/>
      <c r="D126" s="121" t="s">
        <v>75</v>
      </c>
      <c r="E126" s="122" t="s">
        <v>154</v>
      </c>
      <c r="F126" s="122" t="s">
        <v>155</v>
      </c>
      <c r="I126" s="123"/>
      <c r="J126" s="124">
        <f>BK126</f>
        <v>0</v>
      </c>
      <c r="L126" s="120"/>
      <c r="M126" s="125"/>
      <c r="P126" s="126">
        <f>P127+P153+P165+P168+P170+P185</f>
        <v>0</v>
      </c>
      <c r="R126" s="126">
        <f>R127+R153+R165+R168+R170+R185</f>
        <v>83.73372090000001</v>
      </c>
      <c r="T126" s="127">
        <f>T127+T153+T165+T168+T170+T185</f>
        <v>11.379999999999999</v>
      </c>
      <c r="AR126" s="121" t="s">
        <v>84</v>
      </c>
      <c r="AT126" s="128" t="s">
        <v>75</v>
      </c>
      <c r="AU126" s="128" t="s">
        <v>76</v>
      </c>
      <c r="AY126" s="121" t="s">
        <v>156</v>
      </c>
      <c r="BK126" s="129">
        <f>BK127+BK153+BK165+BK168+BK170+BK185</f>
        <v>0</v>
      </c>
    </row>
    <row r="127" spans="2:63" s="11" customFormat="1" ht="22.9" customHeight="1">
      <c r="B127" s="120"/>
      <c r="D127" s="121" t="s">
        <v>75</v>
      </c>
      <c r="E127" s="130" t="s">
        <v>84</v>
      </c>
      <c r="F127" s="130" t="s">
        <v>157</v>
      </c>
      <c r="I127" s="123"/>
      <c r="J127" s="131">
        <f>BK127</f>
        <v>0</v>
      </c>
      <c r="L127" s="120"/>
      <c r="M127" s="125"/>
      <c r="P127" s="126">
        <f>SUM(P128:P152)</f>
        <v>0</v>
      </c>
      <c r="R127" s="126">
        <f>SUM(R128:R152)</f>
        <v>66.84336</v>
      </c>
      <c r="T127" s="127">
        <f>SUM(T128:T152)</f>
        <v>11.379999999999999</v>
      </c>
      <c r="AR127" s="121" t="s">
        <v>84</v>
      </c>
      <c r="AT127" s="128" t="s">
        <v>75</v>
      </c>
      <c r="AU127" s="128" t="s">
        <v>84</v>
      </c>
      <c r="AY127" s="121" t="s">
        <v>156</v>
      </c>
      <c r="BK127" s="129">
        <f>SUM(BK128:BK152)</f>
        <v>0</v>
      </c>
    </row>
    <row r="128" spans="2:65" s="1" customFormat="1" ht="24.2" customHeight="1">
      <c r="B128" s="132"/>
      <c r="C128" s="133" t="s">
        <v>84</v>
      </c>
      <c r="D128" s="133" t="s">
        <v>158</v>
      </c>
      <c r="E128" s="134" t="s">
        <v>835</v>
      </c>
      <c r="F128" s="135" t="s">
        <v>836</v>
      </c>
      <c r="G128" s="136" t="s">
        <v>161</v>
      </c>
      <c r="H128" s="137">
        <v>4.5</v>
      </c>
      <c r="I128" s="138"/>
      <c r="J128" s="139">
        <f>ROUND(I128*H128,2)</f>
        <v>0</v>
      </c>
      <c r="K128" s="135" t="s">
        <v>162</v>
      </c>
      <c r="L128" s="31"/>
      <c r="M128" s="140" t="s">
        <v>1</v>
      </c>
      <c r="N128" s="141" t="s">
        <v>41</v>
      </c>
      <c r="P128" s="142">
        <f>O128*H128</f>
        <v>0</v>
      </c>
      <c r="Q128" s="142">
        <v>0</v>
      </c>
      <c r="R128" s="142">
        <f>Q128*H128</f>
        <v>0</v>
      </c>
      <c r="S128" s="142">
        <v>0.26</v>
      </c>
      <c r="T128" s="143">
        <f>S128*H128</f>
        <v>1.17</v>
      </c>
      <c r="AR128" s="144" t="s">
        <v>163</v>
      </c>
      <c r="AT128" s="144" t="s">
        <v>158</v>
      </c>
      <c r="AU128" s="144" t="s">
        <v>86</v>
      </c>
      <c r="AY128" s="16" t="s">
        <v>156</v>
      </c>
      <c r="BE128" s="145">
        <f>IF(N128="základní",J128,0)</f>
        <v>0</v>
      </c>
      <c r="BF128" s="145">
        <f>IF(N128="snížená",J128,0)</f>
        <v>0</v>
      </c>
      <c r="BG128" s="145">
        <f>IF(N128="zákl. přenesená",J128,0)</f>
        <v>0</v>
      </c>
      <c r="BH128" s="145">
        <f>IF(N128="sníž. přenesená",J128,0)</f>
        <v>0</v>
      </c>
      <c r="BI128" s="145">
        <f>IF(N128="nulová",J128,0)</f>
        <v>0</v>
      </c>
      <c r="BJ128" s="16" t="s">
        <v>84</v>
      </c>
      <c r="BK128" s="145">
        <f>ROUND(I128*H128,2)</f>
        <v>0</v>
      </c>
      <c r="BL128" s="16" t="s">
        <v>163</v>
      </c>
      <c r="BM128" s="144" t="s">
        <v>837</v>
      </c>
    </row>
    <row r="129" spans="2:65" s="1" customFormat="1" ht="24.2" customHeight="1">
      <c r="B129" s="132"/>
      <c r="C129" s="133" t="s">
        <v>86</v>
      </c>
      <c r="D129" s="133" t="s">
        <v>158</v>
      </c>
      <c r="E129" s="134" t="s">
        <v>180</v>
      </c>
      <c r="F129" s="135" t="s">
        <v>181</v>
      </c>
      <c r="G129" s="136" t="s">
        <v>161</v>
      </c>
      <c r="H129" s="137">
        <v>4.5</v>
      </c>
      <c r="I129" s="138"/>
      <c r="J129" s="139">
        <f>ROUND(I129*H129,2)</f>
        <v>0</v>
      </c>
      <c r="K129" s="135" t="s">
        <v>162</v>
      </c>
      <c r="L129" s="31"/>
      <c r="M129" s="140" t="s">
        <v>1</v>
      </c>
      <c r="N129" s="141" t="s">
        <v>41</v>
      </c>
      <c r="P129" s="142">
        <f>O129*H129</f>
        <v>0</v>
      </c>
      <c r="Q129" s="142">
        <v>0</v>
      </c>
      <c r="R129" s="142">
        <f>Q129*H129</f>
        <v>0</v>
      </c>
      <c r="S129" s="142">
        <v>0.58</v>
      </c>
      <c r="T129" s="143">
        <f>S129*H129</f>
        <v>2.61</v>
      </c>
      <c r="AR129" s="144" t="s">
        <v>163</v>
      </c>
      <c r="AT129" s="144" t="s">
        <v>158</v>
      </c>
      <c r="AU129" s="144" t="s">
        <v>86</v>
      </c>
      <c r="AY129" s="16" t="s">
        <v>156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6" t="s">
        <v>84</v>
      </c>
      <c r="BK129" s="145">
        <f>ROUND(I129*H129,2)</f>
        <v>0</v>
      </c>
      <c r="BL129" s="16" t="s">
        <v>163</v>
      </c>
      <c r="BM129" s="144" t="s">
        <v>838</v>
      </c>
    </row>
    <row r="130" spans="2:65" s="1" customFormat="1" ht="24.2" customHeight="1">
      <c r="B130" s="132"/>
      <c r="C130" s="133" t="s">
        <v>168</v>
      </c>
      <c r="D130" s="133" t="s">
        <v>158</v>
      </c>
      <c r="E130" s="134" t="s">
        <v>180</v>
      </c>
      <c r="F130" s="135" t="s">
        <v>181</v>
      </c>
      <c r="G130" s="136" t="s">
        <v>161</v>
      </c>
      <c r="H130" s="137">
        <v>9.5</v>
      </c>
      <c r="I130" s="138"/>
      <c r="J130" s="139">
        <f>ROUND(I130*H130,2)</f>
        <v>0</v>
      </c>
      <c r="K130" s="135" t="s">
        <v>162</v>
      </c>
      <c r="L130" s="31"/>
      <c r="M130" s="140" t="s">
        <v>1</v>
      </c>
      <c r="N130" s="141" t="s">
        <v>41</v>
      </c>
      <c r="P130" s="142">
        <f>O130*H130</f>
        <v>0</v>
      </c>
      <c r="Q130" s="142">
        <v>0</v>
      </c>
      <c r="R130" s="142">
        <f>Q130*H130</f>
        <v>0</v>
      </c>
      <c r="S130" s="142">
        <v>0.58</v>
      </c>
      <c r="T130" s="143">
        <f>S130*H130</f>
        <v>5.51</v>
      </c>
      <c r="AR130" s="144" t="s">
        <v>163</v>
      </c>
      <c r="AT130" s="144" t="s">
        <v>158</v>
      </c>
      <c r="AU130" s="144" t="s">
        <v>86</v>
      </c>
      <c r="AY130" s="16" t="s">
        <v>156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84</v>
      </c>
      <c r="BK130" s="145">
        <f>ROUND(I130*H130,2)</f>
        <v>0</v>
      </c>
      <c r="BL130" s="16" t="s">
        <v>163</v>
      </c>
      <c r="BM130" s="144" t="s">
        <v>839</v>
      </c>
    </row>
    <row r="131" spans="2:65" s="1" customFormat="1" ht="24.2" customHeight="1">
      <c r="B131" s="132"/>
      <c r="C131" s="133" t="s">
        <v>163</v>
      </c>
      <c r="D131" s="133" t="s">
        <v>158</v>
      </c>
      <c r="E131" s="134" t="s">
        <v>184</v>
      </c>
      <c r="F131" s="135" t="s">
        <v>185</v>
      </c>
      <c r="G131" s="136" t="s">
        <v>161</v>
      </c>
      <c r="H131" s="137">
        <v>9.5</v>
      </c>
      <c r="I131" s="138"/>
      <c r="J131" s="139">
        <f>ROUND(I131*H131,2)</f>
        <v>0</v>
      </c>
      <c r="K131" s="135" t="s">
        <v>162</v>
      </c>
      <c r="L131" s="31"/>
      <c r="M131" s="140" t="s">
        <v>1</v>
      </c>
      <c r="N131" s="141" t="s">
        <v>41</v>
      </c>
      <c r="P131" s="142">
        <f>O131*H131</f>
        <v>0</v>
      </c>
      <c r="Q131" s="142">
        <v>0</v>
      </c>
      <c r="R131" s="142">
        <f>Q131*H131</f>
        <v>0</v>
      </c>
      <c r="S131" s="142">
        <v>0.22</v>
      </c>
      <c r="T131" s="143">
        <f>S131*H131</f>
        <v>2.09</v>
      </c>
      <c r="AR131" s="144" t="s">
        <v>163</v>
      </c>
      <c r="AT131" s="144" t="s">
        <v>158</v>
      </c>
      <c r="AU131" s="144" t="s">
        <v>86</v>
      </c>
      <c r="AY131" s="16" t="s">
        <v>156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6" t="s">
        <v>84</v>
      </c>
      <c r="BK131" s="145">
        <f>ROUND(I131*H131,2)</f>
        <v>0</v>
      </c>
      <c r="BL131" s="16" t="s">
        <v>163</v>
      </c>
      <c r="BM131" s="144" t="s">
        <v>840</v>
      </c>
    </row>
    <row r="132" spans="2:65" s="1" customFormat="1" ht="24.2" customHeight="1">
      <c r="B132" s="132"/>
      <c r="C132" s="133" t="s">
        <v>175</v>
      </c>
      <c r="D132" s="133" t="s">
        <v>158</v>
      </c>
      <c r="E132" s="134" t="s">
        <v>197</v>
      </c>
      <c r="F132" s="135" t="s">
        <v>198</v>
      </c>
      <c r="G132" s="136" t="s">
        <v>194</v>
      </c>
      <c r="H132" s="137">
        <v>24</v>
      </c>
      <c r="I132" s="138"/>
      <c r="J132" s="139">
        <f>ROUND(I132*H132,2)</f>
        <v>0</v>
      </c>
      <c r="K132" s="135" t="s">
        <v>162</v>
      </c>
      <c r="L132" s="31"/>
      <c r="M132" s="140" t="s">
        <v>1</v>
      </c>
      <c r="N132" s="141" t="s">
        <v>41</v>
      </c>
      <c r="P132" s="142">
        <f>O132*H132</f>
        <v>0</v>
      </c>
      <c r="Q132" s="142">
        <v>0.00014</v>
      </c>
      <c r="R132" s="142">
        <f>Q132*H132</f>
        <v>0.0033599999999999997</v>
      </c>
      <c r="S132" s="142">
        <v>0</v>
      </c>
      <c r="T132" s="143">
        <f>S132*H132</f>
        <v>0</v>
      </c>
      <c r="AR132" s="144" t="s">
        <v>163</v>
      </c>
      <c r="AT132" s="144" t="s">
        <v>158</v>
      </c>
      <c r="AU132" s="144" t="s">
        <v>86</v>
      </c>
      <c r="AY132" s="16" t="s">
        <v>156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6" t="s">
        <v>84</v>
      </c>
      <c r="BK132" s="145">
        <f>ROUND(I132*H132,2)</f>
        <v>0</v>
      </c>
      <c r="BL132" s="16" t="s">
        <v>163</v>
      </c>
      <c r="BM132" s="144" t="s">
        <v>841</v>
      </c>
    </row>
    <row r="133" spans="2:51" s="12" customFormat="1" ht="11.25">
      <c r="B133" s="146"/>
      <c r="D133" s="147" t="s">
        <v>200</v>
      </c>
      <c r="E133" s="148" t="s">
        <v>1</v>
      </c>
      <c r="F133" s="149" t="s">
        <v>842</v>
      </c>
      <c r="H133" s="150">
        <v>24</v>
      </c>
      <c r="I133" s="151"/>
      <c r="L133" s="146"/>
      <c r="M133" s="152"/>
      <c r="T133" s="153"/>
      <c r="AT133" s="148" t="s">
        <v>200</v>
      </c>
      <c r="AU133" s="148" t="s">
        <v>86</v>
      </c>
      <c r="AV133" s="12" t="s">
        <v>86</v>
      </c>
      <c r="AW133" s="12" t="s">
        <v>32</v>
      </c>
      <c r="AX133" s="12" t="s">
        <v>84</v>
      </c>
      <c r="AY133" s="148" t="s">
        <v>156</v>
      </c>
    </row>
    <row r="134" spans="2:65" s="1" customFormat="1" ht="24.2" customHeight="1">
      <c r="B134" s="132"/>
      <c r="C134" s="133" t="s">
        <v>179</v>
      </c>
      <c r="D134" s="133" t="s">
        <v>158</v>
      </c>
      <c r="E134" s="134" t="s">
        <v>203</v>
      </c>
      <c r="F134" s="135" t="s">
        <v>204</v>
      </c>
      <c r="G134" s="136" t="s">
        <v>194</v>
      </c>
      <c r="H134" s="137">
        <v>24</v>
      </c>
      <c r="I134" s="138"/>
      <c r="J134" s="139">
        <f>ROUND(I134*H134,2)</f>
        <v>0</v>
      </c>
      <c r="K134" s="135" t="s">
        <v>162</v>
      </c>
      <c r="L134" s="31"/>
      <c r="M134" s="140" t="s">
        <v>1</v>
      </c>
      <c r="N134" s="141" t="s">
        <v>41</v>
      </c>
      <c r="P134" s="142">
        <f>O134*H134</f>
        <v>0</v>
      </c>
      <c r="Q134" s="142">
        <v>0</v>
      </c>
      <c r="R134" s="142">
        <f>Q134*H134</f>
        <v>0</v>
      </c>
      <c r="S134" s="142">
        <v>0</v>
      </c>
      <c r="T134" s="143">
        <f>S134*H134</f>
        <v>0</v>
      </c>
      <c r="AR134" s="144" t="s">
        <v>163</v>
      </c>
      <c r="AT134" s="144" t="s">
        <v>158</v>
      </c>
      <c r="AU134" s="144" t="s">
        <v>86</v>
      </c>
      <c r="AY134" s="16" t="s">
        <v>156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6" t="s">
        <v>84</v>
      </c>
      <c r="BK134" s="145">
        <f>ROUND(I134*H134,2)</f>
        <v>0</v>
      </c>
      <c r="BL134" s="16" t="s">
        <v>163</v>
      </c>
      <c r="BM134" s="144" t="s">
        <v>843</v>
      </c>
    </row>
    <row r="135" spans="2:65" s="1" customFormat="1" ht="37.9" customHeight="1">
      <c r="B135" s="132"/>
      <c r="C135" s="133" t="s">
        <v>183</v>
      </c>
      <c r="D135" s="133" t="s">
        <v>158</v>
      </c>
      <c r="E135" s="134" t="s">
        <v>844</v>
      </c>
      <c r="F135" s="135" t="s">
        <v>845</v>
      </c>
      <c r="G135" s="136" t="s">
        <v>213</v>
      </c>
      <c r="H135" s="137">
        <v>55</v>
      </c>
      <c r="I135" s="138"/>
      <c r="J135" s="139">
        <f>ROUND(I135*H135,2)</f>
        <v>0</v>
      </c>
      <c r="K135" s="135" t="s">
        <v>162</v>
      </c>
      <c r="L135" s="31"/>
      <c r="M135" s="140" t="s">
        <v>1</v>
      </c>
      <c r="N135" s="141" t="s">
        <v>41</v>
      </c>
      <c r="P135" s="142">
        <f>O135*H135</f>
        <v>0</v>
      </c>
      <c r="Q135" s="142">
        <v>0</v>
      </c>
      <c r="R135" s="142">
        <f>Q135*H135</f>
        <v>0</v>
      </c>
      <c r="S135" s="142">
        <v>0</v>
      </c>
      <c r="T135" s="143">
        <f>S135*H135</f>
        <v>0</v>
      </c>
      <c r="AR135" s="144" t="s">
        <v>163</v>
      </c>
      <c r="AT135" s="144" t="s">
        <v>158</v>
      </c>
      <c r="AU135" s="144" t="s">
        <v>86</v>
      </c>
      <c r="AY135" s="16" t="s">
        <v>156</v>
      </c>
      <c r="BE135" s="145">
        <f>IF(N135="základní",J135,0)</f>
        <v>0</v>
      </c>
      <c r="BF135" s="145">
        <f>IF(N135="snížená",J135,0)</f>
        <v>0</v>
      </c>
      <c r="BG135" s="145">
        <f>IF(N135="zákl. přenesená",J135,0)</f>
        <v>0</v>
      </c>
      <c r="BH135" s="145">
        <f>IF(N135="sníž. přenesená",J135,0)</f>
        <v>0</v>
      </c>
      <c r="BI135" s="145">
        <f>IF(N135="nulová",J135,0)</f>
        <v>0</v>
      </c>
      <c r="BJ135" s="16" t="s">
        <v>84</v>
      </c>
      <c r="BK135" s="145">
        <f>ROUND(I135*H135,2)</f>
        <v>0</v>
      </c>
      <c r="BL135" s="16" t="s">
        <v>163</v>
      </c>
      <c r="BM135" s="144" t="s">
        <v>846</v>
      </c>
    </row>
    <row r="136" spans="2:51" s="13" customFormat="1" ht="11.25">
      <c r="B136" s="154"/>
      <c r="D136" s="147" t="s">
        <v>200</v>
      </c>
      <c r="E136" s="155" t="s">
        <v>1</v>
      </c>
      <c r="F136" s="156" t="s">
        <v>847</v>
      </c>
      <c r="H136" s="155" t="s">
        <v>1</v>
      </c>
      <c r="I136" s="157"/>
      <c r="L136" s="154"/>
      <c r="M136" s="158"/>
      <c r="T136" s="159"/>
      <c r="AT136" s="155" t="s">
        <v>200</v>
      </c>
      <c r="AU136" s="155" t="s">
        <v>86</v>
      </c>
      <c r="AV136" s="13" t="s">
        <v>84</v>
      </c>
      <c r="AW136" s="13" t="s">
        <v>32</v>
      </c>
      <c r="AX136" s="13" t="s">
        <v>76</v>
      </c>
      <c r="AY136" s="155" t="s">
        <v>156</v>
      </c>
    </row>
    <row r="137" spans="2:51" s="12" customFormat="1" ht="11.25">
      <c r="B137" s="146"/>
      <c r="D137" s="147" t="s">
        <v>200</v>
      </c>
      <c r="E137" s="148" t="s">
        <v>99</v>
      </c>
      <c r="F137" s="149" t="s">
        <v>848</v>
      </c>
      <c r="H137" s="150">
        <v>55</v>
      </c>
      <c r="I137" s="151"/>
      <c r="L137" s="146"/>
      <c r="M137" s="152"/>
      <c r="T137" s="153"/>
      <c r="AT137" s="148" t="s">
        <v>200</v>
      </c>
      <c r="AU137" s="148" t="s">
        <v>86</v>
      </c>
      <c r="AV137" s="12" t="s">
        <v>86</v>
      </c>
      <c r="AW137" s="12" t="s">
        <v>32</v>
      </c>
      <c r="AX137" s="12" t="s">
        <v>84</v>
      </c>
      <c r="AY137" s="148" t="s">
        <v>156</v>
      </c>
    </row>
    <row r="138" spans="2:65" s="1" customFormat="1" ht="37.9" customHeight="1">
      <c r="B138" s="132"/>
      <c r="C138" s="133" t="s">
        <v>187</v>
      </c>
      <c r="D138" s="133" t="s">
        <v>158</v>
      </c>
      <c r="E138" s="134" t="s">
        <v>270</v>
      </c>
      <c r="F138" s="135" t="s">
        <v>271</v>
      </c>
      <c r="G138" s="136" t="s">
        <v>213</v>
      </c>
      <c r="H138" s="137">
        <v>55</v>
      </c>
      <c r="I138" s="138"/>
      <c r="J138" s="139">
        <f>ROUND(I138*H138,2)</f>
        <v>0</v>
      </c>
      <c r="K138" s="135" t="s">
        <v>162</v>
      </c>
      <c r="L138" s="31"/>
      <c r="M138" s="140" t="s">
        <v>1</v>
      </c>
      <c r="N138" s="141" t="s">
        <v>41</v>
      </c>
      <c r="P138" s="142">
        <f>O138*H138</f>
        <v>0</v>
      </c>
      <c r="Q138" s="142">
        <v>0</v>
      </c>
      <c r="R138" s="142">
        <f>Q138*H138</f>
        <v>0</v>
      </c>
      <c r="S138" s="142">
        <v>0</v>
      </c>
      <c r="T138" s="143">
        <f>S138*H138</f>
        <v>0</v>
      </c>
      <c r="AR138" s="144" t="s">
        <v>163</v>
      </c>
      <c r="AT138" s="144" t="s">
        <v>158</v>
      </c>
      <c r="AU138" s="144" t="s">
        <v>86</v>
      </c>
      <c r="AY138" s="16" t="s">
        <v>156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84</v>
      </c>
      <c r="BK138" s="145">
        <f>ROUND(I138*H138,2)</f>
        <v>0</v>
      </c>
      <c r="BL138" s="16" t="s">
        <v>163</v>
      </c>
      <c r="BM138" s="144" t="s">
        <v>849</v>
      </c>
    </row>
    <row r="139" spans="2:51" s="12" customFormat="1" ht="11.25">
      <c r="B139" s="146"/>
      <c r="D139" s="147" t="s">
        <v>200</v>
      </c>
      <c r="E139" s="148" t="s">
        <v>1</v>
      </c>
      <c r="F139" s="149" t="s">
        <v>99</v>
      </c>
      <c r="H139" s="150">
        <v>55</v>
      </c>
      <c r="I139" s="151"/>
      <c r="L139" s="146"/>
      <c r="M139" s="152"/>
      <c r="T139" s="153"/>
      <c r="AT139" s="148" t="s">
        <v>200</v>
      </c>
      <c r="AU139" s="148" t="s">
        <v>86</v>
      </c>
      <c r="AV139" s="12" t="s">
        <v>86</v>
      </c>
      <c r="AW139" s="12" t="s">
        <v>32</v>
      </c>
      <c r="AX139" s="12" t="s">
        <v>84</v>
      </c>
      <c r="AY139" s="148" t="s">
        <v>156</v>
      </c>
    </row>
    <row r="140" spans="2:65" s="1" customFormat="1" ht="37.9" customHeight="1">
      <c r="B140" s="132"/>
      <c r="C140" s="133" t="s">
        <v>191</v>
      </c>
      <c r="D140" s="133" t="s">
        <v>158</v>
      </c>
      <c r="E140" s="134" t="s">
        <v>280</v>
      </c>
      <c r="F140" s="135" t="s">
        <v>281</v>
      </c>
      <c r="G140" s="136" t="s">
        <v>213</v>
      </c>
      <c r="H140" s="137">
        <v>550</v>
      </c>
      <c r="I140" s="138"/>
      <c r="J140" s="139">
        <f>ROUND(I140*H140,2)</f>
        <v>0</v>
      </c>
      <c r="K140" s="135" t="s">
        <v>162</v>
      </c>
      <c r="L140" s="31"/>
      <c r="M140" s="140" t="s">
        <v>1</v>
      </c>
      <c r="N140" s="141" t="s">
        <v>41</v>
      </c>
      <c r="P140" s="142">
        <f>O140*H140</f>
        <v>0</v>
      </c>
      <c r="Q140" s="142">
        <v>0</v>
      </c>
      <c r="R140" s="142">
        <f>Q140*H140</f>
        <v>0</v>
      </c>
      <c r="S140" s="142">
        <v>0</v>
      </c>
      <c r="T140" s="143">
        <f>S140*H140</f>
        <v>0</v>
      </c>
      <c r="AR140" s="144" t="s">
        <v>163</v>
      </c>
      <c r="AT140" s="144" t="s">
        <v>158</v>
      </c>
      <c r="AU140" s="144" t="s">
        <v>86</v>
      </c>
      <c r="AY140" s="16" t="s">
        <v>156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84</v>
      </c>
      <c r="BK140" s="145">
        <f>ROUND(I140*H140,2)</f>
        <v>0</v>
      </c>
      <c r="BL140" s="16" t="s">
        <v>163</v>
      </c>
      <c r="BM140" s="144" t="s">
        <v>850</v>
      </c>
    </row>
    <row r="141" spans="2:51" s="12" customFormat="1" ht="11.25">
      <c r="B141" s="146"/>
      <c r="D141" s="147" t="s">
        <v>200</v>
      </c>
      <c r="E141" s="148" t="s">
        <v>1</v>
      </c>
      <c r="F141" s="149" t="s">
        <v>851</v>
      </c>
      <c r="H141" s="150">
        <v>550</v>
      </c>
      <c r="I141" s="151"/>
      <c r="L141" s="146"/>
      <c r="M141" s="152"/>
      <c r="T141" s="153"/>
      <c r="AT141" s="148" t="s">
        <v>200</v>
      </c>
      <c r="AU141" s="148" t="s">
        <v>86</v>
      </c>
      <c r="AV141" s="12" t="s">
        <v>86</v>
      </c>
      <c r="AW141" s="12" t="s">
        <v>32</v>
      </c>
      <c r="AX141" s="12" t="s">
        <v>84</v>
      </c>
      <c r="AY141" s="148" t="s">
        <v>156</v>
      </c>
    </row>
    <row r="142" spans="2:65" s="1" customFormat="1" ht="33" customHeight="1">
      <c r="B142" s="132"/>
      <c r="C142" s="133" t="s">
        <v>196</v>
      </c>
      <c r="D142" s="133" t="s">
        <v>158</v>
      </c>
      <c r="E142" s="134" t="s">
        <v>302</v>
      </c>
      <c r="F142" s="135" t="s">
        <v>303</v>
      </c>
      <c r="G142" s="136" t="s">
        <v>304</v>
      </c>
      <c r="H142" s="137">
        <v>110</v>
      </c>
      <c r="I142" s="138"/>
      <c r="J142" s="139">
        <f>ROUND(I142*H142,2)</f>
        <v>0</v>
      </c>
      <c r="K142" s="135" t="s">
        <v>162</v>
      </c>
      <c r="L142" s="31"/>
      <c r="M142" s="140" t="s">
        <v>1</v>
      </c>
      <c r="N142" s="141" t="s">
        <v>41</v>
      </c>
      <c r="P142" s="142">
        <f>O142*H142</f>
        <v>0</v>
      </c>
      <c r="Q142" s="142">
        <v>0</v>
      </c>
      <c r="R142" s="142">
        <f>Q142*H142</f>
        <v>0</v>
      </c>
      <c r="S142" s="142">
        <v>0</v>
      </c>
      <c r="T142" s="143">
        <f>S142*H142</f>
        <v>0</v>
      </c>
      <c r="AR142" s="144" t="s">
        <v>163</v>
      </c>
      <c r="AT142" s="144" t="s">
        <v>158</v>
      </c>
      <c r="AU142" s="144" t="s">
        <v>86</v>
      </c>
      <c r="AY142" s="16" t="s">
        <v>156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84</v>
      </c>
      <c r="BK142" s="145">
        <f>ROUND(I142*H142,2)</f>
        <v>0</v>
      </c>
      <c r="BL142" s="16" t="s">
        <v>163</v>
      </c>
      <c r="BM142" s="144" t="s">
        <v>852</v>
      </c>
    </row>
    <row r="143" spans="2:51" s="12" customFormat="1" ht="11.25">
      <c r="B143" s="146"/>
      <c r="D143" s="147" t="s">
        <v>200</v>
      </c>
      <c r="E143" s="148" t="s">
        <v>1</v>
      </c>
      <c r="F143" s="149" t="s">
        <v>853</v>
      </c>
      <c r="H143" s="150">
        <v>110</v>
      </c>
      <c r="I143" s="151"/>
      <c r="L143" s="146"/>
      <c r="M143" s="152"/>
      <c r="T143" s="153"/>
      <c r="AT143" s="148" t="s">
        <v>200</v>
      </c>
      <c r="AU143" s="148" t="s">
        <v>86</v>
      </c>
      <c r="AV143" s="12" t="s">
        <v>86</v>
      </c>
      <c r="AW143" s="12" t="s">
        <v>32</v>
      </c>
      <c r="AX143" s="12" t="s">
        <v>84</v>
      </c>
      <c r="AY143" s="148" t="s">
        <v>156</v>
      </c>
    </row>
    <row r="144" spans="2:65" s="1" customFormat="1" ht="16.5" customHeight="1">
      <c r="B144" s="132"/>
      <c r="C144" s="133" t="s">
        <v>202</v>
      </c>
      <c r="D144" s="133" t="s">
        <v>158</v>
      </c>
      <c r="E144" s="134" t="s">
        <v>298</v>
      </c>
      <c r="F144" s="135" t="s">
        <v>299</v>
      </c>
      <c r="G144" s="136" t="s">
        <v>213</v>
      </c>
      <c r="H144" s="137">
        <v>55</v>
      </c>
      <c r="I144" s="138"/>
      <c r="J144" s="139">
        <f>ROUND(I144*H144,2)</f>
        <v>0</v>
      </c>
      <c r="K144" s="135" t="s">
        <v>162</v>
      </c>
      <c r="L144" s="31"/>
      <c r="M144" s="140" t="s">
        <v>1</v>
      </c>
      <c r="N144" s="141" t="s">
        <v>41</v>
      </c>
      <c r="P144" s="142">
        <f>O144*H144</f>
        <v>0</v>
      </c>
      <c r="Q144" s="142">
        <v>0</v>
      </c>
      <c r="R144" s="142">
        <f>Q144*H144</f>
        <v>0</v>
      </c>
      <c r="S144" s="142">
        <v>0</v>
      </c>
      <c r="T144" s="143">
        <f>S144*H144</f>
        <v>0</v>
      </c>
      <c r="AR144" s="144" t="s">
        <v>163</v>
      </c>
      <c r="AT144" s="144" t="s">
        <v>158</v>
      </c>
      <c r="AU144" s="144" t="s">
        <v>86</v>
      </c>
      <c r="AY144" s="16" t="s">
        <v>156</v>
      </c>
      <c r="BE144" s="145">
        <f>IF(N144="základní",J144,0)</f>
        <v>0</v>
      </c>
      <c r="BF144" s="145">
        <f>IF(N144="snížená",J144,0)</f>
        <v>0</v>
      </c>
      <c r="BG144" s="145">
        <f>IF(N144="zákl. přenesená",J144,0)</f>
        <v>0</v>
      </c>
      <c r="BH144" s="145">
        <f>IF(N144="sníž. přenesená",J144,0)</f>
        <v>0</v>
      </c>
      <c r="BI144" s="145">
        <f>IF(N144="nulová",J144,0)</f>
        <v>0</v>
      </c>
      <c r="BJ144" s="16" t="s">
        <v>84</v>
      </c>
      <c r="BK144" s="145">
        <f>ROUND(I144*H144,2)</f>
        <v>0</v>
      </c>
      <c r="BL144" s="16" t="s">
        <v>163</v>
      </c>
      <c r="BM144" s="144" t="s">
        <v>854</v>
      </c>
    </row>
    <row r="145" spans="2:51" s="12" customFormat="1" ht="11.25">
      <c r="B145" s="146"/>
      <c r="D145" s="147" t="s">
        <v>200</v>
      </c>
      <c r="E145" s="148" t="s">
        <v>1</v>
      </c>
      <c r="F145" s="149" t="s">
        <v>99</v>
      </c>
      <c r="H145" s="150">
        <v>55</v>
      </c>
      <c r="I145" s="151"/>
      <c r="L145" s="146"/>
      <c r="M145" s="152"/>
      <c r="T145" s="153"/>
      <c r="AT145" s="148" t="s">
        <v>200</v>
      </c>
      <c r="AU145" s="148" t="s">
        <v>86</v>
      </c>
      <c r="AV145" s="12" t="s">
        <v>86</v>
      </c>
      <c r="AW145" s="12" t="s">
        <v>32</v>
      </c>
      <c r="AX145" s="12" t="s">
        <v>84</v>
      </c>
      <c r="AY145" s="148" t="s">
        <v>156</v>
      </c>
    </row>
    <row r="146" spans="2:65" s="1" customFormat="1" ht="24.2" customHeight="1">
      <c r="B146" s="132"/>
      <c r="C146" s="133" t="s">
        <v>8</v>
      </c>
      <c r="D146" s="133" t="s">
        <v>158</v>
      </c>
      <c r="E146" s="134" t="s">
        <v>309</v>
      </c>
      <c r="F146" s="135" t="s">
        <v>310</v>
      </c>
      <c r="G146" s="136" t="s">
        <v>213</v>
      </c>
      <c r="H146" s="137">
        <v>33.42</v>
      </c>
      <c r="I146" s="138"/>
      <c r="J146" s="139">
        <f>ROUND(I146*H146,2)</f>
        <v>0</v>
      </c>
      <c r="K146" s="135" t="s">
        <v>162</v>
      </c>
      <c r="L146" s="31"/>
      <c r="M146" s="140" t="s">
        <v>1</v>
      </c>
      <c r="N146" s="141" t="s">
        <v>41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163</v>
      </c>
      <c r="AT146" s="144" t="s">
        <v>158</v>
      </c>
      <c r="AU146" s="144" t="s">
        <v>86</v>
      </c>
      <c r="AY146" s="16" t="s">
        <v>156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84</v>
      </c>
      <c r="BK146" s="145">
        <f>ROUND(I146*H146,2)</f>
        <v>0</v>
      </c>
      <c r="BL146" s="16" t="s">
        <v>163</v>
      </c>
      <c r="BM146" s="144" t="s">
        <v>855</v>
      </c>
    </row>
    <row r="147" spans="2:51" s="12" customFormat="1" ht="11.25">
      <c r="B147" s="146"/>
      <c r="D147" s="147" t="s">
        <v>200</v>
      </c>
      <c r="E147" s="148" t="s">
        <v>1</v>
      </c>
      <c r="F147" s="149" t="s">
        <v>415</v>
      </c>
      <c r="H147" s="150">
        <v>55</v>
      </c>
      <c r="I147" s="151"/>
      <c r="L147" s="146"/>
      <c r="M147" s="152"/>
      <c r="T147" s="153"/>
      <c r="AT147" s="148" t="s">
        <v>200</v>
      </c>
      <c r="AU147" s="148" t="s">
        <v>86</v>
      </c>
      <c r="AV147" s="12" t="s">
        <v>86</v>
      </c>
      <c r="AW147" s="12" t="s">
        <v>32</v>
      </c>
      <c r="AX147" s="12" t="s">
        <v>76</v>
      </c>
      <c r="AY147" s="148" t="s">
        <v>156</v>
      </c>
    </row>
    <row r="148" spans="2:51" s="12" customFormat="1" ht="11.25">
      <c r="B148" s="146"/>
      <c r="D148" s="147" t="s">
        <v>200</v>
      </c>
      <c r="E148" s="148" t="s">
        <v>1</v>
      </c>
      <c r="F148" s="149" t="s">
        <v>856</v>
      </c>
      <c r="H148" s="150">
        <v>-7</v>
      </c>
      <c r="I148" s="151"/>
      <c r="L148" s="146"/>
      <c r="M148" s="152"/>
      <c r="T148" s="153"/>
      <c r="AT148" s="148" t="s">
        <v>200</v>
      </c>
      <c r="AU148" s="148" t="s">
        <v>86</v>
      </c>
      <c r="AV148" s="12" t="s">
        <v>86</v>
      </c>
      <c r="AW148" s="12" t="s">
        <v>32</v>
      </c>
      <c r="AX148" s="12" t="s">
        <v>76</v>
      </c>
      <c r="AY148" s="148" t="s">
        <v>156</v>
      </c>
    </row>
    <row r="149" spans="2:51" s="12" customFormat="1" ht="11.25">
      <c r="B149" s="146"/>
      <c r="D149" s="147" t="s">
        <v>200</v>
      </c>
      <c r="E149" s="148" t="s">
        <v>1</v>
      </c>
      <c r="F149" s="149" t="s">
        <v>857</v>
      </c>
      <c r="H149" s="150">
        <v>-14.58</v>
      </c>
      <c r="I149" s="151"/>
      <c r="L149" s="146"/>
      <c r="M149" s="152"/>
      <c r="T149" s="153"/>
      <c r="AT149" s="148" t="s">
        <v>200</v>
      </c>
      <c r="AU149" s="148" t="s">
        <v>86</v>
      </c>
      <c r="AV149" s="12" t="s">
        <v>86</v>
      </c>
      <c r="AW149" s="12" t="s">
        <v>32</v>
      </c>
      <c r="AX149" s="12" t="s">
        <v>76</v>
      </c>
      <c r="AY149" s="148" t="s">
        <v>156</v>
      </c>
    </row>
    <row r="150" spans="2:51" s="14" customFormat="1" ht="11.25">
      <c r="B150" s="160"/>
      <c r="D150" s="147" t="s">
        <v>200</v>
      </c>
      <c r="E150" s="161" t="s">
        <v>1</v>
      </c>
      <c r="F150" s="162" t="s">
        <v>228</v>
      </c>
      <c r="H150" s="163">
        <v>33.42</v>
      </c>
      <c r="I150" s="164"/>
      <c r="L150" s="160"/>
      <c r="M150" s="165"/>
      <c r="T150" s="166"/>
      <c r="AT150" s="161" t="s">
        <v>200</v>
      </c>
      <c r="AU150" s="161" t="s">
        <v>86</v>
      </c>
      <c r="AV150" s="14" t="s">
        <v>163</v>
      </c>
      <c r="AW150" s="14" t="s">
        <v>32</v>
      </c>
      <c r="AX150" s="14" t="s">
        <v>84</v>
      </c>
      <c r="AY150" s="161" t="s">
        <v>156</v>
      </c>
    </row>
    <row r="151" spans="2:65" s="1" customFormat="1" ht="16.5" customHeight="1">
      <c r="B151" s="132"/>
      <c r="C151" s="167" t="s">
        <v>210</v>
      </c>
      <c r="D151" s="167" t="s">
        <v>316</v>
      </c>
      <c r="E151" s="168" t="s">
        <v>858</v>
      </c>
      <c r="F151" s="169" t="s">
        <v>859</v>
      </c>
      <c r="G151" s="170" t="s">
        <v>304</v>
      </c>
      <c r="H151" s="171">
        <v>66.84</v>
      </c>
      <c r="I151" s="172"/>
      <c r="J151" s="173">
        <f>ROUND(I151*H151,2)</f>
        <v>0</v>
      </c>
      <c r="K151" s="169" t="s">
        <v>162</v>
      </c>
      <c r="L151" s="174"/>
      <c r="M151" s="175" t="s">
        <v>1</v>
      </c>
      <c r="N151" s="176" t="s">
        <v>41</v>
      </c>
      <c r="P151" s="142">
        <f>O151*H151</f>
        <v>0</v>
      </c>
      <c r="Q151" s="142">
        <v>1</v>
      </c>
      <c r="R151" s="142">
        <f>Q151*H151</f>
        <v>66.84</v>
      </c>
      <c r="S151" s="142">
        <v>0</v>
      </c>
      <c r="T151" s="143">
        <f>S151*H151</f>
        <v>0</v>
      </c>
      <c r="AR151" s="144" t="s">
        <v>187</v>
      </c>
      <c r="AT151" s="144" t="s">
        <v>316</v>
      </c>
      <c r="AU151" s="144" t="s">
        <v>86</v>
      </c>
      <c r="AY151" s="16" t="s">
        <v>156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6" t="s">
        <v>84</v>
      </c>
      <c r="BK151" s="145">
        <f>ROUND(I151*H151,2)</f>
        <v>0</v>
      </c>
      <c r="BL151" s="16" t="s">
        <v>163</v>
      </c>
      <c r="BM151" s="144" t="s">
        <v>860</v>
      </c>
    </row>
    <row r="152" spans="2:51" s="12" customFormat="1" ht="11.25">
      <c r="B152" s="146"/>
      <c r="D152" s="147" t="s">
        <v>200</v>
      </c>
      <c r="F152" s="149" t="s">
        <v>861</v>
      </c>
      <c r="H152" s="150">
        <v>66.84</v>
      </c>
      <c r="I152" s="151"/>
      <c r="L152" s="146"/>
      <c r="M152" s="152"/>
      <c r="T152" s="153"/>
      <c r="AT152" s="148" t="s">
        <v>200</v>
      </c>
      <c r="AU152" s="148" t="s">
        <v>86</v>
      </c>
      <c r="AV152" s="12" t="s">
        <v>86</v>
      </c>
      <c r="AW152" s="12" t="s">
        <v>3</v>
      </c>
      <c r="AX152" s="12" t="s">
        <v>84</v>
      </c>
      <c r="AY152" s="148" t="s">
        <v>156</v>
      </c>
    </row>
    <row r="153" spans="2:63" s="11" customFormat="1" ht="22.9" customHeight="1">
      <c r="B153" s="120"/>
      <c r="D153" s="121" t="s">
        <v>75</v>
      </c>
      <c r="E153" s="130" t="s">
        <v>179</v>
      </c>
      <c r="F153" s="130" t="s">
        <v>862</v>
      </c>
      <c r="I153" s="123"/>
      <c r="J153" s="131">
        <f>BK153</f>
        <v>0</v>
      </c>
      <c r="L153" s="120"/>
      <c r="M153" s="125"/>
      <c r="P153" s="126">
        <f>SUM(P154:P164)</f>
        <v>0</v>
      </c>
      <c r="R153" s="126">
        <f>SUM(R154:R164)</f>
        <v>11.02736194</v>
      </c>
      <c r="T153" s="127">
        <f>SUM(T154:T164)</f>
        <v>0</v>
      </c>
      <c r="AR153" s="121" t="s">
        <v>84</v>
      </c>
      <c r="AT153" s="128" t="s">
        <v>75</v>
      </c>
      <c r="AU153" s="128" t="s">
        <v>84</v>
      </c>
      <c r="AY153" s="121" t="s">
        <v>156</v>
      </c>
      <c r="BK153" s="129">
        <f>SUM(BK154:BK164)</f>
        <v>0</v>
      </c>
    </row>
    <row r="154" spans="2:65" s="1" customFormat="1" ht="33" customHeight="1">
      <c r="B154" s="132"/>
      <c r="C154" s="133" t="s">
        <v>216</v>
      </c>
      <c r="D154" s="133" t="s">
        <v>158</v>
      </c>
      <c r="E154" s="134" t="s">
        <v>863</v>
      </c>
      <c r="F154" s="135" t="s">
        <v>864</v>
      </c>
      <c r="G154" s="136" t="s">
        <v>213</v>
      </c>
      <c r="H154" s="137">
        <v>1.452</v>
      </c>
      <c r="I154" s="138"/>
      <c r="J154" s="139">
        <f>ROUND(I154*H154,2)</f>
        <v>0</v>
      </c>
      <c r="K154" s="135" t="s">
        <v>162</v>
      </c>
      <c r="L154" s="31"/>
      <c r="M154" s="140" t="s">
        <v>1</v>
      </c>
      <c r="N154" s="141" t="s">
        <v>41</v>
      </c>
      <c r="P154" s="142">
        <f>O154*H154</f>
        <v>0</v>
      </c>
      <c r="Q154" s="142">
        <v>2.30102</v>
      </c>
      <c r="R154" s="142">
        <f>Q154*H154</f>
        <v>3.3410810399999997</v>
      </c>
      <c r="S154" s="142">
        <v>0</v>
      </c>
      <c r="T154" s="143">
        <f>S154*H154</f>
        <v>0</v>
      </c>
      <c r="AR154" s="144" t="s">
        <v>163</v>
      </c>
      <c r="AT154" s="144" t="s">
        <v>158</v>
      </c>
      <c r="AU154" s="144" t="s">
        <v>86</v>
      </c>
      <c r="AY154" s="16" t="s">
        <v>156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6" t="s">
        <v>84</v>
      </c>
      <c r="BK154" s="145">
        <f>ROUND(I154*H154,2)</f>
        <v>0</v>
      </c>
      <c r="BL154" s="16" t="s">
        <v>163</v>
      </c>
      <c r="BM154" s="144" t="s">
        <v>865</v>
      </c>
    </row>
    <row r="155" spans="2:51" s="13" customFormat="1" ht="11.25">
      <c r="B155" s="154"/>
      <c r="D155" s="147" t="s">
        <v>200</v>
      </c>
      <c r="E155" s="155" t="s">
        <v>1</v>
      </c>
      <c r="F155" s="156" t="s">
        <v>866</v>
      </c>
      <c r="H155" s="155" t="s">
        <v>1</v>
      </c>
      <c r="I155" s="157"/>
      <c r="L155" s="154"/>
      <c r="M155" s="158"/>
      <c r="T155" s="159"/>
      <c r="AT155" s="155" t="s">
        <v>200</v>
      </c>
      <c r="AU155" s="155" t="s">
        <v>86</v>
      </c>
      <c r="AV155" s="13" t="s">
        <v>84</v>
      </c>
      <c r="AW155" s="13" t="s">
        <v>32</v>
      </c>
      <c r="AX155" s="13" t="s">
        <v>76</v>
      </c>
      <c r="AY155" s="155" t="s">
        <v>156</v>
      </c>
    </row>
    <row r="156" spans="2:51" s="12" customFormat="1" ht="11.25">
      <c r="B156" s="146"/>
      <c r="D156" s="147" t="s">
        <v>200</v>
      </c>
      <c r="E156" s="148" t="s">
        <v>1</v>
      </c>
      <c r="F156" s="149" t="s">
        <v>867</v>
      </c>
      <c r="H156" s="150">
        <v>1.452</v>
      </c>
      <c r="I156" s="151"/>
      <c r="L156" s="146"/>
      <c r="M156" s="152"/>
      <c r="T156" s="153"/>
      <c r="AT156" s="148" t="s">
        <v>200</v>
      </c>
      <c r="AU156" s="148" t="s">
        <v>86</v>
      </c>
      <c r="AV156" s="12" t="s">
        <v>86</v>
      </c>
      <c r="AW156" s="12" t="s">
        <v>32</v>
      </c>
      <c r="AX156" s="12" t="s">
        <v>84</v>
      </c>
      <c r="AY156" s="148" t="s">
        <v>156</v>
      </c>
    </row>
    <row r="157" spans="2:65" s="1" customFormat="1" ht="33" customHeight="1">
      <c r="B157" s="132"/>
      <c r="C157" s="133" t="s">
        <v>222</v>
      </c>
      <c r="D157" s="133" t="s">
        <v>158</v>
      </c>
      <c r="E157" s="134" t="s">
        <v>868</v>
      </c>
      <c r="F157" s="135" t="s">
        <v>869</v>
      </c>
      <c r="G157" s="136" t="s">
        <v>213</v>
      </c>
      <c r="H157" s="137">
        <v>3</v>
      </c>
      <c r="I157" s="138"/>
      <c r="J157" s="139">
        <f>ROUND(I157*H157,2)</f>
        <v>0</v>
      </c>
      <c r="K157" s="135" t="s">
        <v>162</v>
      </c>
      <c r="L157" s="31"/>
      <c r="M157" s="140" t="s">
        <v>1</v>
      </c>
      <c r="N157" s="141" t="s">
        <v>41</v>
      </c>
      <c r="P157" s="142">
        <f>O157*H157</f>
        <v>0</v>
      </c>
      <c r="Q157" s="142">
        <v>2.50187</v>
      </c>
      <c r="R157" s="142">
        <f>Q157*H157</f>
        <v>7.505609999999999</v>
      </c>
      <c r="S157" s="142">
        <v>0</v>
      </c>
      <c r="T157" s="143">
        <f>S157*H157</f>
        <v>0</v>
      </c>
      <c r="AR157" s="144" t="s">
        <v>163</v>
      </c>
      <c r="AT157" s="144" t="s">
        <v>158</v>
      </c>
      <c r="AU157" s="144" t="s">
        <v>86</v>
      </c>
      <c r="AY157" s="16" t="s">
        <v>156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84</v>
      </c>
      <c r="BK157" s="145">
        <f>ROUND(I157*H157,2)</f>
        <v>0</v>
      </c>
      <c r="BL157" s="16" t="s">
        <v>163</v>
      </c>
      <c r="BM157" s="144" t="s">
        <v>870</v>
      </c>
    </row>
    <row r="158" spans="2:51" s="13" customFormat="1" ht="11.25">
      <c r="B158" s="154"/>
      <c r="D158" s="147" t="s">
        <v>200</v>
      </c>
      <c r="E158" s="155" t="s">
        <v>1</v>
      </c>
      <c r="F158" s="156" t="s">
        <v>871</v>
      </c>
      <c r="H158" s="155" t="s">
        <v>1</v>
      </c>
      <c r="I158" s="157"/>
      <c r="L158" s="154"/>
      <c r="M158" s="158"/>
      <c r="T158" s="159"/>
      <c r="AT158" s="155" t="s">
        <v>200</v>
      </c>
      <c r="AU158" s="155" t="s">
        <v>86</v>
      </c>
      <c r="AV158" s="13" t="s">
        <v>84</v>
      </c>
      <c r="AW158" s="13" t="s">
        <v>32</v>
      </c>
      <c r="AX158" s="13" t="s">
        <v>76</v>
      </c>
      <c r="AY158" s="155" t="s">
        <v>156</v>
      </c>
    </row>
    <row r="159" spans="2:51" s="12" customFormat="1" ht="11.25">
      <c r="B159" s="146"/>
      <c r="D159" s="147" t="s">
        <v>200</v>
      </c>
      <c r="E159" s="148" t="s">
        <v>1</v>
      </c>
      <c r="F159" s="149" t="s">
        <v>872</v>
      </c>
      <c r="H159" s="150">
        <v>3</v>
      </c>
      <c r="I159" s="151"/>
      <c r="L159" s="146"/>
      <c r="M159" s="152"/>
      <c r="T159" s="153"/>
      <c r="AT159" s="148" t="s">
        <v>200</v>
      </c>
      <c r="AU159" s="148" t="s">
        <v>86</v>
      </c>
      <c r="AV159" s="12" t="s">
        <v>86</v>
      </c>
      <c r="AW159" s="12" t="s">
        <v>32</v>
      </c>
      <c r="AX159" s="12" t="s">
        <v>84</v>
      </c>
      <c r="AY159" s="148" t="s">
        <v>156</v>
      </c>
    </row>
    <row r="160" spans="2:65" s="1" customFormat="1" ht="24.2" customHeight="1">
      <c r="B160" s="132"/>
      <c r="C160" s="133" t="s">
        <v>229</v>
      </c>
      <c r="D160" s="133" t="s">
        <v>158</v>
      </c>
      <c r="E160" s="134" t="s">
        <v>873</v>
      </c>
      <c r="F160" s="135" t="s">
        <v>874</v>
      </c>
      <c r="G160" s="136" t="s">
        <v>213</v>
      </c>
      <c r="H160" s="137">
        <v>3</v>
      </c>
      <c r="I160" s="138"/>
      <c r="J160" s="139">
        <f>ROUND(I160*H160,2)</f>
        <v>0</v>
      </c>
      <c r="K160" s="135" t="s">
        <v>162</v>
      </c>
      <c r="L160" s="31"/>
      <c r="M160" s="140" t="s">
        <v>1</v>
      </c>
      <c r="N160" s="141" t="s">
        <v>41</v>
      </c>
      <c r="P160" s="142">
        <f>O160*H160</f>
        <v>0</v>
      </c>
      <c r="Q160" s="142">
        <v>0</v>
      </c>
      <c r="R160" s="142">
        <f>Q160*H160</f>
        <v>0</v>
      </c>
      <c r="S160" s="142">
        <v>0</v>
      </c>
      <c r="T160" s="143">
        <f>S160*H160</f>
        <v>0</v>
      </c>
      <c r="AR160" s="144" t="s">
        <v>163</v>
      </c>
      <c r="AT160" s="144" t="s">
        <v>158</v>
      </c>
      <c r="AU160" s="144" t="s">
        <v>86</v>
      </c>
      <c r="AY160" s="16" t="s">
        <v>156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6" t="s">
        <v>84</v>
      </c>
      <c r="BK160" s="145">
        <f>ROUND(I160*H160,2)</f>
        <v>0</v>
      </c>
      <c r="BL160" s="16" t="s">
        <v>163</v>
      </c>
      <c r="BM160" s="144" t="s">
        <v>875</v>
      </c>
    </row>
    <row r="161" spans="2:65" s="1" customFormat="1" ht="33" customHeight="1">
      <c r="B161" s="132"/>
      <c r="C161" s="133" t="s">
        <v>235</v>
      </c>
      <c r="D161" s="133" t="s">
        <v>158</v>
      </c>
      <c r="E161" s="134" t="s">
        <v>876</v>
      </c>
      <c r="F161" s="135" t="s">
        <v>877</v>
      </c>
      <c r="G161" s="136" t="s">
        <v>213</v>
      </c>
      <c r="H161" s="137">
        <v>6</v>
      </c>
      <c r="I161" s="138"/>
      <c r="J161" s="139">
        <f>ROUND(I161*H161,2)</f>
        <v>0</v>
      </c>
      <c r="K161" s="135" t="s">
        <v>162</v>
      </c>
      <c r="L161" s="31"/>
      <c r="M161" s="140" t="s">
        <v>1</v>
      </c>
      <c r="N161" s="141" t="s">
        <v>41</v>
      </c>
      <c r="P161" s="142">
        <f>O161*H161</f>
        <v>0</v>
      </c>
      <c r="Q161" s="142">
        <v>0</v>
      </c>
      <c r="R161" s="142">
        <f>Q161*H161</f>
        <v>0</v>
      </c>
      <c r="S161" s="142">
        <v>0</v>
      </c>
      <c r="T161" s="143">
        <f>S161*H161</f>
        <v>0</v>
      </c>
      <c r="AR161" s="144" t="s">
        <v>163</v>
      </c>
      <c r="AT161" s="144" t="s">
        <v>158</v>
      </c>
      <c r="AU161" s="144" t="s">
        <v>86</v>
      </c>
      <c r="AY161" s="16" t="s">
        <v>156</v>
      </c>
      <c r="BE161" s="145">
        <f>IF(N161="základní",J161,0)</f>
        <v>0</v>
      </c>
      <c r="BF161" s="145">
        <f>IF(N161="snížená",J161,0)</f>
        <v>0</v>
      </c>
      <c r="BG161" s="145">
        <f>IF(N161="zákl. přenesená",J161,0)</f>
        <v>0</v>
      </c>
      <c r="BH161" s="145">
        <f>IF(N161="sníž. přenesená",J161,0)</f>
        <v>0</v>
      </c>
      <c r="BI161" s="145">
        <f>IF(N161="nulová",J161,0)</f>
        <v>0</v>
      </c>
      <c r="BJ161" s="16" t="s">
        <v>84</v>
      </c>
      <c r="BK161" s="145">
        <f>ROUND(I161*H161,2)</f>
        <v>0</v>
      </c>
      <c r="BL161" s="16" t="s">
        <v>163</v>
      </c>
      <c r="BM161" s="144" t="s">
        <v>878</v>
      </c>
    </row>
    <row r="162" spans="2:51" s="12" customFormat="1" ht="11.25">
      <c r="B162" s="146"/>
      <c r="D162" s="147" t="s">
        <v>200</v>
      </c>
      <c r="E162" s="148" t="s">
        <v>1</v>
      </c>
      <c r="F162" s="149" t="s">
        <v>879</v>
      </c>
      <c r="H162" s="150">
        <v>6</v>
      </c>
      <c r="I162" s="151"/>
      <c r="L162" s="146"/>
      <c r="M162" s="152"/>
      <c r="T162" s="153"/>
      <c r="AT162" s="148" t="s">
        <v>200</v>
      </c>
      <c r="AU162" s="148" t="s">
        <v>86</v>
      </c>
      <c r="AV162" s="12" t="s">
        <v>86</v>
      </c>
      <c r="AW162" s="12" t="s">
        <v>32</v>
      </c>
      <c r="AX162" s="12" t="s">
        <v>84</v>
      </c>
      <c r="AY162" s="148" t="s">
        <v>156</v>
      </c>
    </row>
    <row r="163" spans="2:65" s="1" customFormat="1" ht="16.5" customHeight="1">
      <c r="B163" s="132"/>
      <c r="C163" s="133" t="s">
        <v>240</v>
      </c>
      <c r="D163" s="133" t="s">
        <v>158</v>
      </c>
      <c r="E163" s="134" t="s">
        <v>880</v>
      </c>
      <c r="F163" s="135" t="s">
        <v>881</v>
      </c>
      <c r="G163" s="136" t="s">
        <v>304</v>
      </c>
      <c r="H163" s="137">
        <v>0.17</v>
      </c>
      <c r="I163" s="138"/>
      <c r="J163" s="139">
        <f>ROUND(I163*H163,2)</f>
        <v>0</v>
      </c>
      <c r="K163" s="135" t="s">
        <v>162</v>
      </c>
      <c r="L163" s="31"/>
      <c r="M163" s="140" t="s">
        <v>1</v>
      </c>
      <c r="N163" s="141" t="s">
        <v>41</v>
      </c>
      <c r="P163" s="142">
        <f>O163*H163</f>
        <v>0</v>
      </c>
      <c r="Q163" s="142">
        <v>1.06277</v>
      </c>
      <c r="R163" s="142">
        <f>Q163*H163</f>
        <v>0.18067090000000002</v>
      </c>
      <c r="S163" s="142">
        <v>0</v>
      </c>
      <c r="T163" s="143">
        <f>S163*H163</f>
        <v>0</v>
      </c>
      <c r="AR163" s="144" t="s">
        <v>163</v>
      </c>
      <c r="AT163" s="144" t="s">
        <v>158</v>
      </c>
      <c r="AU163" s="144" t="s">
        <v>86</v>
      </c>
      <c r="AY163" s="16" t="s">
        <v>156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6" t="s">
        <v>84</v>
      </c>
      <c r="BK163" s="145">
        <f>ROUND(I163*H163,2)</f>
        <v>0</v>
      </c>
      <c r="BL163" s="16" t="s">
        <v>163</v>
      </c>
      <c r="BM163" s="144" t="s">
        <v>882</v>
      </c>
    </row>
    <row r="164" spans="2:51" s="12" customFormat="1" ht="11.25">
      <c r="B164" s="146"/>
      <c r="D164" s="147" t="s">
        <v>200</v>
      </c>
      <c r="E164" s="148" t="s">
        <v>1</v>
      </c>
      <c r="F164" s="149" t="s">
        <v>883</v>
      </c>
      <c r="H164" s="150">
        <v>0.17</v>
      </c>
      <c r="I164" s="151"/>
      <c r="L164" s="146"/>
      <c r="M164" s="152"/>
      <c r="T164" s="153"/>
      <c r="AT164" s="148" t="s">
        <v>200</v>
      </c>
      <c r="AU164" s="148" t="s">
        <v>86</v>
      </c>
      <c r="AV164" s="12" t="s">
        <v>86</v>
      </c>
      <c r="AW164" s="12" t="s">
        <v>32</v>
      </c>
      <c r="AX164" s="12" t="s">
        <v>84</v>
      </c>
      <c r="AY164" s="148" t="s">
        <v>156</v>
      </c>
    </row>
    <row r="165" spans="2:63" s="11" customFormat="1" ht="22.9" customHeight="1">
      <c r="B165" s="120"/>
      <c r="D165" s="121" t="s">
        <v>75</v>
      </c>
      <c r="E165" s="130" t="s">
        <v>187</v>
      </c>
      <c r="F165" s="130" t="s">
        <v>474</v>
      </c>
      <c r="I165" s="123"/>
      <c r="J165" s="131">
        <f>BK165</f>
        <v>0</v>
      </c>
      <c r="L165" s="120"/>
      <c r="M165" s="125"/>
      <c r="P165" s="126">
        <f>SUM(P166:P167)</f>
        <v>0</v>
      </c>
      <c r="R165" s="126">
        <f>SUM(R166:R167)</f>
        <v>5.86299896</v>
      </c>
      <c r="T165" s="127">
        <f>SUM(T166:T167)</f>
        <v>0</v>
      </c>
      <c r="AR165" s="121" t="s">
        <v>84</v>
      </c>
      <c r="AT165" s="128" t="s">
        <v>75</v>
      </c>
      <c r="AU165" s="128" t="s">
        <v>84</v>
      </c>
      <c r="AY165" s="121" t="s">
        <v>156</v>
      </c>
      <c r="BK165" s="129">
        <f>SUM(BK166:BK167)</f>
        <v>0</v>
      </c>
    </row>
    <row r="166" spans="2:65" s="1" customFormat="1" ht="24.2" customHeight="1">
      <c r="B166" s="132"/>
      <c r="C166" s="133" t="s">
        <v>244</v>
      </c>
      <c r="D166" s="133" t="s">
        <v>158</v>
      </c>
      <c r="E166" s="134" t="s">
        <v>884</v>
      </c>
      <c r="F166" s="135" t="s">
        <v>885</v>
      </c>
      <c r="G166" s="136" t="s">
        <v>213</v>
      </c>
      <c r="H166" s="137">
        <v>2.548</v>
      </c>
      <c r="I166" s="138"/>
      <c r="J166" s="139">
        <f>ROUND(I166*H166,2)</f>
        <v>0</v>
      </c>
      <c r="K166" s="135" t="s">
        <v>162</v>
      </c>
      <c r="L166" s="31"/>
      <c r="M166" s="140" t="s">
        <v>1</v>
      </c>
      <c r="N166" s="141" t="s">
        <v>41</v>
      </c>
      <c r="P166" s="142">
        <f>O166*H166</f>
        <v>0</v>
      </c>
      <c r="Q166" s="142">
        <v>2.30102</v>
      </c>
      <c r="R166" s="142">
        <f>Q166*H166</f>
        <v>5.86299896</v>
      </c>
      <c r="S166" s="142">
        <v>0</v>
      </c>
      <c r="T166" s="143">
        <f>S166*H166</f>
        <v>0</v>
      </c>
      <c r="AR166" s="144" t="s">
        <v>163</v>
      </c>
      <c r="AT166" s="144" t="s">
        <v>158</v>
      </c>
      <c r="AU166" s="144" t="s">
        <v>86</v>
      </c>
      <c r="AY166" s="16" t="s">
        <v>156</v>
      </c>
      <c r="BE166" s="145">
        <f>IF(N166="základní",J166,0)</f>
        <v>0</v>
      </c>
      <c r="BF166" s="145">
        <f>IF(N166="snížená",J166,0)</f>
        <v>0</v>
      </c>
      <c r="BG166" s="145">
        <f>IF(N166="zákl. přenesená",J166,0)</f>
        <v>0</v>
      </c>
      <c r="BH166" s="145">
        <f>IF(N166="sníž. přenesená",J166,0)</f>
        <v>0</v>
      </c>
      <c r="BI166" s="145">
        <f>IF(N166="nulová",J166,0)</f>
        <v>0</v>
      </c>
      <c r="BJ166" s="16" t="s">
        <v>84</v>
      </c>
      <c r="BK166" s="145">
        <f>ROUND(I166*H166,2)</f>
        <v>0</v>
      </c>
      <c r="BL166" s="16" t="s">
        <v>163</v>
      </c>
      <c r="BM166" s="144" t="s">
        <v>886</v>
      </c>
    </row>
    <row r="167" spans="2:51" s="12" customFormat="1" ht="11.25">
      <c r="B167" s="146"/>
      <c r="D167" s="147" t="s">
        <v>200</v>
      </c>
      <c r="E167" s="148" t="s">
        <v>1</v>
      </c>
      <c r="F167" s="149" t="s">
        <v>887</v>
      </c>
      <c r="H167" s="150">
        <v>2.548</v>
      </c>
      <c r="I167" s="151"/>
      <c r="L167" s="146"/>
      <c r="M167" s="152"/>
      <c r="T167" s="153"/>
      <c r="AT167" s="148" t="s">
        <v>200</v>
      </c>
      <c r="AU167" s="148" t="s">
        <v>86</v>
      </c>
      <c r="AV167" s="12" t="s">
        <v>86</v>
      </c>
      <c r="AW167" s="12" t="s">
        <v>32</v>
      </c>
      <c r="AX167" s="12" t="s">
        <v>84</v>
      </c>
      <c r="AY167" s="148" t="s">
        <v>156</v>
      </c>
    </row>
    <row r="168" spans="2:63" s="11" customFormat="1" ht="22.9" customHeight="1">
      <c r="B168" s="120"/>
      <c r="D168" s="121" t="s">
        <v>75</v>
      </c>
      <c r="E168" s="130" t="s">
        <v>191</v>
      </c>
      <c r="F168" s="130" t="s">
        <v>535</v>
      </c>
      <c r="I168" s="123"/>
      <c r="J168" s="131">
        <f>BK168</f>
        <v>0</v>
      </c>
      <c r="L168" s="120"/>
      <c r="M168" s="125"/>
      <c r="P168" s="126">
        <f>P169</f>
        <v>0</v>
      </c>
      <c r="R168" s="126">
        <f>R169</f>
        <v>0</v>
      </c>
      <c r="T168" s="127">
        <f>T169</f>
        <v>0</v>
      </c>
      <c r="AR168" s="121" t="s">
        <v>84</v>
      </c>
      <c r="AT168" s="128" t="s">
        <v>75</v>
      </c>
      <c r="AU168" s="128" t="s">
        <v>84</v>
      </c>
      <c r="AY168" s="121" t="s">
        <v>156</v>
      </c>
      <c r="BK168" s="129">
        <f>BK169</f>
        <v>0</v>
      </c>
    </row>
    <row r="169" spans="2:65" s="1" customFormat="1" ht="24.2" customHeight="1">
      <c r="B169" s="132"/>
      <c r="C169" s="133" t="s">
        <v>249</v>
      </c>
      <c r="D169" s="133" t="s">
        <v>158</v>
      </c>
      <c r="E169" s="134" t="s">
        <v>888</v>
      </c>
      <c r="F169" s="135" t="s">
        <v>889</v>
      </c>
      <c r="G169" s="136" t="s">
        <v>376</v>
      </c>
      <c r="H169" s="137">
        <v>3</v>
      </c>
      <c r="I169" s="138"/>
      <c r="J169" s="139">
        <f>ROUND(I169*H169,2)</f>
        <v>0</v>
      </c>
      <c r="K169" s="135" t="s">
        <v>1</v>
      </c>
      <c r="L169" s="31"/>
      <c r="M169" s="140" t="s">
        <v>1</v>
      </c>
      <c r="N169" s="141" t="s">
        <v>41</v>
      </c>
      <c r="P169" s="142">
        <f>O169*H169</f>
        <v>0</v>
      </c>
      <c r="Q169" s="142">
        <v>0</v>
      </c>
      <c r="R169" s="142">
        <f>Q169*H169</f>
        <v>0</v>
      </c>
      <c r="S169" s="142">
        <v>0</v>
      </c>
      <c r="T169" s="143">
        <f>S169*H169</f>
        <v>0</v>
      </c>
      <c r="AR169" s="144" t="s">
        <v>163</v>
      </c>
      <c r="AT169" s="144" t="s">
        <v>158</v>
      </c>
      <c r="AU169" s="144" t="s">
        <v>86</v>
      </c>
      <c r="AY169" s="16" t="s">
        <v>156</v>
      </c>
      <c r="BE169" s="145">
        <f>IF(N169="základní",J169,0)</f>
        <v>0</v>
      </c>
      <c r="BF169" s="145">
        <f>IF(N169="snížená",J169,0)</f>
        <v>0</v>
      </c>
      <c r="BG169" s="145">
        <f>IF(N169="zákl. přenesená",J169,0)</f>
        <v>0</v>
      </c>
      <c r="BH169" s="145">
        <f>IF(N169="sníž. přenesená",J169,0)</f>
        <v>0</v>
      </c>
      <c r="BI169" s="145">
        <f>IF(N169="nulová",J169,0)</f>
        <v>0</v>
      </c>
      <c r="BJ169" s="16" t="s">
        <v>84</v>
      </c>
      <c r="BK169" s="145">
        <f>ROUND(I169*H169,2)</f>
        <v>0</v>
      </c>
      <c r="BL169" s="16" t="s">
        <v>163</v>
      </c>
      <c r="BM169" s="144" t="s">
        <v>890</v>
      </c>
    </row>
    <row r="170" spans="2:63" s="11" customFormat="1" ht="22.9" customHeight="1">
      <c r="B170" s="120"/>
      <c r="D170" s="121" t="s">
        <v>75</v>
      </c>
      <c r="E170" s="130" t="s">
        <v>691</v>
      </c>
      <c r="F170" s="130" t="s">
        <v>692</v>
      </c>
      <c r="I170" s="123"/>
      <c r="J170" s="131">
        <f>BK170</f>
        <v>0</v>
      </c>
      <c r="L170" s="120"/>
      <c r="M170" s="125"/>
      <c r="P170" s="126">
        <f>SUM(P171:P184)</f>
        <v>0</v>
      </c>
      <c r="R170" s="126">
        <f>SUM(R171:R184)</f>
        <v>0</v>
      </c>
      <c r="T170" s="127">
        <f>SUM(T171:T184)</f>
        <v>0</v>
      </c>
      <c r="AR170" s="121" t="s">
        <v>84</v>
      </c>
      <c r="AT170" s="128" t="s">
        <v>75</v>
      </c>
      <c r="AU170" s="128" t="s">
        <v>84</v>
      </c>
      <c r="AY170" s="121" t="s">
        <v>156</v>
      </c>
      <c r="BK170" s="129">
        <f>SUM(BK171:BK184)</f>
        <v>0</v>
      </c>
    </row>
    <row r="171" spans="2:65" s="1" customFormat="1" ht="21.75" customHeight="1">
      <c r="B171" s="132"/>
      <c r="C171" s="133" t="s">
        <v>7</v>
      </c>
      <c r="D171" s="133" t="s">
        <v>158</v>
      </c>
      <c r="E171" s="134" t="s">
        <v>694</v>
      </c>
      <c r="F171" s="135" t="s">
        <v>695</v>
      </c>
      <c r="G171" s="136" t="s">
        <v>304</v>
      </c>
      <c r="H171" s="137">
        <v>10.21</v>
      </c>
      <c r="I171" s="138"/>
      <c r="J171" s="139">
        <f>ROUND(I171*H171,2)</f>
        <v>0</v>
      </c>
      <c r="K171" s="135" t="s">
        <v>162</v>
      </c>
      <c r="L171" s="31"/>
      <c r="M171" s="140" t="s">
        <v>1</v>
      </c>
      <c r="N171" s="141" t="s">
        <v>41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163</v>
      </c>
      <c r="AT171" s="144" t="s">
        <v>158</v>
      </c>
      <c r="AU171" s="144" t="s">
        <v>86</v>
      </c>
      <c r="AY171" s="16" t="s">
        <v>156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84</v>
      </c>
      <c r="BK171" s="145">
        <f>ROUND(I171*H171,2)</f>
        <v>0</v>
      </c>
      <c r="BL171" s="16" t="s">
        <v>163</v>
      </c>
      <c r="BM171" s="144" t="s">
        <v>891</v>
      </c>
    </row>
    <row r="172" spans="2:51" s="12" customFormat="1" ht="11.25">
      <c r="B172" s="146"/>
      <c r="D172" s="147" t="s">
        <v>200</v>
      </c>
      <c r="E172" s="148" t="s">
        <v>121</v>
      </c>
      <c r="F172" s="149" t="s">
        <v>892</v>
      </c>
      <c r="H172" s="150">
        <v>10.21</v>
      </c>
      <c r="I172" s="151"/>
      <c r="L172" s="146"/>
      <c r="M172" s="152"/>
      <c r="T172" s="153"/>
      <c r="AT172" s="148" t="s">
        <v>200</v>
      </c>
      <c r="AU172" s="148" t="s">
        <v>86</v>
      </c>
      <c r="AV172" s="12" t="s">
        <v>86</v>
      </c>
      <c r="AW172" s="12" t="s">
        <v>32</v>
      </c>
      <c r="AX172" s="12" t="s">
        <v>84</v>
      </c>
      <c r="AY172" s="148" t="s">
        <v>156</v>
      </c>
    </row>
    <row r="173" spans="2:65" s="1" customFormat="1" ht="24.2" customHeight="1">
      <c r="B173" s="132"/>
      <c r="C173" s="133" t="s">
        <v>256</v>
      </c>
      <c r="D173" s="133" t="s">
        <v>158</v>
      </c>
      <c r="E173" s="134" t="s">
        <v>698</v>
      </c>
      <c r="F173" s="135" t="s">
        <v>699</v>
      </c>
      <c r="G173" s="136" t="s">
        <v>304</v>
      </c>
      <c r="H173" s="137">
        <v>193.99</v>
      </c>
      <c r="I173" s="138"/>
      <c r="J173" s="139">
        <f>ROUND(I173*H173,2)</f>
        <v>0</v>
      </c>
      <c r="K173" s="135" t="s">
        <v>162</v>
      </c>
      <c r="L173" s="31"/>
      <c r="M173" s="140" t="s">
        <v>1</v>
      </c>
      <c r="N173" s="141" t="s">
        <v>41</v>
      </c>
      <c r="P173" s="142">
        <f>O173*H173</f>
        <v>0</v>
      </c>
      <c r="Q173" s="142">
        <v>0</v>
      </c>
      <c r="R173" s="142">
        <f>Q173*H173</f>
        <v>0</v>
      </c>
      <c r="S173" s="142">
        <v>0</v>
      </c>
      <c r="T173" s="143">
        <f>S173*H173</f>
        <v>0</v>
      </c>
      <c r="AR173" s="144" t="s">
        <v>163</v>
      </c>
      <c r="AT173" s="144" t="s">
        <v>158</v>
      </c>
      <c r="AU173" s="144" t="s">
        <v>86</v>
      </c>
      <c r="AY173" s="16" t="s">
        <v>156</v>
      </c>
      <c r="BE173" s="145">
        <f>IF(N173="základní",J173,0)</f>
        <v>0</v>
      </c>
      <c r="BF173" s="145">
        <f>IF(N173="snížená",J173,0)</f>
        <v>0</v>
      </c>
      <c r="BG173" s="145">
        <f>IF(N173="zákl. přenesená",J173,0)</f>
        <v>0</v>
      </c>
      <c r="BH173" s="145">
        <f>IF(N173="sníž. přenesená",J173,0)</f>
        <v>0</v>
      </c>
      <c r="BI173" s="145">
        <f>IF(N173="nulová",J173,0)</f>
        <v>0</v>
      </c>
      <c r="BJ173" s="16" t="s">
        <v>84</v>
      </c>
      <c r="BK173" s="145">
        <f>ROUND(I173*H173,2)</f>
        <v>0</v>
      </c>
      <c r="BL173" s="16" t="s">
        <v>163</v>
      </c>
      <c r="BM173" s="144" t="s">
        <v>893</v>
      </c>
    </row>
    <row r="174" spans="2:51" s="12" customFormat="1" ht="11.25">
      <c r="B174" s="146"/>
      <c r="D174" s="147" t="s">
        <v>200</v>
      </c>
      <c r="E174" s="148" t="s">
        <v>1</v>
      </c>
      <c r="F174" s="149" t="s">
        <v>701</v>
      </c>
      <c r="H174" s="150">
        <v>193.99</v>
      </c>
      <c r="I174" s="151"/>
      <c r="L174" s="146"/>
      <c r="M174" s="152"/>
      <c r="T174" s="153"/>
      <c r="AT174" s="148" t="s">
        <v>200</v>
      </c>
      <c r="AU174" s="148" t="s">
        <v>86</v>
      </c>
      <c r="AV174" s="12" t="s">
        <v>86</v>
      </c>
      <c r="AW174" s="12" t="s">
        <v>32</v>
      </c>
      <c r="AX174" s="12" t="s">
        <v>84</v>
      </c>
      <c r="AY174" s="148" t="s">
        <v>156</v>
      </c>
    </row>
    <row r="175" spans="2:65" s="1" customFormat="1" ht="21.75" customHeight="1">
      <c r="B175" s="132"/>
      <c r="C175" s="133" t="s">
        <v>261</v>
      </c>
      <c r="D175" s="133" t="s">
        <v>158</v>
      </c>
      <c r="E175" s="134" t="s">
        <v>703</v>
      </c>
      <c r="F175" s="135" t="s">
        <v>704</v>
      </c>
      <c r="G175" s="136" t="s">
        <v>304</v>
      </c>
      <c r="H175" s="137">
        <v>1.17</v>
      </c>
      <c r="I175" s="138"/>
      <c r="J175" s="139">
        <f>ROUND(I175*H175,2)</f>
        <v>0</v>
      </c>
      <c r="K175" s="135" t="s">
        <v>162</v>
      </c>
      <c r="L175" s="31"/>
      <c r="M175" s="140" t="s">
        <v>1</v>
      </c>
      <c r="N175" s="141" t="s">
        <v>41</v>
      </c>
      <c r="P175" s="142">
        <f>O175*H175</f>
        <v>0</v>
      </c>
      <c r="Q175" s="142">
        <v>0</v>
      </c>
      <c r="R175" s="142">
        <f>Q175*H175</f>
        <v>0</v>
      </c>
      <c r="S175" s="142">
        <v>0</v>
      </c>
      <c r="T175" s="143">
        <f>S175*H175</f>
        <v>0</v>
      </c>
      <c r="AR175" s="144" t="s">
        <v>163</v>
      </c>
      <c r="AT175" s="144" t="s">
        <v>158</v>
      </c>
      <c r="AU175" s="144" t="s">
        <v>86</v>
      </c>
      <c r="AY175" s="16" t="s">
        <v>156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84</v>
      </c>
      <c r="BK175" s="145">
        <f>ROUND(I175*H175,2)</f>
        <v>0</v>
      </c>
      <c r="BL175" s="16" t="s">
        <v>163</v>
      </c>
      <c r="BM175" s="144" t="s">
        <v>894</v>
      </c>
    </row>
    <row r="176" spans="2:51" s="12" customFormat="1" ht="11.25">
      <c r="B176" s="146"/>
      <c r="D176" s="147" t="s">
        <v>200</v>
      </c>
      <c r="E176" s="148" t="s">
        <v>123</v>
      </c>
      <c r="F176" s="149" t="s">
        <v>831</v>
      </c>
      <c r="H176" s="150">
        <v>1.17</v>
      </c>
      <c r="I176" s="151"/>
      <c r="L176" s="146"/>
      <c r="M176" s="152"/>
      <c r="T176" s="153"/>
      <c r="AT176" s="148" t="s">
        <v>200</v>
      </c>
      <c r="AU176" s="148" t="s">
        <v>86</v>
      </c>
      <c r="AV176" s="12" t="s">
        <v>86</v>
      </c>
      <c r="AW176" s="12" t="s">
        <v>32</v>
      </c>
      <c r="AX176" s="12" t="s">
        <v>84</v>
      </c>
      <c r="AY176" s="148" t="s">
        <v>156</v>
      </c>
    </row>
    <row r="177" spans="2:65" s="1" customFormat="1" ht="24.2" customHeight="1">
      <c r="B177" s="132"/>
      <c r="C177" s="133" t="s">
        <v>269</v>
      </c>
      <c r="D177" s="133" t="s">
        <v>158</v>
      </c>
      <c r="E177" s="134" t="s">
        <v>708</v>
      </c>
      <c r="F177" s="135" t="s">
        <v>709</v>
      </c>
      <c r="G177" s="136" t="s">
        <v>304</v>
      </c>
      <c r="H177" s="137">
        <v>22.23</v>
      </c>
      <c r="I177" s="138"/>
      <c r="J177" s="139">
        <f>ROUND(I177*H177,2)</f>
        <v>0</v>
      </c>
      <c r="K177" s="135" t="s">
        <v>162</v>
      </c>
      <c r="L177" s="31"/>
      <c r="M177" s="140" t="s">
        <v>1</v>
      </c>
      <c r="N177" s="141" t="s">
        <v>41</v>
      </c>
      <c r="P177" s="142">
        <f>O177*H177</f>
        <v>0</v>
      </c>
      <c r="Q177" s="142">
        <v>0</v>
      </c>
      <c r="R177" s="142">
        <f>Q177*H177</f>
        <v>0</v>
      </c>
      <c r="S177" s="142">
        <v>0</v>
      </c>
      <c r="T177" s="143">
        <f>S177*H177</f>
        <v>0</v>
      </c>
      <c r="AR177" s="144" t="s">
        <v>163</v>
      </c>
      <c r="AT177" s="144" t="s">
        <v>158</v>
      </c>
      <c r="AU177" s="144" t="s">
        <v>86</v>
      </c>
      <c r="AY177" s="16" t="s">
        <v>156</v>
      </c>
      <c r="BE177" s="145">
        <f>IF(N177="základní",J177,0)</f>
        <v>0</v>
      </c>
      <c r="BF177" s="145">
        <f>IF(N177="snížená",J177,0)</f>
        <v>0</v>
      </c>
      <c r="BG177" s="145">
        <f>IF(N177="zákl. přenesená",J177,0)</f>
        <v>0</v>
      </c>
      <c r="BH177" s="145">
        <f>IF(N177="sníž. přenesená",J177,0)</f>
        <v>0</v>
      </c>
      <c r="BI177" s="145">
        <f>IF(N177="nulová",J177,0)</f>
        <v>0</v>
      </c>
      <c r="BJ177" s="16" t="s">
        <v>84</v>
      </c>
      <c r="BK177" s="145">
        <f>ROUND(I177*H177,2)</f>
        <v>0</v>
      </c>
      <c r="BL177" s="16" t="s">
        <v>163</v>
      </c>
      <c r="BM177" s="144" t="s">
        <v>895</v>
      </c>
    </row>
    <row r="178" spans="2:51" s="12" customFormat="1" ht="11.25">
      <c r="B178" s="146"/>
      <c r="D178" s="147" t="s">
        <v>200</v>
      </c>
      <c r="E178" s="148" t="s">
        <v>1</v>
      </c>
      <c r="F178" s="149" t="s">
        <v>711</v>
      </c>
      <c r="H178" s="150">
        <v>22.23</v>
      </c>
      <c r="I178" s="151"/>
      <c r="L178" s="146"/>
      <c r="M178" s="152"/>
      <c r="T178" s="153"/>
      <c r="AT178" s="148" t="s">
        <v>200</v>
      </c>
      <c r="AU178" s="148" t="s">
        <v>86</v>
      </c>
      <c r="AV178" s="12" t="s">
        <v>86</v>
      </c>
      <c r="AW178" s="12" t="s">
        <v>32</v>
      </c>
      <c r="AX178" s="12" t="s">
        <v>84</v>
      </c>
      <c r="AY178" s="148" t="s">
        <v>156</v>
      </c>
    </row>
    <row r="179" spans="2:65" s="1" customFormat="1" ht="24.2" customHeight="1">
      <c r="B179" s="132"/>
      <c r="C179" s="133" t="s">
        <v>275</v>
      </c>
      <c r="D179" s="133" t="s">
        <v>158</v>
      </c>
      <c r="E179" s="134" t="s">
        <v>713</v>
      </c>
      <c r="F179" s="135" t="s">
        <v>714</v>
      </c>
      <c r="G179" s="136" t="s">
        <v>304</v>
      </c>
      <c r="H179" s="137">
        <v>11.38</v>
      </c>
      <c r="I179" s="138"/>
      <c r="J179" s="139">
        <f>ROUND(I179*H179,2)</f>
        <v>0</v>
      </c>
      <c r="K179" s="135" t="s">
        <v>162</v>
      </c>
      <c r="L179" s="31"/>
      <c r="M179" s="140" t="s">
        <v>1</v>
      </c>
      <c r="N179" s="141" t="s">
        <v>41</v>
      </c>
      <c r="P179" s="142">
        <f>O179*H179</f>
        <v>0</v>
      </c>
      <c r="Q179" s="142">
        <v>0</v>
      </c>
      <c r="R179" s="142">
        <f>Q179*H179</f>
        <v>0</v>
      </c>
      <c r="S179" s="142">
        <v>0</v>
      </c>
      <c r="T179" s="143">
        <f>S179*H179</f>
        <v>0</v>
      </c>
      <c r="AR179" s="144" t="s">
        <v>163</v>
      </c>
      <c r="AT179" s="144" t="s">
        <v>158</v>
      </c>
      <c r="AU179" s="144" t="s">
        <v>86</v>
      </c>
      <c r="AY179" s="16" t="s">
        <v>156</v>
      </c>
      <c r="BE179" s="145">
        <f>IF(N179="základní",J179,0)</f>
        <v>0</v>
      </c>
      <c r="BF179" s="145">
        <f>IF(N179="snížená",J179,0)</f>
        <v>0</v>
      </c>
      <c r="BG179" s="145">
        <f>IF(N179="zákl. přenesená",J179,0)</f>
        <v>0</v>
      </c>
      <c r="BH179" s="145">
        <f>IF(N179="sníž. přenesená",J179,0)</f>
        <v>0</v>
      </c>
      <c r="BI179" s="145">
        <f>IF(N179="nulová",J179,0)</f>
        <v>0</v>
      </c>
      <c r="BJ179" s="16" t="s">
        <v>84</v>
      </c>
      <c r="BK179" s="145">
        <f>ROUND(I179*H179,2)</f>
        <v>0</v>
      </c>
      <c r="BL179" s="16" t="s">
        <v>163</v>
      </c>
      <c r="BM179" s="144" t="s">
        <v>896</v>
      </c>
    </row>
    <row r="180" spans="2:65" s="1" customFormat="1" ht="33" customHeight="1">
      <c r="B180" s="132"/>
      <c r="C180" s="133" t="s">
        <v>279</v>
      </c>
      <c r="D180" s="133" t="s">
        <v>158</v>
      </c>
      <c r="E180" s="134" t="s">
        <v>717</v>
      </c>
      <c r="F180" s="135" t="s">
        <v>718</v>
      </c>
      <c r="G180" s="136" t="s">
        <v>304</v>
      </c>
      <c r="H180" s="137">
        <v>1.17</v>
      </c>
      <c r="I180" s="138"/>
      <c r="J180" s="139">
        <f>ROUND(I180*H180,2)</f>
        <v>0</v>
      </c>
      <c r="K180" s="135" t="s">
        <v>162</v>
      </c>
      <c r="L180" s="31"/>
      <c r="M180" s="140" t="s">
        <v>1</v>
      </c>
      <c r="N180" s="141" t="s">
        <v>41</v>
      </c>
      <c r="P180" s="142">
        <f>O180*H180</f>
        <v>0</v>
      </c>
      <c r="Q180" s="142">
        <v>0</v>
      </c>
      <c r="R180" s="142">
        <f>Q180*H180</f>
        <v>0</v>
      </c>
      <c r="S180" s="142">
        <v>0</v>
      </c>
      <c r="T180" s="143">
        <f>S180*H180</f>
        <v>0</v>
      </c>
      <c r="AR180" s="144" t="s">
        <v>163</v>
      </c>
      <c r="AT180" s="144" t="s">
        <v>158</v>
      </c>
      <c r="AU180" s="144" t="s">
        <v>86</v>
      </c>
      <c r="AY180" s="16" t="s">
        <v>156</v>
      </c>
      <c r="BE180" s="145">
        <f>IF(N180="základní",J180,0)</f>
        <v>0</v>
      </c>
      <c r="BF180" s="145">
        <f>IF(N180="snížená",J180,0)</f>
        <v>0</v>
      </c>
      <c r="BG180" s="145">
        <f>IF(N180="zákl. přenesená",J180,0)</f>
        <v>0</v>
      </c>
      <c r="BH180" s="145">
        <f>IF(N180="sníž. přenesená",J180,0)</f>
        <v>0</v>
      </c>
      <c r="BI180" s="145">
        <f>IF(N180="nulová",J180,0)</f>
        <v>0</v>
      </c>
      <c r="BJ180" s="16" t="s">
        <v>84</v>
      </c>
      <c r="BK180" s="145">
        <f>ROUND(I180*H180,2)</f>
        <v>0</v>
      </c>
      <c r="BL180" s="16" t="s">
        <v>163</v>
      </c>
      <c r="BM180" s="144" t="s">
        <v>897</v>
      </c>
    </row>
    <row r="181" spans="2:51" s="12" customFormat="1" ht="11.25">
      <c r="B181" s="146"/>
      <c r="D181" s="147" t="s">
        <v>200</v>
      </c>
      <c r="E181" s="148" t="s">
        <v>1</v>
      </c>
      <c r="F181" s="149" t="s">
        <v>123</v>
      </c>
      <c r="H181" s="150">
        <v>1.17</v>
      </c>
      <c r="I181" s="151"/>
      <c r="L181" s="146"/>
      <c r="M181" s="152"/>
      <c r="T181" s="153"/>
      <c r="AT181" s="148" t="s">
        <v>200</v>
      </c>
      <c r="AU181" s="148" t="s">
        <v>86</v>
      </c>
      <c r="AV181" s="12" t="s">
        <v>86</v>
      </c>
      <c r="AW181" s="12" t="s">
        <v>32</v>
      </c>
      <c r="AX181" s="12" t="s">
        <v>84</v>
      </c>
      <c r="AY181" s="148" t="s">
        <v>156</v>
      </c>
    </row>
    <row r="182" spans="2:65" s="1" customFormat="1" ht="33" customHeight="1">
      <c r="B182" s="132"/>
      <c r="C182" s="133" t="s">
        <v>284</v>
      </c>
      <c r="D182" s="133" t="s">
        <v>158</v>
      </c>
      <c r="E182" s="134" t="s">
        <v>721</v>
      </c>
      <c r="F182" s="135" t="s">
        <v>722</v>
      </c>
      <c r="G182" s="136" t="s">
        <v>304</v>
      </c>
      <c r="H182" s="137">
        <v>2.09</v>
      </c>
      <c r="I182" s="138"/>
      <c r="J182" s="139">
        <f>ROUND(I182*H182,2)</f>
        <v>0</v>
      </c>
      <c r="K182" s="135" t="s">
        <v>162</v>
      </c>
      <c r="L182" s="31"/>
      <c r="M182" s="140" t="s">
        <v>1</v>
      </c>
      <c r="N182" s="141" t="s">
        <v>41</v>
      </c>
      <c r="P182" s="142">
        <f>O182*H182</f>
        <v>0</v>
      </c>
      <c r="Q182" s="142">
        <v>0</v>
      </c>
      <c r="R182" s="142">
        <f>Q182*H182</f>
        <v>0</v>
      </c>
      <c r="S182" s="142">
        <v>0</v>
      </c>
      <c r="T182" s="143">
        <f>S182*H182</f>
        <v>0</v>
      </c>
      <c r="AR182" s="144" t="s">
        <v>163</v>
      </c>
      <c r="AT182" s="144" t="s">
        <v>158</v>
      </c>
      <c r="AU182" s="144" t="s">
        <v>86</v>
      </c>
      <c r="AY182" s="16" t="s">
        <v>156</v>
      </c>
      <c r="BE182" s="145">
        <f>IF(N182="základní",J182,0)</f>
        <v>0</v>
      </c>
      <c r="BF182" s="145">
        <f>IF(N182="snížená",J182,0)</f>
        <v>0</v>
      </c>
      <c r="BG182" s="145">
        <f>IF(N182="zákl. přenesená",J182,0)</f>
        <v>0</v>
      </c>
      <c r="BH182" s="145">
        <f>IF(N182="sníž. přenesená",J182,0)</f>
        <v>0</v>
      </c>
      <c r="BI182" s="145">
        <f>IF(N182="nulová",J182,0)</f>
        <v>0</v>
      </c>
      <c r="BJ182" s="16" t="s">
        <v>84</v>
      </c>
      <c r="BK182" s="145">
        <f>ROUND(I182*H182,2)</f>
        <v>0</v>
      </c>
      <c r="BL182" s="16" t="s">
        <v>163</v>
      </c>
      <c r="BM182" s="144" t="s">
        <v>898</v>
      </c>
    </row>
    <row r="183" spans="2:65" s="1" customFormat="1" ht="44.25" customHeight="1">
      <c r="B183" s="132"/>
      <c r="C183" s="133" t="s">
        <v>290</v>
      </c>
      <c r="D183" s="133" t="s">
        <v>158</v>
      </c>
      <c r="E183" s="134" t="s">
        <v>725</v>
      </c>
      <c r="F183" s="135" t="s">
        <v>726</v>
      </c>
      <c r="G183" s="136" t="s">
        <v>304</v>
      </c>
      <c r="H183" s="137">
        <v>8.12</v>
      </c>
      <c r="I183" s="138"/>
      <c r="J183" s="139">
        <f>ROUND(I183*H183,2)</f>
        <v>0</v>
      </c>
      <c r="K183" s="135" t="s">
        <v>162</v>
      </c>
      <c r="L183" s="31"/>
      <c r="M183" s="140" t="s">
        <v>1</v>
      </c>
      <c r="N183" s="141" t="s">
        <v>41</v>
      </c>
      <c r="P183" s="142">
        <f>O183*H183</f>
        <v>0</v>
      </c>
      <c r="Q183" s="142">
        <v>0</v>
      </c>
      <c r="R183" s="142">
        <f>Q183*H183</f>
        <v>0</v>
      </c>
      <c r="S183" s="142">
        <v>0</v>
      </c>
      <c r="T183" s="143">
        <f>S183*H183</f>
        <v>0</v>
      </c>
      <c r="AR183" s="144" t="s">
        <v>163</v>
      </c>
      <c r="AT183" s="144" t="s">
        <v>158</v>
      </c>
      <c r="AU183" s="144" t="s">
        <v>86</v>
      </c>
      <c r="AY183" s="16" t="s">
        <v>156</v>
      </c>
      <c r="BE183" s="145">
        <f>IF(N183="základní",J183,0)</f>
        <v>0</v>
      </c>
      <c r="BF183" s="145">
        <f>IF(N183="snížená",J183,0)</f>
        <v>0</v>
      </c>
      <c r="BG183" s="145">
        <f>IF(N183="zákl. přenesená",J183,0)</f>
        <v>0</v>
      </c>
      <c r="BH183" s="145">
        <f>IF(N183="sníž. přenesená",J183,0)</f>
        <v>0</v>
      </c>
      <c r="BI183" s="145">
        <f>IF(N183="nulová",J183,0)</f>
        <v>0</v>
      </c>
      <c r="BJ183" s="16" t="s">
        <v>84</v>
      </c>
      <c r="BK183" s="145">
        <f>ROUND(I183*H183,2)</f>
        <v>0</v>
      </c>
      <c r="BL183" s="16" t="s">
        <v>163</v>
      </c>
      <c r="BM183" s="144" t="s">
        <v>899</v>
      </c>
    </row>
    <row r="184" spans="2:51" s="12" customFormat="1" ht="11.25">
      <c r="B184" s="146"/>
      <c r="D184" s="147" t="s">
        <v>200</v>
      </c>
      <c r="E184" s="148" t="s">
        <v>1</v>
      </c>
      <c r="F184" s="149" t="s">
        <v>900</v>
      </c>
      <c r="H184" s="150">
        <v>8.12</v>
      </c>
      <c r="I184" s="151"/>
      <c r="L184" s="146"/>
      <c r="M184" s="152"/>
      <c r="T184" s="153"/>
      <c r="AT184" s="148" t="s">
        <v>200</v>
      </c>
      <c r="AU184" s="148" t="s">
        <v>86</v>
      </c>
      <c r="AV184" s="12" t="s">
        <v>86</v>
      </c>
      <c r="AW184" s="12" t="s">
        <v>32</v>
      </c>
      <c r="AX184" s="12" t="s">
        <v>84</v>
      </c>
      <c r="AY184" s="148" t="s">
        <v>156</v>
      </c>
    </row>
    <row r="185" spans="2:63" s="11" customFormat="1" ht="22.9" customHeight="1">
      <c r="B185" s="120"/>
      <c r="D185" s="121" t="s">
        <v>75</v>
      </c>
      <c r="E185" s="130" t="s">
        <v>729</v>
      </c>
      <c r="F185" s="130" t="s">
        <v>730</v>
      </c>
      <c r="I185" s="123"/>
      <c r="J185" s="131">
        <f>BK185</f>
        <v>0</v>
      </c>
      <c r="L185" s="120"/>
      <c r="M185" s="125"/>
      <c r="P185" s="126">
        <f>P186</f>
        <v>0</v>
      </c>
      <c r="R185" s="126">
        <f>R186</f>
        <v>0</v>
      </c>
      <c r="T185" s="127">
        <f>T186</f>
        <v>0</v>
      </c>
      <c r="AR185" s="121" t="s">
        <v>84</v>
      </c>
      <c r="AT185" s="128" t="s">
        <v>75</v>
      </c>
      <c r="AU185" s="128" t="s">
        <v>84</v>
      </c>
      <c r="AY185" s="121" t="s">
        <v>156</v>
      </c>
      <c r="BK185" s="129">
        <f>BK186</f>
        <v>0</v>
      </c>
    </row>
    <row r="186" spans="2:65" s="1" customFormat="1" ht="24.2" customHeight="1">
      <c r="B186" s="132"/>
      <c r="C186" s="133" t="s">
        <v>292</v>
      </c>
      <c r="D186" s="133" t="s">
        <v>158</v>
      </c>
      <c r="E186" s="134" t="s">
        <v>901</v>
      </c>
      <c r="F186" s="135" t="s">
        <v>902</v>
      </c>
      <c r="G186" s="136" t="s">
        <v>304</v>
      </c>
      <c r="H186" s="137">
        <v>83.734</v>
      </c>
      <c r="I186" s="138"/>
      <c r="J186" s="139">
        <f>ROUND(I186*H186,2)</f>
        <v>0</v>
      </c>
      <c r="K186" s="135" t="s">
        <v>162</v>
      </c>
      <c r="L186" s="31"/>
      <c r="M186" s="140" t="s">
        <v>1</v>
      </c>
      <c r="N186" s="141" t="s">
        <v>41</v>
      </c>
      <c r="P186" s="142">
        <f>O186*H186</f>
        <v>0</v>
      </c>
      <c r="Q186" s="142">
        <v>0</v>
      </c>
      <c r="R186" s="142">
        <f>Q186*H186</f>
        <v>0</v>
      </c>
      <c r="S186" s="142">
        <v>0</v>
      </c>
      <c r="T186" s="143">
        <f>S186*H186</f>
        <v>0</v>
      </c>
      <c r="AR186" s="144" t="s">
        <v>163</v>
      </c>
      <c r="AT186" s="144" t="s">
        <v>158</v>
      </c>
      <c r="AU186" s="144" t="s">
        <v>86</v>
      </c>
      <c r="AY186" s="16" t="s">
        <v>156</v>
      </c>
      <c r="BE186" s="145">
        <f>IF(N186="základní",J186,0)</f>
        <v>0</v>
      </c>
      <c r="BF186" s="145">
        <f>IF(N186="snížená",J186,0)</f>
        <v>0</v>
      </c>
      <c r="BG186" s="145">
        <f>IF(N186="zákl. přenesená",J186,0)</f>
        <v>0</v>
      </c>
      <c r="BH186" s="145">
        <f>IF(N186="sníž. přenesená",J186,0)</f>
        <v>0</v>
      </c>
      <c r="BI186" s="145">
        <f>IF(N186="nulová",J186,0)</f>
        <v>0</v>
      </c>
      <c r="BJ186" s="16" t="s">
        <v>84</v>
      </c>
      <c r="BK186" s="145">
        <f>ROUND(I186*H186,2)</f>
        <v>0</v>
      </c>
      <c r="BL186" s="16" t="s">
        <v>163</v>
      </c>
      <c r="BM186" s="144" t="s">
        <v>903</v>
      </c>
    </row>
    <row r="187" spans="2:63" s="11" customFormat="1" ht="25.9" customHeight="1">
      <c r="B187" s="120"/>
      <c r="D187" s="121" t="s">
        <v>75</v>
      </c>
      <c r="E187" s="122" t="s">
        <v>735</v>
      </c>
      <c r="F187" s="122" t="s">
        <v>736</v>
      </c>
      <c r="I187" s="123"/>
      <c r="J187" s="124">
        <f>BK187</f>
        <v>0</v>
      </c>
      <c r="L187" s="120"/>
      <c r="M187" s="125"/>
      <c r="P187" s="126">
        <f>P188</f>
        <v>0</v>
      </c>
      <c r="R187" s="126">
        <f>R188</f>
        <v>1.7424</v>
      </c>
      <c r="T187" s="127">
        <f>T188</f>
        <v>0</v>
      </c>
      <c r="AR187" s="121" t="s">
        <v>86</v>
      </c>
      <c r="AT187" s="128" t="s">
        <v>75</v>
      </c>
      <c r="AU187" s="128" t="s">
        <v>76</v>
      </c>
      <c r="AY187" s="121" t="s">
        <v>156</v>
      </c>
      <c r="BK187" s="129">
        <f>BK188</f>
        <v>0</v>
      </c>
    </row>
    <row r="188" spans="2:63" s="11" customFormat="1" ht="22.9" customHeight="1">
      <c r="B188" s="120"/>
      <c r="D188" s="121" t="s">
        <v>75</v>
      </c>
      <c r="E188" s="130" t="s">
        <v>904</v>
      </c>
      <c r="F188" s="130" t="s">
        <v>905</v>
      </c>
      <c r="I188" s="123"/>
      <c r="J188" s="131">
        <f>BK188</f>
        <v>0</v>
      </c>
      <c r="L188" s="120"/>
      <c r="M188" s="125"/>
      <c r="P188" s="126">
        <f>SUM(P189:P194)</f>
        <v>0</v>
      </c>
      <c r="R188" s="126">
        <f>SUM(R189:R194)</f>
        <v>1.7424</v>
      </c>
      <c r="T188" s="127">
        <f>SUM(T189:T194)</f>
        <v>0</v>
      </c>
      <c r="AR188" s="121" t="s">
        <v>86</v>
      </c>
      <c r="AT188" s="128" t="s">
        <v>75</v>
      </c>
      <c r="AU188" s="128" t="s">
        <v>84</v>
      </c>
      <c r="AY188" s="121" t="s">
        <v>156</v>
      </c>
      <c r="BK188" s="129">
        <f>SUM(BK189:BK194)</f>
        <v>0</v>
      </c>
    </row>
    <row r="189" spans="2:65" s="1" customFormat="1" ht="24.2" customHeight="1">
      <c r="B189" s="132"/>
      <c r="C189" s="133" t="s">
        <v>297</v>
      </c>
      <c r="D189" s="133" t="s">
        <v>158</v>
      </c>
      <c r="E189" s="134" t="s">
        <v>906</v>
      </c>
      <c r="F189" s="135" t="s">
        <v>907</v>
      </c>
      <c r="G189" s="136" t="s">
        <v>161</v>
      </c>
      <c r="H189" s="137">
        <v>12</v>
      </c>
      <c r="I189" s="138"/>
      <c r="J189" s="139">
        <f>ROUND(I189*H189,2)</f>
        <v>0</v>
      </c>
      <c r="K189" s="135" t="s">
        <v>1</v>
      </c>
      <c r="L189" s="31"/>
      <c r="M189" s="140" t="s">
        <v>1</v>
      </c>
      <c r="N189" s="141" t="s">
        <v>41</v>
      </c>
      <c r="P189" s="142">
        <f>O189*H189</f>
        <v>0</v>
      </c>
      <c r="Q189" s="142">
        <v>0.0095</v>
      </c>
      <c r="R189" s="142">
        <f>Q189*H189</f>
        <v>0.11399999999999999</v>
      </c>
      <c r="S189" s="142">
        <v>0</v>
      </c>
      <c r="T189" s="143">
        <f>S189*H189</f>
        <v>0</v>
      </c>
      <c r="AR189" s="144" t="s">
        <v>229</v>
      </c>
      <c r="AT189" s="144" t="s">
        <v>158</v>
      </c>
      <c r="AU189" s="144" t="s">
        <v>86</v>
      </c>
      <c r="AY189" s="16" t="s">
        <v>156</v>
      </c>
      <c r="BE189" s="145">
        <f>IF(N189="základní",J189,0)</f>
        <v>0</v>
      </c>
      <c r="BF189" s="145">
        <f>IF(N189="snížená",J189,0)</f>
        <v>0</v>
      </c>
      <c r="BG189" s="145">
        <f>IF(N189="zákl. přenesená",J189,0)</f>
        <v>0</v>
      </c>
      <c r="BH189" s="145">
        <f>IF(N189="sníž. přenesená",J189,0)</f>
        <v>0</v>
      </c>
      <c r="BI189" s="145">
        <f>IF(N189="nulová",J189,0)</f>
        <v>0</v>
      </c>
      <c r="BJ189" s="16" t="s">
        <v>84</v>
      </c>
      <c r="BK189" s="145">
        <f>ROUND(I189*H189,2)</f>
        <v>0</v>
      </c>
      <c r="BL189" s="16" t="s">
        <v>229</v>
      </c>
      <c r="BM189" s="144" t="s">
        <v>908</v>
      </c>
    </row>
    <row r="190" spans="2:51" s="13" customFormat="1" ht="11.25">
      <c r="B190" s="154"/>
      <c r="D190" s="147" t="s">
        <v>200</v>
      </c>
      <c r="E190" s="155" t="s">
        <v>1</v>
      </c>
      <c r="F190" s="156" t="s">
        <v>909</v>
      </c>
      <c r="H190" s="155" t="s">
        <v>1</v>
      </c>
      <c r="I190" s="157"/>
      <c r="L190" s="154"/>
      <c r="M190" s="158"/>
      <c r="T190" s="159"/>
      <c r="AT190" s="155" t="s">
        <v>200</v>
      </c>
      <c r="AU190" s="155" t="s">
        <v>86</v>
      </c>
      <c r="AV190" s="13" t="s">
        <v>84</v>
      </c>
      <c r="AW190" s="13" t="s">
        <v>32</v>
      </c>
      <c r="AX190" s="13" t="s">
        <v>76</v>
      </c>
      <c r="AY190" s="155" t="s">
        <v>156</v>
      </c>
    </row>
    <row r="191" spans="2:51" s="12" customFormat="1" ht="11.25">
      <c r="B191" s="146"/>
      <c r="D191" s="147" t="s">
        <v>200</v>
      </c>
      <c r="E191" s="148" t="s">
        <v>1</v>
      </c>
      <c r="F191" s="149" t="s">
        <v>910</v>
      </c>
      <c r="H191" s="150">
        <v>12</v>
      </c>
      <c r="I191" s="151"/>
      <c r="L191" s="146"/>
      <c r="M191" s="152"/>
      <c r="T191" s="153"/>
      <c r="AT191" s="148" t="s">
        <v>200</v>
      </c>
      <c r="AU191" s="148" t="s">
        <v>86</v>
      </c>
      <c r="AV191" s="12" t="s">
        <v>86</v>
      </c>
      <c r="AW191" s="12" t="s">
        <v>32</v>
      </c>
      <c r="AX191" s="12" t="s">
        <v>84</v>
      </c>
      <c r="AY191" s="148" t="s">
        <v>156</v>
      </c>
    </row>
    <row r="192" spans="2:65" s="1" customFormat="1" ht="16.5" customHeight="1">
      <c r="B192" s="132"/>
      <c r="C192" s="167" t="s">
        <v>301</v>
      </c>
      <c r="D192" s="167" t="s">
        <v>316</v>
      </c>
      <c r="E192" s="168" t="s">
        <v>911</v>
      </c>
      <c r="F192" s="169" t="s">
        <v>912</v>
      </c>
      <c r="G192" s="170" t="s">
        <v>161</v>
      </c>
      <c r="H192" s="171">
        <v>13.8</v>
      </c>
      <c r="I192" s="172"/>
      <c r="J192" s="173">
        <f>ROUND(I192*H192,2)</f>
        <v>0</v>
      </c>
      <c r="K192" s="169" t="s">
        <v>1</v>
      </c>
      <c r="L192" s="174"/>
      <c r="M192" s="175" t="s">
        <v>1</v>
      </c>
      <c r="N192" s="176" t="s">
        <v>41</v>
      </c>
      <c r="P192" s="142">
        <f>O192*H192</f>
        <v>0</v>
      </c>
      <c r="Q192" s="142">
        <v>0.118</v>
      </c>
      <c r="R192" s="142">
        <f>Q192*H192</f>
        <v>1.6284</v>
      </c>
      <c r="S192" s="142">
        <v>0</v>
      </c>
      <c r="T192" s="143">
        <f>S192*H192</f>
        <v>0</v>
      </c>
      <c r="AR192" s="144" t="s">
        <v>108</v>
      </c>
      <c r="AT192" s="144" t="s">
        <v>316</v>
      </c>
      <c r="AU192" s="144" t="s">
        <v>86</v>
      </c>
      <c r="AY192" s="16" t="s">
        <v>156</v>
      </c>
      <c r="BE192" s="145">
        <f>IF(N192="základní",J192,0)</f>
        <v>0</v>
      </c>
      <c r="BF192" s="145">
        <f>IF(N192="snížená",J192,0)</f>
        <v>0</v>
      </c>
      <c r="BG192" s="145">
        <f>IF(N192="zákl. přenesená",J192,0)</f>
        <v>0</v>
      </c>
      <c r="BH192" s="145">
        <f>IF(N192="sníž. přenesená",J192,0)</f>
        <v>0</v>
      </c>
      <c r="BI192" s="145">
        <f>IF(N192="nulová",J192,0)</f>
        <v>0</v>
      </c>
      <c r="BJ192" s="16" t="s">
        <v>84</v>
      </c>
      <c r="BK192" s="145">
        <f>ROUND(I192*H192,2)</f>
        <v>0</v>
      </c>
      <c r="BL192" s="16" t="s">
        <v>229</v>
      </c>
      <c r="BM192" s="144" t="s">
        <v>913</v>
      </c>
    </row>
    <row r="193" spans="2:51" s="12" customFormat="1" ht="11.25">
      <c r="B193" s="146"/>
      <c r="D193" s="147" t="s">
        <v>200</v>
      </c>
      <c r="F193" s="149" t="s">
        <v>914</v>
      </c>
      <c r="H193" s="150">
        <v>13.8</v>
      </c>
      <c r="I193" s="151"/>
      <c r="L193" s="146"/>
      <c r="M193" s="152"/>
      <c r="T193" s="153"/>
      <c r="AT193" s="148" t="s">
        <v>200</v>
      </c>
      <c r="AU193" s="148" t="s">
        <v>86</v>
      </c>
      <c r="AV193" s="12" t="s">
        <v>86</v>
      </c>
      <c r="AW193" s="12" t="s">
        <v>3</v>
      </c>
      <c r="AX193" s="12" t="s">
        <v>84</v>
      </c>
      <c r="AY193" s="148" t="s">
        <v>156</v>
      </c>
    </row>
    <row r="194" spans="2:65" s="1" customFormat="1" ht="24.2" customHeight="1">
      <c r="B194" s="132"/>
      <c r="C194" s="133" t="s">
        <v>108</v>
      </c>
      <c r="D194" s="133" t="s">
        <v>158</v>
      </c>
      <c r="E194" s="134" t="s">
        <v>915</v>
      </c>
      <c r="F194" s="135" t="s">
        <v>916</v>
      </c>
      <c r="G194" s="136" t="s">
        <v>917</v>
      </c>
      <c r="H194" s="182"/>
      <c r="I194" s="138"/>
      <c r="J194" s="139">
        <f>ROUND(I194*H194,2)</f>
        <v>0</v>
      </c>
      <c r="K194" s="135" t="s">
        <v>162</v>
      </c>
      <c r="L194" s="31"/>
      <c r="M194" s="177" t="s">
        <v>1</v>
      </c>
      <c r="N194" s="178" t="s">
        <v>41</v>
      </c>
      <c r="O194" s="179"/>
      <c r="P194" s="180">
        <f>O194*H194</f>
        <v>0</v>
      </c>
      <c r="Q194" s="180">
        <v>0</v>
      </c>
      <c r="R194" s="180">
        <f>Q194*H194</f>
        <v>0</v>
      </c>
      <c r="S194" s="180">
        <v>0</v>
      </c>
      <c r="T194" s="181">
        <f>S194*H194</f>
        <v>0</v>
      </c>
      <c r="AR194" s="144" t="s">
        <v>229</v>
      </c>
      <c r="AT194" s="144" t="s">
        <v>158</v>
      </c>
      <c r="AU194" s="144" t="s">
        <v>86</v>
      </c>
      <c r="AY194" s="16" t="s">
        <v>156</v>
      </c>
      <c r="BE194" s="145">
        <f>IF(N194="základní",J194,0)</f>
        <v>0</v>
      </c>
      <c r="BF194" s="145">
        <f>IF(N194="snížená",J194,0)</f>
        <v>0</v>
      </c>
      <c r="BG194" s="145">
        <f>IF(N194="zákl. přenesená",J194,0)</f>
        <v>0</v>
      </c>
      <c r="BH194" s="145">
        <f>IF(N194="sníž. přenesená",J194,0)</f>
        <v>0</v>
      </c>
      <c r="BI194" s="145">
        <f>IF(N194="nulová",J194,0)</f>
        <v>0</v>
      </c>
      <c r="BJ194" s="16" t="s">
        <v>84</v>
      </c>
      <c r="BK194" s="145">
        <f>ROUND(I194*H194,2)</f>
        <v>0</v>
      </c>
      <c r="BL194" s="16" t="s">
        <v>229</v>
      </c>
      <c r="BM194" s="144" t="s">
        <v>918</v>
      </c>
    </row>
    <row r="195" spans="2:12" s="1" customFormat="1" ht="6.95" customHeight="1">
      <c r="B195" s="43"/>
      <c r="C195" s="44"/>
      <c r="D195" s="44"/>
      <c r="E195" s="44"/>
      <c r="F195" s="44"/>
      <c r="G195" s="44"/>
      <c r="H195" s="44"/>
      <c r="I195" s="44"/>
      <c r="J195" s="44"/>
      <c r="K195" s="44"/>
      <c r="L195" s="31"/>
    </row>
  </sheetData>
  <autoFilter ref="C124:K194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2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95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102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Kontejnerové stanoviště na ulici Soudní,Valašské Meziříčí</v>
      </c>
      <c r="F7" s="234"/>
      <c r="G7" s="234"/>
      <c r="H7" s="234"/>
      <c r="L7" s="19"/>
    </row>
    <row r="8" spans="2:12" s="1" customFormat="1" ht="12" customHeight="1">
      <c r="B8" s="31"/>
      <c r="D8" s="26" t="s">
        <v>111</v>
      </c>
      <c r="L8" s="31"/>
    </row>
    <row r="9" spans="2:12" s="1" customFormat="1" ht="16.5" customHeight="1">
      <c r="B9" s="31"/>
      <c r="E9" s="194" t="s">
        <v>919</v>
      </c>
      <c r="F9" s="235"/>
      <c r="G9" s="235"/>
      <c r="H9" s="235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4. 10. 2022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6" t="str">
        <f>'Rekapitulace stavby'!E14</f>
        <v>Vyplň údaj</v>
      </c>
      <c r="F18" s="216"/>
      <c r="G18" s="216"/>
      <c r="H18" s="21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9"/>
      <c r="E27" s="221" t="s">
        <v>1</v>
      </c>
      <c r="F27" s="221"/>
      <c r="G27" s="221"/>
      <c r="H27" s="221"/>
      <c r="L27" s="8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0" t="s">
        <v>36</v>
      </c>
      <c r="J30" s="65">
        <f>ROUND(J127,2)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1">
        <f>ROUND((SUM(BE127:BE176)),2)</f>
        <v>0</v>
      </c>
      <c r="I33" s="92">
        <v>0.21</v>
      </c>
      <c r="J33" s="91">
        <f>ROUND(((SUM(BE127:BE176))*I33),2)</f>
        <v>0</v>
      </c>
      <c r="L33" s="31"/>
    </row>
    <row r="34" spans="2:12" s="1" customFormat="1" ht="14.45" customHeight="1">
      <c r="B34" s="31"/>
      <c r="E34" s="26" t="s">
        <v>42</v>
      </c>
      <c r="F34" s="91">
        <f>ROUND((SUM(BF127:BF176)),2)</f>
        <v>0</v>
      </c>
      <c r="I34" s="92">
        <v>0.12</v>
      </c>
      <c r="J34" s="91">
        <f>ROUND(((SUM(BF127:BF176))*I34),2)</f>
        <v>0</v>
      </c>
      <c r="L34" s="31"/>
    </row>
    <row r="35" spans="2:12" s="1" customFormat="1" ht="14.45" customHeight="1" hidden="1">
      <c r="B35" s="31"/>
      <c r="E35" s="26" t="s">
        <v>43</v>
      </c>
      <c r="F35" s="91">
        <f>ROUND((SUM(BG127:BG176)),2)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1">
        <f>ROUND((SUM(BH127:BH176)),2)</f>
        <v>0</v>
      </c>
      <c r="I36" s="92">
        <v>0.12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1">
        <f>ROUND((SUM(BI127:BI176)),2)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6"/>
      <c r="F39" s="56"/>
      <c r="G39" s="95" t="s">
        <v>47</v>
      </c>
      <c r="H39" s="96" t="s">
        <v>48</v>
      </c>
      <c r="I39" s="56"/>
      <c r="J39" s="97">
        <f>SUM(J30:J37)</f>
        <v>0</v>
      </c>
      <c r="K39" s="98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9" t="s">
        <v>52</v>
      </c>
      <c r="G61" s="42" t="s">
        <v>51</v>
      </c>
      <c r="H61" s="33"/>
      <c r="I61" s="33"/>
      <c r="J61" s="100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9" t="s">
        <v>52</v>
      </c>
      <c r="G76" s="42" t="s">
        <v>51</v>
      </c>
      <c r="H76" s="33"/>
      <c r="I76" s="33"/>
      <c r="J76" s="100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125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Kontejnerové stanoviště na ulici Soudní,Valašské Meziříčí</v>
      </c>
      <c r="F85" s="234"/>
      <c r="G85" s="234"/>
      <c r="H85" s="234"/>
      <c r="L85" s="31"/>
    </row>
    <row r="86" spans="2:12" s="1" customFormat="1" ht="12" customHeight="1">
      <c r="B86" s="31"/>
      <c r="C86" s="26" t="s">
        <v>111</v>
      </c>
      <c r="L86" s="31"/>
    </row>
    <row r="87" spans="2:12" s="1" customFormat="1" ht="16.5" customHeight="1">
      <c r="B87" s="31"/>
      <c r="E87" s="194" t="str">
        <f>E9</f>
        <v>702 - Úprava stávajícího objektu trafiky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Valašské Meziříčí</v>
      </c>
      <c r="I89" s="26" t="s">
        <v>22</v>
      </c>
      <c r="J89" s="51" t="str">
        <f>IF(J12="","",J12)</f>
        <v>4. 10. 2022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Město Valašské Meziříčí</v>
      </c>
      <c r="I91" s="26" t="s">
        <v>30</v>
      </c>
      <c r="J91" s="29" t="str">
        <f>E21</f>
        <v>LZ-PROJEKT plus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Fajfrová Irena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1" t="s">
        <v>126</v>
      </c>
      <c r="D94" s="93"/>
      <c r="E94" s="93"/>
      <c r="F94" s="93"/>
      <c r="G94" s="93"/>
      <c r="H94" s="93"/>
      <c r="I94" s="93"/>
      <c r="J94" s="102" t="s">
        <v>127</v>
      </c>
      <c r="K94" s="93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3" t="s">
        <v>128</v>
      </c>
      <c r="J96" s="65">
        <f>J127</f>
        <v>0</v>
      </c>
      <c r="L96" s="31"/>
      <c r="AU96" s="16" t="s">
        <v>129</v>
      </c>
    </row>
    <row r="97" spans="2:12" s="8" customFormat="1" ht="24.95" customHeight="1">
      <c r="B97" s="104"/>
      <c r="D97" s="105" t="s">
        <v>130</v>
      </c>
      <c r="E97" s="106"/>
      <c r="F97" s="106"/>
      <c r="G97" s="106"/>
      <c r="H97" s="106"/>
      <c r="I97" s="106"/>
      <c r="J97" s="107">
        <f>J128</f>
        <v>0</v>
      </c>
      <c r="L97" s="104"/>
    </row>
    <row r="98" spans="2:12" s="9" customFormat="1" ht="19.9" customHeight="1">
      <c r="B98" s="108"/>
      <c r="D98" s="109" t="s">
        <v>833</v>
      </c>
      <c r="E98" s="110"/>
      <c r="F98" s="110"/>
      <c r="G98" s="110"/>
      <c r="H98" s="110"/>
      <c r="I98" s="110"/>
      <c r="J98" s="111">
        <f>J129</f>
        <v>0</v>
      </c>
      <c r="L98" s="108"/>
    </row>
    <row r="99" spans="2:12" s="9" customFormat="1" ht="19.9" customHeight="1">
      <c r="B99" s="108"/>
      <c r="D99" s="109" t="s">
        <v>136</v>
      </c>
      <c r="E99" s="110"/>
      <c r="F99" s="110"/>
      <c r="G99" s="110"/>
      <c r="H99" s="110"/>
      <c r="I99" s="110"/>
      <c r="J99" s="111">
        <f>J136</f>
        <v>0</v>
      </c>
      <c r="L99" s="108"/>
    </row>
    <row r="100" spans="2:12" s="9" customFormat="1" ht="19.9" customHeight="1">
      <c r="B100" s="108"/>
      <c r="D100" s="109" t="s">
        <v>137</v>
      </c>
      <c r="E100" s="110"/>
      <c r="F100" s="110"/>
      <c r="G100" s="110"/>
      <c r="H100" s="110"/>
      <c r="I100" s="110"/>
      <c r="J100" s="111">
        <f>J145</f>
        <v>0</v>
      </c>
      <c r="L100" s="108"/>
    </row>
    <row r="101" spans="2:12" s="9" customFormat="1" ht="19.9" customHeight="1">
      <c r="B101" s="108"/>
      <c r="D101" s="109" t="s">
        <v>138</v>
      </c>
      <c r="E101" s="110"/>
      <c r="F101" s="110"/>
      <c r="G101" s="110"/>
      <c r="H101" s="110"/>
      <c r="I101" s="110"/>
      <c r="J101" s="111">
        <f>J150</f>
        <v>0</v>
      </c>
      <c r="L101" s="108"/>
    </row>
    <row r="102" spans="2:12" s="8" customFormat="1" ht="24.95" customHeight="1">
      <c r="B102" s="104"/>
      <c r="D102" s="105" t="s">
        <v>139</v>
      </c>
      <c r="E102" s="106"/>
      <c r="F102" s="106"/>
      <c r="G102" s="106"/>
      <c r="H102" s="106"/>
      <c r="I102" s="106"/>
      <c r="J102" s="107">
        <f>J152</f>
        <v>0</v>
      </c>
      <c r="L102" s="104"/>
    </row>
    <row r="103" spans="2:12" s="9" customFormat="1" ht="19.9" customHeight="1">
      <c r="B103" s="108"/>
      <c r="D103" s="109" t="s">
        <v>920</v>
      </c>
      <c r="E103" s="110"/>
      <c r="F103" s="110"/>
      <c r="G103" s="110"/>
      <c r="H103" s="110"/>
      <c r="I103" s="110"/>
      <c r="J103" s="111">
        <f>J153</f>
        <v>0</v>
      </c>
      <c r="L103" s="108"/>
    </row>
    <row r="104" spans="2:12" s="9" customFormat="1" ht="19.9" customHeight="1">
      <c r="B104" s="108"/>
      <c r="D104" s="109" t="s">
        <v>921</v>
      </c>
      <c r="E104" s="110"/>
      <c r="F104" s="110"/>
      <c r="G104" s="110"/>
      <c r="H104" s="110"/>
      <c r="I104" s="110"/>
      <c r="J104" s="111">
        <f>J155</f>
        <v>0</v>
      </c>
      <c r="L104" s="108"/>
    </row>
    <row r="105" spans="2:12" s="9" customFormat="1" ht="19.9" customHeight="1">
      <c r="B105" s="108"/>
      <c r="D105" s="109" t="s">
        <v>922</v>
      </c>
      <c r="E105" s="110"/>
      <c r="F105" s="110"/>
      <c r="G105" s="110"/>
      <c r="H105" s="110"/>
      <c r="I105" s="110"/>
      <c r="J105" s="111">
        <f>J159</f>
        <v>0</v>
      </c>
      <c r="L105" s="108"/>
    </row>
    <row r="106" spans="2:12" s="9" customFormat="1" ht="19.9" customHeight="1">
      <c r="B106" s="108"/>
      <c r="D106" s="109" t="s">
        <v>923</v>
      </c>
      <c r="E106" s="110"/>
      <c r="F106" s="110"/>
      <c r="G106" s="110"/>
      <c r="H106" s="110"/>
      <c r="I106" s="110"/>
      <c r="J106" s="111">
        <f>J162</f>
        <v>0</v>
      </c>
      <c r="L106" s="108"/>
    </row>
    <row r="107" spans="2:12" s="9" customFormat="1" ht="19.9" customHeight="1">
      <c r="B107" s="108"/>
      <c r="D107" s="109" t="s">
        <v>924</v>
      </c>
      <c r="E107" s="110"/>
      <c r="F107" s="110"/>
      <c r="G107" s="110"/>
      <c r="H107" s="110"/>
      <c r="I107" s="110"/>
      <c r="J107" s="111">
        <f>J173</f>
        <v>0</v>
      </c>
      <c r="L107" s="108"/>
    </row>
    <row r="108" spans="2:12" s="1" customFormat="1" ht="21.75" customHeight="1">
      <c r="B108" s="31"/>
      <c r="L108" s="31"/>
    </row>
    <row r="109" spans="2:12" s="1" customFormat="1" ht="6.95" customHeight="1"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1"/>
    </row>
    <row r="113" spans="2:12" s="1" customFormat="1" ht="6.95" customHeight="1"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31"/>
    </row>
    <row r="114" spans="2:12" s="1" customFormat="1" ht="24.95" customHeight="1">
      <c r="B114" s="31"/>
      <c r="C114" s="20" t="s">
        <v>141</v>
      </c>
      <c r="L114" s="31"/>
    </row>
    <row r="115" spans="2:12" s="1" customFormat="1" ht="6.95" customHeight="1">
      <c r="B115" s="31"/>
      <c r="L115" s="31"/>
    </row>
    <row r="116" spans="2:12" s="1" customFormat="1" ht="12" customHeight="1">
      <c r="B116" s="31"/>
      <c r="C116" s="26" t="s">
        <v>16</v>
      </c>
      <c r="L116" s="31"/>
    </row>
    <row r="117" spans="2:12" s="1" customFormat="1" ht="16.5" customHeight="1">
      <c r="B117" s="31"/>
      <c r="E117" s="233" t="str">
        <f>E7</f>
        <v>Kontejnerové stanoviště na ulici Soudní,Valašské Meziříčí</v>
      </c>
      <c r="F117" s="234"/>
      <c r="G117" s="234"/>
      <c r="H117" s="234"/>
      <c r="L117" s="31"/>
    </row>
    <row r="118" spans="2:12" s="1" customFormat="1" ht="12" customHeight="1">
      <c r="B118" s="31"/>
      <c r="C118" s="26" t="s">
        <v>111</v>
      </c>
      <c r="L118" s="31"/>
    </row>
    <row r="119" spans="2:12" s="1" customFormat="1" ht="16.5" customHeight="1">
      <c r="B119" s="31"/>
      <c r="E119" s="194" t="str">
        <f>E9</f>
        <v>702 - Úprava stávajícího objektu trafiky</v>
      </c>
      <c r="F119" s="235"/>
      <c r="G119" s="235"/>
      <c r="H119" s="235"/>
      <c r="L119" s="31"/>
    </row>
    <row r="120" spans="2:12" s="1" customFormat="1" ht="6.95" customHeight="1">
      <c r="B120" s="31"/>
      <c r="L120" s="31"/>
    </row>
    <row r="121" spans="2:12" s="1" customFormat="1" ht="12" customHeight="1">
      <c r="B121" s="31"/>
      <c r="C121" s="26" t="s">
        <v>20</v>
      </c>
      <c r="F121" s="24" t="str">
        <f>F12</f>
        <v>Valašské Meziříčí</v>
      </c>
      <c r="I121" s="26" t="s">
        <v>22</v>
      </c>
      <c r="J121" s="51" t="str">
        <f>IF(J12="","",J12)</f>
        <v>4. 10. 2022</v>
      </c>
      <c r="L121" s="31"/>
    </row>
    <row r="122" spans="2:12" s="1" customFormat="1" ht="6.95" customHeight="1">
      <c r="B122" s="31"/>
      <c r="L122" s="31"/>
    </row>
    <row r="123" spans="2:12" s="1" customFormat="1" ht="25.7" customHeight="1">
      <c r="B123" s="31"/>
      <c r="C123" s="26" t="s">
        <v>24</v>
      </c>
      <c r="F123" s="24" t="str">
        <f>E15</f>
        <v>Město Valašské Meziříčí</v>
      </c>
      <c r="I123" s="26" t="s">
        <v>30</v>
      </c>
      <c r="J123" s="29" t="str">
        <f>E21</f>
        <v>LZ-PROJEKT plus s.r.o.</v>
      </c>
      <c r="L123" s="31"/>
    </row>
    <row r="124" spans="2:12" s="1" customFormat="1" ht="15.2" customHeight="1">
      <c r="B124" s="31"/>
      <c r="C124" s="26" t="s">
        <v>28</v>
      </c>
      <c r="F124" s="24" t="str">
        <f>IF(E18="","",E18)</f>
        <v>Vyplň údaj</v>
      </c>
      <c r="I124" s="26" t="s">
        <v>33</v>
      </c>
      <c r="J124" s="29" t="str">
        <f>E24</f>
        <v>Fajfrová Irena</v>
      </c>
      <c r="L124" s="31"/>
    </row>
    <row r="125" spans="2:12" s="1" customFormat="1" ht="10.35" customHeight="1">
      <c r="B125" s="31"/>
      <c r="L125" s="31"/>
    </row>
    <row r="126" spans="2:20" s="10" customFormat="1" ht="29.25" customHeight="1">
      <c r="B126" s="112"/>
      <c r="C126" s="113" t="s">
        <v>142</v>
      </c>
      <c r="D126" s="114" t="s">
        <v>61</v>
      </c>
      <c r="E126" s="114" t="s">
        <v>57</v>
      </c>
      <c r="F126" s="114" t="s">
        <v>58</v>
      </c>
      <c r="G126" s="114" t="s">
        <v>143</v>
      </c>
      <c r="H126" s="114" t="s">
        <v>144</v>
      </c>
      <c r="I126" s="114" t="s">
        <v>145</v>
      </c>
      <c r="J126" s="114" t="s">
        <v>127</v>
      </c>
      <c r="K126" s="115" t="s">
        <v>146</v>
      </c>
      <c r="L126" s="112"/>
      <c r="M126" s="58" t="s">
        <v>1</v>
      </c>
      <c r="N126" s="59" t="s">
        <v>40</v>
      </c>
      <c r="O126" s="59" t="s">
        <v>147</v>
      </c>
      <c r="P126" s="59" t="s">
        <v>148</v>
      </c>
      <c r="Q126" s="59" t="s">
        <v>149</v>
      </c>
      <c r="R126" s="59" t="s">
        <v>150</v>
      </c>
      <c r="S126" s="59" t="s">
        <v>151</v>
      </c>
      <c r="T126" s="60" t="s">
        <v>152</v>
      </c>
    </row>
    <row r="127" spans="2:63" s="1" customFormat="1" ht="22.9" customHeight="1">
      <c r="B127" s="31"/>
      <c r="C127" s="63" t="s">
        <v>153</v>
      </c>
      <c r="J127" s="116">
        <f>BK127</f>
        <v>0</v>
      </c>
      <c r="L127" s="31"/>
      <c r="M127" s="61"/>
      <c r="N127" s="52"/>
      <c r="O127" s="52"/>
      <c r="P127" s="117">
        <f>P128+P152</f>
        <v>0</v>
      </c>
      <c r="Q127" s="52"/>
      <c r="R127" s="117">
        <f>R128+R152</f>
        <v>0.2384564</v>
      </c>
      <c r="S127" s="52"/>
      <c r="T127" s="118">
        <f>T128+T152</f>
        <v>0.675087</v>
      </c>
      <c r="AT127" s="16" t="s">
        <v>75</v>
      </c>
      <c r="AU127" s="16" t="s">
        <v>129</v>
      </c>
      <c r="BK127" s="119">
        <f>BK128+BK152</f>
        <v>0</v>
      </c>
    </row>
    <row r="128" spans="2:63" s="11" customFormat="1" ht="25.9" customHeight="1">
      <c r="B128" s="120"/>
      <c r="D128" s="121" t="s">
        <v>75</v>
      </c>
      <c r="E128" s="122" t="s">
        <v>154</v>
      </c>
      <c r="F128" s="122" t="s">
        <v>155</v>
      </c>
      <c r="I128" s="123"/>
      <c r="J128" s="124">
        <f>BK128</f>
        <v>0</v>
      </c>
      <c r="L128" s="120"/>
      <c r="M128" s="125"/>
      <c r="P128" s="126">
        <f>P129+P136+P145+P150</f>
        <v>0</v>
      </c>
      <c r="R128" s="126">
        <f>R129+R136+R145+R150</f>
        <v>0.2007084</v>
      </c>
      <c r="T128" s="127">
        <f>T129+T136+T145+T150</f>
        <v>0.64085</v>
      </c>
      <c r="AR128" s="121" t="s">
        <v>84</v>
      </c>
      <c r="AT128" s="128" t="s">
        <v>75</v>
      </c>
      <c r="AU128" s="128" t="s">
        <v>76</v>
      </c>
      <c r="AY128" s="121" t="s">
        <v>156</v>
      </c>
      <c r="BK128" s="129">
        <f>BK129+BK136+BK145+BK150</f>
        <v>0</v>
      </c>
    </row>
    <row r="129" spans="2:63" s="11" customFormat="1" ht="22.9" customHeight="1">
      <c r="B129" s="120"/>
      <c r="D129" s="121" t="s">
        <v>75</v>
      </c>
      <c r="E129" s="130" t="s">
        <v>179</v>
      </c>
      <c r="F129" s="130" t="s">
        <v>862</v>
      </c>
      <c r="I129" s="123"/>
      <c r="J129" s="131">
        <f>BK129</f>
        <v>0</v>
      </c>
      <c r="L129" s="120"/>
      <c r="M129" s="125"/>
      <c r="P129" s="126">
        <f>SUM(P130:P135)</f>
        <v>0</v>
      </c>
      <c r="R129" s="126">
        <f>SUM(R130:R135)</f>
        <v>0.2005084</v>
      </c>
      <c r="T129" s="127">
        <f>SUM(T130:T135)</f>
        <v>0</v>
      </c>
      <c r="AR129" s="121" t="s">
        <v>84</v>
      </c>
      <c r="AT129" s="128" t="s">
        <v>75</v>
      </c>
      <c r="AU129" s="128" t="s">
        <v>84</v>
      </c>
      <c r="AY129" s="121" t="s">
        <v>156</v>
      </c>
      <c r="BK129" s="129">
        <f>SUM(BK130:BK135)</f>
        <v>0</v>
      </c>
    </row>
    <row r="130" spans="2:65" s="1" customFormat="1" ht="24.2" customHeight="1">
      <c r="B130" s="132"/>
      <c r="C130" s="133" t="s">
        <v>84</v>
      </c>
      <c r="D130" s="133" t="s">
        <v>158</v>
      </c>
      <c r="E130" s="134" t="s">
        <v>925</v>
      </c>
      <c r="F130" s="135" t="s">
        <v>926</v>
      </c>
      <c r="G130" s="136" t="s">
        <v>376</v>
      </c>
      <c r="H130" s="137">
        <v>1</v>
      </c>
      <c r="I130" s="138"/>
      <c r="J130" s="139">
        <f>ROUND(I130*H130,2)</f>
        <v>0</v>
      </c>
      <c r="K130" s="135" t="s">
        <v>162</v>
      </c>
      <c r="L130" s="31"/>
      <c r="M130" s="140" t="s">
        <v>1</v>
      </c>
      <c r="N130" s="141" t="s">
        <v>41</v>
      </c>
      <c r="P130" s="142">
        <f>O130*H130</f>
        <v>0</v>
      </c>
      <c r="Q130" s="142">
        <v>0.0415</v>
      </c>
      <c r="R130" s="142">
        <f>Q130*H130</f>
        <v>0.0415</v>
      </c>
      <c r="S130" s="142">
        <v>0</v>
      </c>
      <c r="T130" s="143">
        <f>S130*H130</f>
        <v>0</v>
      </c>
      <c r="AR130" s="144" t="s">
        <v>163</v>
      </c>
      <c r="AT130" s="144" t="s">
        <v>158</v>
      </c>
      <c r="AU130" s="144" t="s">
        <v>86</v>
      </c>
      <c r="AY130" s="16" t="s">
        <v>156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84</v>
      </c>
      <c r="BK130" s="145">
        <f>ROUND(I130*H130,2)</f>
        <v>0</v>
      </c>
      <c r="BL130" s="16" t="s">
        <v>163</v>
      </c>
      <c r="BM130" s="144" t="s">
        <v>927</v>
      </c>
    </row>
    <row r="131" spans="2:65" s="1" customFormat="1" ht="24.2" customHeight="1">
      <c r="B131" s="132"/>
      <c r="C131" s="133" t="s">
        <v>86</v>
      </c>
      <c r="D131" s="133" t="s">
        <v>158</v>
      </c>
      <c r="E131" s="134" t="s">
        <v>928</v>
      </c>
      <c r="F131" s="135" t="s">
        <v>929</v>
      </c>
      <c r="G131" s="136" t="s">
        <v>161</v>
      </c>
      <c r="H131" s="137">
        <v>1.53</v>
      </c>
      <c r="I131" s="138"/>
      <c r="J131" s="139">
        <f>ROUND(I131*H131,2)</f>
        <v>0</v>
      </c>
      <c r="K131" s="135" t="s">
        <v>162</v>
      </c>
      <c r="L131" s="31"/>
      <c r="M131" s="140" t="s">
        <v>1</v>
      </c>
      <c r="N131" s="141" t="s">
        <v>41</v>
      </c>
      <c r="P131" s="142">
        <f>O131*H131</f>
        <v>0</v>
      </c>
      <c r="Q131" s="142">
        <v>0.03358</v>
      </c>
      <c r="R131" s="142">
        <f>Q131*H131</f>
        <v>0.0513774</v>
      </c>
      <c r="S131" s="142">
        <v>0</v>
      </c>
      <c r="T131" s="143">
        <f>S131*H131</f>
        <v>0</v>
      </c>
      <c r="AR131" s="144" t="s">
        <v>163</v>
      </c>
      <c r="AT131" s="144" t="s">
        <v>158</v>
      </c>
      <c r="AU131" s="144" t="s">
        <v>86</v>
      </c>
      <c r="AY131" s="16" t="s">
        <v>156</v>
      </c>
      <c r="BE131" s="145">
        <f>IF(N131="základní",J131,0)</f>
        <v>0</v>
      </c>
      <c r="BF131" s="145">
        <f>IF(N131="snížená",J131,0)</f>
        <v>0</v>
      </c>
      <c r="BG131" s="145">
        <f>IF(N131="zákl. přenesená",J131,0)</f>
        <v>0</v>
      </c>
      <c r="BH131" s="145">
        <f>IF(N131="sníž. přenesená",J131,0)</f>
        <v>0</v>
      </c>
      <c r="BI131" s="145">
        <f>IF(N131="nulová",J131,0)</f>
        <v>0</v>
      </c>
      <c r="BJ131" s="16" t="s">
        <v>84</v>
      </c>
      <c r="BK131" s="145">
        <f>ROUND(I131*H131,2)</f>
        <v>0</v>
      </c>
      <c r="BL131" s="16" t="s">
        <v>163</v>
      </c>
      <c r="BM131" s="144" t="s">
        <v>930</v>
      </c>
    </row>
    <row r="132" spans="2:65" s="1" customFormat="1" ht="24.2" customHeight="1">
      <c r="B132" s="132"/>
      <c r="C132" s="133" t="s">
        <v>168</v>
      </c>
      <c r="D132" s="133" t="s">
        <v>158</v>
      </c>
      <c r="E132" s="134" t="s">
        <v>931</v>
      </c>
      <c r="F132" s="135" t="s">
        <v>932</v>
      </c>
      <c r="G132" s="136" t="s">
        <v>194</v>
      </c>
      <c r="H132" s="137">
        <v>5.1</v>
      </c>
      <c r="I132" s="138"/>
      <c r="J132" s="139">
        <f>ROUND(I132*H132,2)</f>
        <v>0</v>
      </c>
      <c r="K132" s="135" t="s">
        <v>162</v>
      </c>
      <c r="L132" s="31"/>
      <c r="M132" s="140" t="s">
        <v>1</v>
      </c>
      <c r="N132" s="141" t="s">
        <v>41</v>
      </c>
      <c r="P132" s="142">
        <f>O132*H132</f>
        <v>0</v>
      </c>
      <c r="Q132" s="142">
        <v>0.0015</v>
      </c>
      <c r="R132" s="142">
        <f>Q132*H132</f>
        <v>0.00765</v>
      </c>
      <c r="S132" s="142">
        <v>0</v>
      </c>
      <c r="T132" s="143">
        <f>S132*H132</f>
        <v>0</v>
      </c>
      <c r="AR132" s="144" t="s">
        <v>163</v>
      </c>
      <c r="AT132" s="144" t="s">
        <v>158</v>
      </c>
      <c r="AU132" s="144" t="s">
        <v>86</v>
      </c>
      <c r="AY132" s="16" t="s">
        <v>156</v>
      </c>
      <c r="BE132" s="145">
        <f>IF(N132="základní",J132,0)</f>
        <v>0</v>
      </c>
      <c r="BF132" s="145">
        <f>IF(N132="snížená",J132,0)</f>
        <v>0</v>
      </c>
      <c r="BG132" s="145">
        <f>IF(N132="zákl. přenesená",J132,0)</f>
        <v>0</v>
      </c>
      <c r="BH132" s="145">
        <f>IF(N132="sníž. přenesená",J132,0)</f>
        <v>0</v>
      </c>
      <c r="BI132" s="145">
        <f>IF(N132="nulová",J132,0)</f>
        <v>0</v>
      </c>
      <c r="BJ132" s="16" t="s">
        <v>84</v>
      </c>
      <c r="BK132" s="145">
        <f>ROUND(I132*H132,2)</f>
        <v>0</v>
      </c>
      <c r="BL132" s="16" t="s">
        <v>163</v>
      </c>
      <c r="BM132" s="144" t="s">
        <v>933</v>
      </c>
    </row>
    <row r="133" spans="2:51" s="12" customFormat="1" ht="11.25">
      <c r="B133" s="146"/>
      <c r="D133" s="147" t="s">
        <v>200</v>
      </c>
      <c r="E133" s="148" t="s">
        <v>1</v>
      </c>
      <c r="F133" s="149" t="s">
        <v>934</v>
      </c>
      <c r="H133" s="150">
        <v>5.1</v>
      </c>
      <c r="I133" s="151"/>
      <c r="L133" s="146"/>
      <c r="M133" s="152"/>
      <c r="T133" s="153"/>
      <c r="AT133" s="148" t="s">
        <v>200</v>
      </c>
      <c r="AU133" s="148" t="s">
        <v>86</v>
      </c>
      <c r="AV133" s="12" t="s">
        <v>86</v>
      </c>
      <c r="AW133" s="12" t="s">
        <v>32</v>
      </c>
      <c r="AX133" s="12" t="s">
        <v>84</v>
      </c>
      <c r="AY133" s="148" t="s">
        <v>156</v>
      </c>
    </row>
    <row r="134" spans="2:65" s="1" customFormat="1" ht="33" customHeight="1">
      <c r="B134" s="132"/>
      <c r="C134" s="133" t="s">
        <v>163</v>
      </c>
      <c r="D134" s="133" t="s">
        <v>158</v>
      </c>
      <c r="E134" s="134" t="s">
        <v>935</v>
      </c>
      <c r="F134" s="135" t="s">
        <v>936</v>
      </c>
      <c r="G134" s="136" t="s">
        <v>161</v>
      </c>
      <c r="H134" s="137">
        <v>1.89</v>
      </c>
      <c r="I134" s="138"/>
      <c r="J134" s="139">
        <f>ROUND(I134*H134,2)</f>
        <v>0</v>
      </c>
      <c r="K134" s="135" t="s">
        <v>162</v>
      </c>
      <c r="L134" s="31"/>
      <c r="M134" s="140" t="s">
        <v>1</v>
      </c>
      <c r="N134" s="141" t="s">
        <v>41</v>
      </c>
      <c r="P134" s="142">
        <f>O134*H134</f>
        <v>0</v>
      </c>
      <c r="Q134" s="142">
        <v>0.0529</v>
      </c>
      <c r="R134" s="142">
        <f>Q134*H134</f>
        <v>0.099981</v>
      </c>
      <c r="S134" s="142">
        <v>0</v>
      </c>
      <c r="T134" s="143">
        <f>S134*H134</f>
        <v>0</v>
      </c>
      <c r="AR134" s="144" t="s">
        <v>163</v>
      </c>
      <c r="AT134" s="144" t="s">
        <v>158</v>
      </c>
      <c r="AU134" s="144" t="s">
        <v>86</v>
      </c>
      <c r="AY134" s="16" t="s">
        <v>156</v>
      </c>
      <c r="BE134" s="145">
        <f>IF(N134="základní",J134,0)</f>
        <v>0</v>
      </c>
      <c r="BF134" s="145">
        <f>IF(N134="snížená",J134,0)</f>
        <v>0</v>
      </c>
      <c r="BG134" s="145">
        <f>IF(N134="zákl. přenesená",J134,0)</f>
        <v>0</v>
      </c>
      <c r="BH134" s="145">
        <f>IF(N134="sníž. přenesená",J134,0)</f>
        <v>0</v>
      </c>
      <c r="BI134" s="145">
        <f>IF(N134="nulová",J134,0)</f>
        <v>0</v>
      </c>
      <c r="BJ134" s="16" t="s">
        <v>84</v>
      </c>
      <c r="BK134" s="145">
        <f>ROUND(I134*H134,2)</f>
        <v>0</v>
      </c>
      <c r="BL134" s="16" t="s">
        <v>163</v>
      </c>
      <c r="BM134" s="144" t="s">
        <v>937</v>
      </c>
    </row>
    <row r="135" spans="2:51" s="12" customFormat="1" ht="11.25">
      <c r="B135" s="146"/>
      <c r="D135" s="147" t="s">
        <v>200</v>
      </c>
      <c r="E135" s="148" t="s">
        <v>1</v>
      </c>
      <c r="F135" s="149" t="s">
        <v>938</v>
      </c>
      <c r="H135" s="150">
        <v>1.89</v>
      </c>
      <c r="I135" s="151"/>
      <c r="L135" s="146"/>
      <c r="M135" s="152"/>
      <c r="T135" s="153"/>
      <c r="AT135" s="148" t="s">
        <v>200</v>
      </c>
      <c r="AU135" s="148" t="s">
        <v>86</v>
      </c>
      <c r="AV135" s="12" t="s">
        <v>86</v>
      </c>
      <c r="AW135" s="12" t="s">
        <v>32</v>
      </c>
      <c r="AX135" s="12" t="s">
        <v>84</v>
      </c>
      <c r="AY135" s="148" t="s">
        <v>156</v>
      </c>
    </row>
    <row r="136" spans="2:63" s="11" customFormat="1" ht="22.9" customHeight="1">
      <c r="B136" s="120"/>
      <c r="D136" s="121" t="s">
        <v>75</v>
      </c>
      <c r="E136" s="130" t="s">
        <v>191</v>
      </c>
      <c r="F136" s="130" t="s">
        <v>535</v>
      </c>
      <c r="I136" s="123"/>
      <c r="J136" s="131">
        <f>BK136</f>
        <v>0</v>
      </c>
      <c r="L136" s="120"/>
      <c r="M136" s="125"/>
      <c r="P136" s="126">
        <f>SUM(P137:P144)</f>
        <v>0</v>
      </c>
      <c r="R136" s="126">
        <f>SUM(R137:R144)</f>
        <v>0.0002</v>
      </c>
      <c r="T136" s="127">
        <f>SUM(T137:T144)</f>
        <v>0.64085</v>
      </c>
      <c r="AR136" s="121" t="s">
        <v>84</v>
      </c>
      <c r="AT136" s="128" t="s">
        <v>75</v>
      </c>
      <c r="AU136" s="128" t="s">
        <v>84</v>
      </c>
      <c r="AY136" s="121" t="s">
        <v>156</v>
      </c>
      <c r="BK136" s="129">
        <f>SUM(BK137:BK144)</f>
        <v>0</v>
      </c>
    </row>
    <row r="137" spans="2:65" s="1" customFormat="1" ht="24.2" customHeight="1">
      <c r="B137" s="132"/>
      <c r="C137" s="133" t="s">
        <v>175</v>
      </c>
      <c r="D137" s="133" t="s">
        <v>158</v>
      </c>
      <c r="E137" s="134" t="s">
        <v>939</v>
      </c>
      <c r="F137" s="135" t="s">
        <v>940</v>
      </c>
      <c r="G137" s="136" t="s">
        <v>161</v>
      </c>
      <c r="H137" s="137">
        <v>5</v>
      </c>
      <c r="I137" s="138"/>
      <c r="J137" s="139">
        <f>ROUND(I137*H137,2)</f>
        <v>0</v>
      </c>
      <c r="K137" s="135" t="s">
        <v>162</v>
      </c>
      <c r="L137" s="31"/>
      <c r="M137" s="140" t="s">
        <v>1</v>
      </c>
      <c r="N137" s="141" t="s">
        <v>41</v>
      </c>
      <c r="P137" s="142">
        <f>O137*H137</f>
        <v>0</v>
      </c>
      <c r="Q137" s="142">
        <v>4E-05</v>
      </c>
      <c r="R137" s="142">
        <f>Q137*H137</f>
        <v>0.0002</v>
      </c>
      <c r="S137" s="142">
        <v>0</v>
      </c>
      <c r="T137" s="143">
        <f>S137*H137</f>
        <v>0</v>
      </c>
      <c r="AR137" s="144" t="s">
        <v>163</v>
      </c>
      <c r="AT137" s="144" t="s">
        <v>158</v>
      </c>
      <c r="AU137" s="144" t="s">
        <v>86</v>
      </c>
      <c r="AY137" s="16" t="s">
        <v>156</v>
      </c>
      <c r="BE137" s="145">
        <f>IF(N137="základní",J137,0)</f>
        <v>0</v>
      </c>
      <c r="BF137" s="145">
        <f>IF(N137="snížená",J137,0)</f>
        <v>0</v>
      </c>
      <c r="BG137" s="145">
        <f>IF(N137="zákl. přenesená",J137,0)</f>
        <v>0</v>
      </c>
      <c r="BH137" s="145">
        <f>IF(N137="sníž. přenesená",J137,0)</f>
        <v>0</v>
      </c>
      <c r="BI137" s="145">
        <f>IF(N137="nulová",J137,0)</f>
        <v>0</v>
      </c>
      <c r="BJ137" s="16" t="s">
        <v>84</v>
      </c>
      <c r="BK137" s="145">
        <f>ROUND(I137*H137,2)</f>
        <v>0</v>
      </c>
      <c r="BL137" s="16" t="s">
        <v>163</v>
      </c>
      <c r="BM137" s="144" t="s">
        <v>941</v>
      </c>
    </row>
    <row r="138" spans="2:65" s="1" customFormat="1" ht="24.2" customHeight="1">
      <c r="B138" s="132"/>
      <c r="C138" s="133" t="s">
        <v>179</v>
      </c>
      <c r="D138" s="133" t="s">
        <v>158</v>
      </c>
      <c r="E138" s="134" t="s">
        <v>942</v>
      </c>
      <c r="F138" s="135" t="s">
        <v>943</v>
      </c>
      <c r="G138" s="136" t="s">
        <v>161</v>
      </c>
      <c r="H138" s="137">
        <v>1.53</v>
      </c>
      <c r="I138" s="138"/>
      <c r="J138" s="139">
        <f>ROUND(I138*H138,2)</f>
        <v>0</v>
      </c>
      <c r="K138" s="135" t="s">
        <v>162</v>
      </c>
      <c r="L138" s="31"/>
      <c r="M138" s="140" t="s">
        <v>1</v>
      </c>
      <c r="N138" s="141" t="s">
        <v>41</v>
      </c>
      <c r="P138" s="142">
        <f>O138*H138</f>
        <v>0</v>
      </c>
      <c r="Q138" s="142">
        <v>0</v>
      </c>
      <c r="R138" s="142">
        <f>Q138*H138</f>
        <v>0</v>
      </c>
      <c r="S138" s="142">
        <v>0.055</v>
      </c>
      <c r="T138" s="143">
        <f>S138*H138</f>
        <v>0.08415</v>
      </c>
      <c r="AR138" s="144" t="s">
        <v>163</v>
      </c>
      <c r="AT138" s="144" t="s">
        <v>158</v>
      </c>
      <c r="AU138" s="144" t="s">
        <v>86</v>
      </c>
      <c r="AY138" s="16" t="s">
        <v>156</v>
      </c>
      <c r="BE138" s="145">
        <f>IF(N138="základní",J138,0)</f>
        <v>0</v>
      </c>
      <c r="BF138" s="145">
        <f>IF(N138="snížená",J138,0)</f>
        <v>0</v>
      </c>
      <c r="BG138" s="145">
        <f>IF(N138="zákl. přenesená",J138,0)</f>
        <v>0</v>
      </c>
      <c r="BH138" s="145">
        <f>IF(N138="sníž. přenesená",J138,0)</f>
        <v>0</v>
      </c>
      <c r="BI138" s="145">
        <f>IF(N138="nulová",J138,0)</f>
        <v>0</v>
      </c>
      <c r="BJ138" s="16" t="s">
        <v>84</v>
      </c>
      <c r="BK138" s="145">
        <f>ROUND(I138*H138,2)</f>
        <v>0</v>
      </c>
      <c r="BL138" s="16" t="s">
        <v>163</v>
      </c>
      <c r="BM138" s="144" t="s">
        <v>944</v>
      </c>
    </row>
    <row r="139" spans="2:51" s="12" customFormat="1" ht="11.25">
      <c r="B139" s="146"/>
      <c r="D139" s="147" t="s">
        <v>200</v>
      </c>
      <c r="E139" s="148" t="s">
        <v>1</v>
      </c>
      <c r="F139" s="149" t="s">
        <v>945</v>
      </c>
      <c r="H139" s="150">
        <v>1.53</v>
      </c>
      <c r="I139" s="151"/>
      <c r="L139" s="146"/>
      <c r="M139" s="152"/>
      <c r="T139" s="153"/>
      <c r="AT139" s="148" t="s">
        <v>200</v>
      </c>
      <c r="AU139" s="148" t="s">
        <v>86</v>
      </c>
      <c r="AV139" s="12" t="s">
        <v>86</v>
      </c>
      <c r="AW139" s="12" t="s">
        <v>32</v>
      </c>
      <c r="AX139" s="12" t="s">
        <v>84</v>
      </c>
      <c r="AY139" s="148" t="s">
        <v>156</v>
      </c>
    </row>
    <row r="140" spans="2:65" s="1" customFormat="1" ht="24.2" customHeight="1">
      <c r="B140" s="132"/>
      <c r="C140" s="133" t="s">
        <v>183</v>
      </c>
      <c r="D140" s="133" t="s">
        <v>158</v>
      </c>
      <c r="E140" s="134" t="s">
        <v>946</v>
      </c>
      <c r="F140" s="135" t="s">
        <v>947</v>
      </c>
      <c r="G140" s="136" t="s">
        <v>161</v>
      </c>
      <c r="H140" s="137">
        <v>1.15</v>
      </c>
      <c r="I140" s="138"/>
      <c r="J140" s="139">
        <f>ROUND(I140*H140,2)</f>
        <v>0</v>
      </c>
      <c r="K140" s="135" t="s">
        <v>162</v>
      </c>
      <c r="L140" s="31"/>
      <c r="M140" s="140" t="s">
        <v>1</v>
      </c>
      <c r="N140" s="141" t="s">
        <v>41</v>
      </c>
      <c r="P140" s="142">
        <f>O140*H140</f>
        <v>0</v>
      </c>
      <c r="Q140" s="142">
        <v>0</v>
      </c>
      <c r="R140" s="142">
        <f>Q140*H140</f>
        <v>0</v>
      </c>
      <c r="S140" s="142">
        <v>0.038</v>
      </c>
      <c r="T140" s="143">
        <f>S140*H140</f>
        <v>0.043699999999999996</v>
      </c>
      <c r="AR140" s="144" t="s">
        <v>163</v>
      </c>
      <c r="AT140" s="144" t="s">
        <v>158</v>
      </c>
      <c r="AU140" s="144" t="s">
        <v>86</v>
      </c>
      <c r="AY140" s="16" t="s">
        <v>156</v>
      </c>
      <c r="BE140" s="145">
        <f>IF(N140="základní",J140,0)</f>
        <v>0</v>
      </c>
      <c r="BF140" s="145">
        <f>IF(N140="snížená",J140,0)</f>
        <v>0</v>
      </c>
      <c r="BG140" s="145">
        <f>IF(N140="zákl. přenesená",J140,0)</f>
        <v>0</v>
      </c>
      <c r="BH140" s="145">
        <f>IF(N140="sníž. přenesená",J140,0)</f>
        <v>0</v>
      </c>
      <c r="BI140" s="145">
        <f>IF(N140="nulová",J140,0)</f>
        <v>0</v>
      </c>
      <c r="BJ140" s="16" t="s">
        <v>84</v>
      </c>
      <c r="BK140" s="145">
        <f>ROUND(I140*H140,2)</f>
        <v>0</v>
      </c>
      <c r="BL140" s="16" t="s">
        <v>163</v>
      </c>
      <c r="BM140" s="144" t="s">
        <v>948</v>
      </c>
    </row>
    <row r="141" spans="2:51" s="12" customFormat="1" ht="11.25">
      <c r="B141" s="146"/>
      <c r="D141" s="147" t="s">
        <v>200</v>
      </c>
      <c r="E141" s="148" t="s">
        <v>1</v>
      </c>
      <c r="F141" s="149" t="s">
        <v>949</v>
      </c>
      <c r="H141" s="150">
        <v>1.15</v>
      </c>
      <c r="I141" s="151"/>
      <c r="L141" s="146"/>
      <c r="M141" s="152"/>
      <c r="T141" s="153"/>
      <c r="AT141" s="148" t="s">
        <v>200</v>
      </c>
      <c r="AU141" s="148" t="s">
        <v>86</v>
      </c>
      <c r="AV141" s="12" t="s">
        <v>86</v>
      </c>
      <c r="AW141" s="12" t="s">
        <v>32</v>
      </c>
      <c r="AX141" s="12" t="s">
        <v>84</v>
      </c>
      <c r="AY141" s="148" t="s">
        <v>156</v>
      </c>
    </row>
    <row r="142" spans="2:65" s="1" customFormat="1" ht="24.2" customHeight="1">
      <c r="B142" s="132"/>
      <c r="C142" s="133" t="s">
        <v>187</v>
      </c>
      <c r="D142" s="133" t="s">
        <v>158</v>
      </c>
      <c r="E142" s="134" t="s">
        <v>950</v>
      </c>
      <c r="F142" s="135" t="s">
        <v>951</v>
      </c>
      <c r="G142" s="136" t="s">
        <v>213</v>
      </c>
      <c r="H142" s="137">
        <v>0.285</v>
      </c>
      <c r="I142" s="138"/>
      <c r="J142" s="139">
        <f>ROUND(I142*H142,2)</f>
        <v>0</v>
      </c>
      <c r="K142" s="135" t="s">
        <v>162</v>
      </c>
      <c r="L142" s="31"/>
      <c r="M142" s="140" t="s">
        <v>1</v>
      </c>
      <c r="N142" s="141" t="s">
        <v>41</v>
      </c>
      <c r="P142" s="142">
        <f>O142*H142</f>
        <v>0</v>
      </c>
      <c r="Q142" s="142">
        <v>0</v>
      </c>
      <c r="R142" s="142">
        <f>Q142*H142</f>
        <v>0</v>
      </c>
      <c r="S142" s="142">
        <v>1.8</v>
      </c>
      <c r="T142" s="143">
        <f>S142*H142</f>
        <v>0.513</v>
      </c>
      <c r="AR142" s="144" t="s">
        <v>163</v>
      </c>
      <c r="AT142" s="144" t="s">
        <v>158</v>
      </c>
      <c r="AU142" s="144" t="s">
        <v>86</v>
      </c>
      <c r="AY142" s="16" t="s">
        <v>156</v>
      </c>
      <c r="BE142" s="145">
        <f>IF(N142="základní",J142,0)</f>
        <v>0</v>
      </c>
      <c r="BF142" s="145">
        <f>IF(N142="snížená",J142,0)</f>
        <v>0</v>
      </c>
      <c r="BG142" s="145">
        <f>IF(N142="zákl. přenesená",J142,0)</f>
        <v>0</v>
      </c>
      <c r="BH142" s="145">
        <f>IF(N142="sníž. přenesená",J142,0)</f>
        <v>0</v>
      </c>
      <c r="BI142" s="145">
        <f>IF(N142="nulová",J142,0)</f>
        <v>0</v>
      </c>
      <c r="BJ142" s="16" t="s">
        <v>84</v>
      </c>
      <c r="BK142" s="145">
        <f>ROUND(I142*H142,2)</f>
        <v>0</v>
      </c>
      <c r="BL142" s="16" t="s">
        <v>163</v>
      </c>
      <c r="BM142" s="144" t="s">
        <v>952</v>
      </c>
    </row>
    <row r="143" spans="2:51" s="13" customFormat="1" ht="11.25">
      <c r="B143" s="154"/>
      <c r="D143" s="147" t="s">
        <v>200</v>
      </c>
      <c r="E143" s="155" t="s">
        <v>1</v>
      </c>
      <c r="F143" s="156" t="s">
        <v>953</v>
      </c>
      <c r="H143" s="155" t="s">
        <v>1</v>
      </c>
      <c r="I143" s="157"/>
      <c r="L143" s="154"/>
      <c r="M143" s="158"/>
      <c r="T143" s="159"/>
      <c r="AT143" s="155" t="s">
        <v>200</v>
      </c>
      <c r="AU143" s="155" t="s">
        <v>86</v>
      </c>
      <c r="AV143" s="13" t="s">
        <v>84</v>
      </c>
      <c r="AW143" s="13" t="s">
        <v>32</v>
      </c>
      <c r="AX143" s="13" t="s">
        <v>76</v>
      </c>
      <c r="AY143" s="155" t="s">
        <v>156</v>
      </c>
    </row>
    <row r="144" spans="2:51" s="12" customFormat="1" ht="11.25">
      <c r="B144" s="146"/>
      <c r="D144" s="147" t="s">
        <v>200</v>
      </c>
      <c r="E144" s="148" t="s">
        <v>1</v>
      </c>
      <c r="F144" s="149" t="s">
        <v>954</v>
      </c>
      <c r="H144" s="150">
        <v>0.285</v>
      </c>
      <c r="I144" s="151"/>
      <c r="L144" s="146"/>
      <c r="M144" s="152"/>
      <c r="T144" s="153"/>
      <c r="AT144" s="148" t="s">
        <v>200</v>
      </c>
      <c r="AU144" s="148" t="s">
        <v>86</v>
      </c>
      <c r="AV144" s="12" t="s">
        <v>86</v>
      </c>
      <c r="AW144" s="12" t="s">
        <v>32</v>
      </c>
      <c r="AX144" s="12" t="s">
        <v>84</v>
      </c>
      <c r="AY144" s="148" t="s">
        <v>156</v>
      </c>
    </row>
    <row r="145" spans="2:63" s="11" customFormat="1" ht="22.9" customHeight="1">
      <c r="B145" s="120"/>
      <c r="D145" s="121" t="s">
        <v>75</v>
      </c>
      <c r="E145" s="130" t="s">
        <v>691</v>
      </c>
      <c r="F145" s="130" t="s">
        <v>692</v>
      </c>
      <c r="I145" s="123"/>
      <c r="J145" s="131">
        <f>BK145</f>
        <v>0</v>
      </c>
      <c r="L145" s="120"/>
      <c r="M145" s="125"/>
      <c r="P145" s="126">
        <f>SUM(P146:P149)</f>
        <v>0</v>
      </c>
      <c r="R145" s="126">
        <f>SUM(R146:R149)</f>
        <v>0</v>
      </c>
      <c r="T145" s="127">
        <f>SUM(T146:T149)</f>
        <v>0</v>
      </c>
      <c r="AR145" s="121" t="s">
        <v>84</v>
      </c>
      <c r="AT145" s="128" t="s">
        <v>75</v>
      </c>
      <c r="AU145" s="128" t="s">
        <v>84</v>
      </c>
      <c r="AY145" s="121" t="s">
        <v>156</v>
      </c>
      <c r="BK145" s="129">
        <f>SUM(BK146:BK149)</f>
        <v>0</v>
      </c>
    </row>
    <row r="146" spans="2:65" s="1" customFormat="1" ht="24.2" customHeight="1">
      <c r="B146" s="132"/>
      <c r="C146" s="133" t="s">
        <v>191</v>
      </c>
      <c r="D146" s="133" t="s">
        <v>158</v>
      </c>
      <c r="E146" s="134" t="s">
        <v>955</v>
      </c>
      <c r="F146" s="135" t="s">
        <v>956</v>
      </c>
      <c r="G146" s="136" t="s">
        <v>304</v>
      </c>
      <c r="H146" s="137">
        <v>0.675</v>
      </c>
      <c r="I146" s="138"/>
      <c r="J146" s="139">
        <f>ROUND(I146*H146,2)</f>
        <v>0</v>
      </c>
      <c r="K146" s="135" t="s">
        <v>162</v>
      </c>
      <c r="L146" s="31"/>
      <c r="M146" s="140" t="s">
        <v>1</v>
      </c>
      <c r="N146" s="141" t="s">
        <v>41</v>
      </c>
      <c r="P146" s="142">
        <f>O146*H146</f>
        <v>0</v>
      </c>
      <c r="Q146" s="142">
        <v>0</v>
      </c>
      <c r="R146" s="142">
        <f>Q146*H146</f>
        <v>0</v>
      </c>
      <c r="S146" s="142">
        <v>0</v>
      </c>
      <c r="T146" s="143">
        <f>S146*H146</f>
        <v>0</v>
      </c>
      <c r="AR146" s="144" t="s">
        <v>163</v>
      </c>
      <c r="AT146" s="144" t="s">
        <v>158</v>
      </c>
      <c r="AU146" s="144" t="s">
        <v>86</v>
      </c>
      <c r="AY146" s="16" t="s">
        <v>156</v>
      </c>
      <c r="BE146" s="145">
        <f>IF(N146="základní",J146,0)</f>
        <v>0</v>
      </c>
      <c r="BF146" s="145">
        <f>IF(N146="snížená",J146,0)</f>
        <v>0</v>
      </c>
      <c r="BG146" s="145">
        <f>IF(N146="zákl. přenesená",J146,0)</f>
        <v>0</v>
      </c>
      <c r="BH146" s="145">
        <f>IF(N146="sníž. přenesená",J146,0)</f>
        <v>0</v>
      </c>
      <c r="BI146" s="145">
        <f>IF(N146="nulová",J146,0)</f>
        <v>0</v>
      </c>
      <c r="BJ146" s="16" t="s">
        <v>84</v>
      </c>
      <c r="BK146" s="145">
        <f>ROUND(I146*H146,2)</f>
        <v>0</v>
      </c>
      <c r="BL146" s="16" t="s">
        <v>163</v>
      </c>
      <c r="BM146" s="144" t="s">
        <v>957</v>
      </c>
    </row>
    <row r="147" spans="2:65" s="1" customFormat="1" ht="24.2" customHeight="1">
      <c r="B147" s="132"/>
      <c r="C147" s="133" t="s">
        <v>196</v>
      </c>
      <c r="D147" s="133" t="s">
        <v>158</v>
      </c>
      <c r="E147" s="134" t="s">
        <v>958</v>
      </c>
      <c r="F147" s="135" t="s">
        <v>959</v>
      </c>
      <c r="G147" s="136" t="s">
        <v>304</v>
      </c>
      <c r="H147" s="137">
        <v>12.825</v>
      </c>
      <c r="I147" s="138"/>
      <c r="J147" s="139">
        <f>ROUND(I147*H147,2)</f>
        <v>0</v>
      </c>
      <c r="K147" s="135" t="s">
        <v>162</v>
      </c>
      <c r="L147" s="31"/>
      <c r="M147" s="140" t="s">
        <v>1</v>
      </c>
      <c r="N147" s="141" t="s">
        <v>41</v>
      </c>
      <c r="P147" s="142">
        <f>O147*H147</f>
        <v>0</v>
      </c>
      <c r="Q147" s="142">
        <v>0</v>
      </c>
      <c r="R147" s="142">
        <f>Q147*H147</f>
        <v>0</v>
      </c>
      <c r="S147" s="142">
        <v>0</v>
      </c>
      <c r="T147" s="143">
        <f>S147*H147</f>
        <v>0</v>
      </c>
      <c r="AR147" s="144" t="s">
        <v>163</v>
      </c>
      <c r="AT147" s="144" t="s">
        <v>158</v>
      </c>
      <c r="AU147" s="144" t="s">
        <v>86</v>
      </c>
      <c r="AY147" s="16" t="s">
        <v>156</v>
      </c>
      <c r="BE147" s="145">
        <f>IF(N147="základní",J147,0)</f>
        <v>0</v>
      </c>
      <c r="BF147" s="145">
        <f>IF(N147="snížená",J147,0)</f>
        <v>0</v>
      </c>
      <c r="BG147" s="145">
        <f>IF(N147="zákl. přenesená",J147,0)</f>
        <v>0</v>
      </c>
      <c r="BH147" s="145">
        <f>IF(N147="sníž. přenesená",J147,0)</f>
        <v>0</v>
      </c>
      <c r="BI147" s="145">
        <f>IF(N147="nulová",J147,0)</f>
        <v>0</v>
      </c>
      <c r="BJ147" s="16" t="s">
        <v>84</v>
      </c>
      <c r="BK147" s="145">
        <f>ROUND(I147*H147,2)</f>
        <v>0</v>
      </c>
      <c r="BL147" s="16" t="s">
        <v>163</v>
      </c>
      <c r="BM147" s="144" t="s">
        <v>960</v>
      </c>
    </row>
    <row r="148" spans="2:51" s="12" customFormat="1" ht="11.25">
      <c r="B148" s="146"/>
      <c r="D148" s="147" t="s">
        <v>200</v>
      </c>
      <c r="F148" s="149" t="s">
        <v>961</v>
      </c>
      <c r="H148" s="150">
        <v>12.825</v>
      </c>
      <c r="I148" s="151"/>
      <c r="L148" s="146"/>
      <c r="M148" s="152"/>
      <c r="T148" s="153"/>
      <c r="AT148" s="148" t="s">
        <v>200</v>
      </c>
      <c r="AU148" s="148" t="s">
        <v>86</v>
      </c>
      <c r="AV148" s="12" t="s">
        <v>86</v>
      </c>
      <c r="AW148" s="12" t="s">
        <v>3</v>
      </c>
      <c r="AX148" s="12" t="s">
        <v>84</v>
      </c>
      <c r="AY148" s="148" t="s">
        <v>156</v>
      </c>
    </row>
    <row r="149" spans="2:65" s="1" customFormat="1" ht="33" customHeight="1">
      <c r="B149" s="132"/>
      <c r="C149" s="133" t="s">
        <v>202</v>
      </c>
      <c r="D149" s="133" t="s">
        <v>158</v>
      </c>
      <c r="E149" s="134" t="s">
        <v>962</v>
      </c>
      <c r="F149" s="135" t="s">
        <v>963</v>
      </c>
      <c r="G149" s="136" t="s">
        <v>304</v>
      </c>
      <c r="H149" s="137">
        <v>0.675</v>
      </c>
      <c r="I149" s="138"/>
      <c r="J149" s="139">
        <f>ROUND(I149*H149,2)</f>
        <v>0</v>
      </c>
      <c r="K149" s="135" t="s">
        <v>162</v>
      </c>
      <c r="L149" s="31"/>
      <c r="M149" s="140" t="s">
        <v>1</v>
      </c>
      <c r="N149" s="141" t="s">
        <v>41</v>
      </c>
      <c r="P149" s="142">
        <f>O149*H149</f>
        <v>0</v>
      </c>
      <c r="Q149" s="142">
        <v>0</v>
      </c>
      <c r="R149" s="142">
        <f>Q149*H149</f>
        <v>0</v>
      </c>
      <c r="S149" s="142">
        <v>0</v>
      </c>
      <c r="T149" s="143">
        <f>S149*H149</f>
        <v>0</v>
      </c>
      <c r="AR149" s="144" t="s">
        <v>163</v>
      </c>
      <c r="AT149" s="144" t="s">
        <v>158</v>
      </c>
      <c r="AU149" s="144" t="s">
        <v>86</v>
      </c>
      <c r="AY149" s="16" t="s">
        <v>156</v>
      </c>
      <c r="BE149" s="145">
        <f>IF(N149="základní",J149,0)</f>
        <v>0</v>
      </c>
      <c r="BF149" s="145">
        <f>IF(N149="snížená",J149,0)</f>
        <v>0</v>
      </c>
      <c r="BG149" s="145">
        <f>IF(N149="zákl. přenesená",J149,0)</f>
        <v>0</v>
      </c>
      <c r="BH149" s="145">
        <f>IF(N149="sníž. přenesená",J149,0)</f>
        <v>0</v>
      </c>
      <c r="BI149" s="145">
        <f>IF(N149="nulová",J149,0)</f>
        <v>0</v>
      </c>
      <c r="BJ149" s="16" t="s">
        <v>84</v>
      </c>
      <c r="BK149" s="145">
        <f>ROUND(I149*H149,2)</f>
        <v>0</v>
      </c>
      <c r="BL149" s="16" t="s">
        <v>163</v>
      </c>
      <c r="BM149" s="144" t="s">
        <v>964</v>
      </c>
    </row>
    <row r="150" spans="2:63" s="11" customFormat="1" ht="22.9" customHeight="1">
      <c r="B150" s="120"/>
      <c r="D150" s="121" t="s">
        <v>75</v>
      </c>
      <c r="E150" s="130" t="s">
        <v>729</v>
      </c>
      <c r="F150" s="130" t="s">
        <v>730</v>
      </c>
      <c r="I150" s="123"/>
      <c r="J150" s="131">
        <f>BK150</f>
        <v>0</v>
      </c>
      <c r="L150" s="120"/>
      <c r="M150" s="125"/>
      <c r="P150" s="126">
        <f>P151</f>
        <v>0</v>
      </c>
      <c r="R150" s="126">
        <f>R151</f>
        <v>0</v>
      </c>
      <c r="T150" s="127">
        <f>T151</f>
        <v>0</v>
      </c>
      <c r="AR150" s="121" t="s">
        <v>84</v>
      </c>
      <c r="AT150" s="128" t="s">
        <v>75</v>
      </c>
      <c r="AU150" s="128" t="s">
        <v>84</v>
      </c>
      <c r="AY150" s="121" t="s">
        <v>156</v>
      </c>
      <c r="BK150" s="129">
        <f>BK151</f>
        <v>0</v>
      </c>
    </row>
    <row r="151" spans="2:65" s="1" customFormat="1" ht="16.5" customHeight="1">
      <c r="B151" s="132"/>
      <c r="C151" s="133" t="s">
        <v>8</v>
      </c>
      <c r="D151" s="133" t="s">
        <v>158</v>
      </c>
      <c r="E151" s="134" t="s">
        <v>965</v>
      </c>
      <c r="F151" s="135" t="s">
        <v>966</v>
      </c>
      <c r="G151" s="136" t="s">
        <v>304</v>
      </c>
      <c r="H151" s="137">
        <v>0.201</v>
      </c>
      <c r="I151" s="138"/>
      <c r="J151" s="139">
        <f>ROUND(I151*H151,2)</f>
        <v>0</v>
      </c>
      <c r="K151" s="135" t="s">
        <v>162</v>
      </c>
      <c r="L151" s="31"/>
      <c r="M151" s="140" t="s">
        <v>1</v>
      </c>
      <c r="N151" s="141" t="s">
        <v>41</v>
      </c>
      <c r="P151" s="142">
        <f>O151*H151</f>
        <v>0</v>
      </c>
      <c r="Q151" s="142">
        <v>0</v>
      </c>
      <c r="R151" s="142">
        <f>Q151*H151</f>
        <v>0</v>
      </c>
      <c r="S151" s="142">
        <v>0</v>
      </c>
      <c r="T151" s="143">
        <f>S151*H151</f>
        <v>0</v>
      </c>
      <c r="AR151" s="144" t="s">
        <v>163</v>
      </c>
      <c r="AT151" s="144" t="s">
        <v>158</v>
      </c>
      <c r="AU151" s="144" t="s">
        <v>86</v>
      </c>
      <c r="AY151" s="16" t="s">
        <v>156</v>
      </c>
      <c r="BE151" s="145">
        <f>IF(N151="základní",J151,0)</f>
        <v>0</v>
      </c>
      <c r="BF151" s="145">
        <f>IF(N151="snížená",J151,0)</f>
        <v>0</v>
      </c>
      <c r="BG151" s="145">
        <f>IF(N151="zákl. přenesená",J151,0)</f>
        <v>0</v>
      </c>
      <c r="BH151" s="145">
        <f>IF(N151="sníž. přenesená",J151,0)</f>
        <v>0</v>
      </c>
      <c r="BI151" s="145">
        <f>IF(N151="nulová",J151,0)</f>
        <v>0</v>
      </c>
      <c r="BJ151" s="16" t="s">
        <v>84</v>
      </c>
      <c r="BK151" s="145">
        <f>ROUND(I151*H151,2)</f>
        <v>0</v>
      </c>
      <c r="BL151" s="16" t="s">
        <v>163</v>
      </c>
      <c r="BM151" s="144" t="s">
        <v>967</v>
      </c>
    </row>
    <row r="152" spans="2:63" s="11" customFormat="1" ht="25.9" customHeight="1">
      <c r="B152" s="120"/>
      <c r="D152" s="121" t="s">
        <v>75</v>
      </c>
      <c r="E152" s="122" t="s">
        <v>735</v>
      </c>
      <c r="F152" s="122" t="s">
        <v>736</v>
      </c>
      <c r="I152" s="123"/>
      <c r="J152" s="124">
        <f>BK152</f>
        <v>0</v>
      </c>
      <c r="L152" s="120"/>
      <c r="M152" s="125"/>
      <c r="P152" s="126">
        <f>P153+P155+P159+P162+P173</f>
        <v>0</v>
      </c>
      <c r="R152" s="126">
        <f>R153+R155+R159+R162+R173</f>
        <v>0.037748</v>
      </c>
      <c r="T152" s="127">
        <f>T153+T155+T159+T162+T173</f>
        <v>0.034237000000000004</v>
      </c>
      <c r="AR152" s="121" t="s">
        <v>86</v>
      </c>
      <c r="AT152" s="128" t="s">
        <v>75</v>
      </c>
      <c r="AU152" s="128" t="s">
        <v>76</v>
      </c>
      <c r="AY152" s="121" t="s">
        <v>156</v>
      </c>
      <c r="BK152" s="129">
        <f>BK153+BK155+BK159+BK162+BK173</f>
        <v>0</v>
      </c>
    </row>
    <row r="153" spans="2:63" s="11" customFormat="1" ht="22.9" customHeight="1">
      <c r="B153" s="120"/>
      <c r="D153" s="121" t="s">
        <v>75</v>
      </c>
      <c r="E153" s="130" t="s">
        <v>968</v>
      </c>
      <c r="F153" s="130" t="s">
        <v>969</v>
      </c>
      <c r="I153" s="123"/>
      <c r="J153" s="131">
        <f>BK153</f>
        <v>0</v>
      </c>
      <c r="L153" s="120"/>
      <c r="M153" s="125"/>
      <c r="P153" s="126">
        <f>P154</f>
        <v>0</v>
      </c>
      <c r="R153" s="126">
        <f>R154</f>
        <v>0</v>
      </c>
      <c r="T153" s="127">
        <f>T154</f>
        <v>0.001837</v>
      </c>
      <c r="AR153" s="121" t="s">
        <v>86</v>
      </c>
      <c r="AT153" s="128" t="s">
        <v>75</v>
      </c>
      <c r="AU153" s="128" t="s">
        <v>84</v>
      </c>
      <c r="AY153" s="121" t="s">
        <v>156</v>
      </c>
      <c r="BK153" s="129">
        <f>BK154</f>
        <v>0</v>
      </c>
    </row>
    <row r="154" spans="2:65" s="1" customFormat="1" ht="16.5" customHeight="1">
      <c r="B154" s="132"/>
      <c r="C154" s="133" t="s">
        <v>210</v>
      </c>
      <c r="D154" s="133" t="s">
        <v>158</v>
      </c>
      <c r="E154" s="134" t="s">
        <v>970</v>
      </c>
      <c r="F154" s="135" t="s">
        <v>971</v>
      </c>
      <c r="G154" s="136" t="s">
        <v>194</v>
      </c>
      <c r="H154" s="137">
        <v>1.1</v>
      </c>
      <c r="I154" s="138"/>
      <c r="J154" s="139">
        <f>ROUND(I154*H154,2)</f>
        <v>0</v>
      </c>
      <c r="K154" s="135" t="s">
        <v>162</v>
      </c>
      <c r="L154" s="31"/>
      <c r="M154" s="140" t="s">
        <v>1</v>
      </c>
      <c r="N154" s="141" t="s">
        <v>41</v>
      </c>
      <c r="P154" s="142">
        <f>O154*H154</f>
        <v>0</v>
      </c>
      <c r="Q154" s="142">
        <v>0</v>
      </c>
      <c r="R154" s="142">
        <f>Q154*H154</f>
        <v>0</v>
      </c>
      <c r="S154" s="142">
        <v>0.00167</v>
      </c>
      <c r="T154" s="143">
        <f>S154*H154</f>
        <v>0.001837</v>
      </c>
      <c r="AR154" s="144" t="s">
        <v>229</v>
      </c>
      <c r="AT154" s="144" t="s">
        <v>158</v>
      </c>
      <c r="AU154" s="144" t="s">
        <v>86</v>
      </c>
      <c r="AY154" s="16" t="s">
        <v>156</v>
      </c>
      <c r="BE154" s="145">
        <f>IF(N154="základní",J154,0)</f>
        <v>0</v>
      </c>
      <c r="BF154" s="145">
        <f>IF(N154="snížená",J154,0)</f>
        <v>0</v>
      </c>
      <c r="BG154" s="145">
        <f>IF(N154="zákl. přenesená",J154,0)</f>
        <v>0</v>
      </c>
      <c r="BH154" s="145">
        <f>IF(N154="sníž. přenesená",J154,0)</f>
        <v>0</v>
      </c>
      <c r="BI154" s="145">
        <f>IF(N154="nulová",J154,0)</f>
        <v>0</v>
      </c>
      <c r="BJ154" s="16" t="s">
        <v>84</v>
      </c>
      <c r="BK154" s="145">
        <f>ROUND(I154*H154,2)</f>
        <v>0</v>
      </c>
      <c r="BL154" s="16" t="s">
        <v>229</v>
      </c>
      <c r="BM154" s="144" t="s">
        <v>972</v>
      </c>
    </row>
    <row r="155" spans="2:63" s="11" customFormat="1" ht="22.9" customHeight="1">
      <c r="B155" s="120"/>
      <c r="D155" s="121" t="s">
        <v>75</v>
      </c>
      <c r="E155" s="130" t="s">
        <v>973</v>
      </c>
      <c r="F155" s="130" t="s">
        <v>974</v>
      </c>
      <c r="I155" s="123"/>
      <c r="J155" s="131">
        <f>BK155</f>
        <v>0</v>
      </c>
      <c r="L155" s="120"/>
      <c r="M155" s="125"/>
      <c r="P155" s="126">
        <f>SUM(P156:P158)</f>
        <v>0</v>
      </c>
      <c r="R155" s="126">
        <f>SUM(R156:R158)</f>
        <v>0.00092</v>
      </c>
      <c r="T155" s="127">
        <f>SUM(T156:T158)</f>
        <v>0</v>
      </c>
      <c r="AR155" s="121" t="s">
        <v>86</v>
      </c>
      <c r="AT155" s="128" t="s">
        <v>75</v>
      </c>
      <c r="AU155" s="128" t="s">
        <v>84</v>
      </c>
      <c r="AY155" s="121" t="s">
        <v>156</v>
      </c>
      <c r="BK155" s="129">
        <f>SUM(BK156:BK158)</f>
        <v>0</v>
      </c>
    </row>
    <row r="156" spans="2:65" s="1" customFormat="1" ht="24.2" customHeight="1">
      <c r="B156" s="132"/>
      <c r="C156" s="133" t="s">
        <v>216</v>
      </c>
      <c r="D156" s="133" t="s">
        <v>158</v>
      </c>
      <c r="E156" s="134" t="s">
        <v>975</v>
      </c>
      <c r="F156" s="135" t="s">
        <v>976</v>
      </c>
      <c r="G156" s="136" t="s">
        <v>376</v>
      </c>
      <c r="H156" s="137">
        <v>1</v>
      </c>
      <c r="I156" s="138"/>
      <c r="J156" s="139">
        <f>ROUND(I156*H156,2)</f>
        <v>0</v>
      </c>
      <c r="K156" s="135" t="s">
        <v>162</v>
      </c>
      <c r="L156" s="31"/>
      <c r="M156" s="140" t="s">
        <v>1</v>
      </c>
      <c r="N156" s="141" t="s">
        <v>41</v>
      </c>
      <c r="P156" s="142">
        <f>O156*H156</f>
        <v>0</v>
      </c>
      <c r="Q156" s="142">
        <v>0.00092</v>
      </c>
      <c r="R156" s="142">
        <f>Q156*H156</f>
        <v>0.00092</v>
      </c>
      <c r="S156" s="142">
        <v>0</v>
      </c>
      <c r="T156" s="143">
        <f>S156*H156</f>
        <v>0</v>
      </c>
      <c r="AR156" s="144" t="s">
        <v>229</v>
      </c>
      <c r="AT156" s="144" t="s">
        <v>158</v>
      </c>
      <c r="AU156" s="144" t="s">
        <v>86</v>
      </c>
      <c r="AY156" s="16" t="s">
        <v>156</v>
      </c>
      <c r="BE156" s="145">
        <f>IF(N156="základní",J156,0)</f>
        <v>0</v>
      </c>
      <c r="BF156" s="145">
        <f>IF(N156="snížená",J156,0)</f>
        <v>0</v>
      </c>
      <c r="BG156" s="145">
        <f>IF(N156="zákl. přenesená",J156,0)</f>
        <v>0</v>
      </c>
      <c r="BH156" s="145">
        <f>IF(N156="sníž. přenesená",J156,0)</f>
        <v>0</v>
      </c>
      <c r="BI156" s="145">
        <f>IF(N156="nulová",J156,0)</f>
        <v>0</v>
      </c>
      <c r="BJ156" s="16" t="s">
        <v>84</v>
      </c>
      <c r="BK156" s="145">
        <f>ROUND(I156*H156,2)</f>
        <v>0</v>
      </c>
      <c r="BL156" s="16" t="s">
        <v>229</v>
      </c>
      <c r="BM156" s="144" t="s">
        <v>977</v>
      </c>
    </row>
    <row r="157" spans="2:65" s="1" customFormat="1" ht="24.2" customHeight="1">
      <c r="B157" s="132"/>
      <c r="C157" s="167" t="s">
        <v>222</v>
      </c>
      <c r="D157" s="167" t="s">
        <v>316</v>
      </c>
      <c r="E157" s="168" t="s">
        <v>457</v>
      </c>
      <c r="F157" s="169" t="s">
        <v>978</v>
      </c>
      <c r="G157" s="170" t="s">
        <v>376</v>
      </c>
      <c r="H157" s="171">
        <v>1</v>
      </c>
      <c r="I157" s="172"/>
      <c r="J157" s="173">
        <f>ROUND(I157*H157,2)</f>
        <v>0</v>
      </c>
      <c r="K157" s="169" t="s">
        <v>1</v>
      </c>
      <c r="L157" s="174"/>
      <c r="M157" s="175" t="s">
        <v>1</v>
      </c>
      <c r="N157" s="176" t="s">
        <v>41</v>
      </c>
      <c r="P157" s="142">
        <f>O157*H157</f>
        <v>0</v>
      </c>
      <c r="Q157" s="142">
        <v>0</v>
      </c>
      <c r="R157" s="142">
        <f>Q157*H157</f>
        <v>0</v>
      </c>
      <c r="S157" s="142">
        <v>0</v>
      </c>
      <c r="T157" s="143">
        <f>S157*H157</f>
        <v>0</v>
      </c>
      <c r="AR157" s="144" t="s">
        <v>108</v>
      </c>
      <c r="AT157" s="144" t="s">
        <v>316</v>
      </c>
      <c r="AU157" s="144" t="s">
        <v>86</v>
      </c>
      <c r="AY157" s="16" t="s">
        <v>156</v>
      </c>
      <c r="BE157" s="145">
        <f>IF(N157="základní",J157,0)</f>
        <v>0</v>
      </c>
      <c r="BF157" s="145">
        <f>IF(N157="snížená",J157,0)</f>
        <v>0</v>
      </c>
      <c r="BG157" s="145">
        <f>IF(N157="zákl. přenesená",J157,0)</f>
        <v>0</v>
      </c>
      <c r="BH157" s="145">
        <f>IF(N157="sníž. přenesená",J157,0)</f>
        <v>0</v>
      </c>
      <c r="BI157" s="145">
        <f>IF(N157="nulová",J157,0)</f>
        <v>0</v>
      </c>
      <c r="BJ157" s="16" t="s">
        <v>84</v>
      </c>
      <c r="BK157" s="145">
        <f>ROUND(I157*H157,2)</f>
        <v>0</v>
      </c>
      <c r="BL157" s="16" t="s">
        <v>229</v>
      </c>
      <c r="BM157" s="144" t="s">
        <v>979</v>
      </c>
    </row>
    <row r="158" spans="2:65" s="1" customFormat="1" ht="24.2" customHeight="1">
      <c r="B158" s="132"/>
      <c r="C158" s="133" t="s">
        <v>229</v>
      </c>
      <c r="D158" s="133" t="s">
        <v>158</v>
      </c>
      <c r="E158" s="134" t="s">
        <v>980</v>
      </c>
      <c r="F158" s="135" t="s">
        <v>981</v>
      </c>
      <c r="G158" s="136" t="s">
        <v>917</v>
      </c>
      <c r="H158" s="182"/>
      <c r="I158" s="138"/>
      <c r="J158" s="139">
        <f>ROUND(I158*H158,2)</f>
        <v>0</v>
      </c>
      <c r="K158" s="135" t="s">
        <v>162</v>
      </c>
      <c r="L158" s="31"/>
      <c r="M158" s="140" t="s">
        <v>1</v>
      </c>
      <c r="N158" s="141" t="s">
        <v>41</v>
      </c>
      <c r="P158" s="142">
        <f>O158*H158</f>
        <v>0</v>
      </c>
      <c r="Q158" s="142">
        <v>0</v>
      </c>
      <c r="R158" s="142">
        <f>Q158*H158</f>
        <v>0</v>
      </c>
      <c r="S158" s="142">
        <v>0</v>
      </c>
      <c r="T158" s="143">
        <f>S158*H158</f>
        <v>0</v>
      </c>
      <c r="AR158" s="144" t="s">
        <v>229</v>
      </c>
      <c r="AT158" s="144" t="s">
        <v>158</v>
      </c>
      <c r="AU158" s="144" t="s">
        <v>86</v>
      </c>
      <c r="AY158" s="16" t="s">
        <v>156</v>
      </c>
      <c r="BE158" s="145">
        <f>IF(N158="základní",J158,0)</f>
        <v>0</v>
      </c>
      <c r="BF158" s="145">
        <f>IF(N158="snížená",J158,0)</f>
        <v>0</v>
      </c>
      <c r="BG158" s="145">
        <f>IF(N158="zákl. přenesená",J158,0)</f>
        <v>0</v>
      </c>
      <c r="BH158" s="145">
        <f>IF(N158="sníž. přenesená",J158,0)</f>
        <v>0</v>
      </c>
      <c r="BI158" s="145">
        <f>IF(N158="nulová",J158,0)</f>
        <v>0</v>
      </c>
      <c r="BJ158" s="16" t="s">
        <v>84</v>
      </c>
      <c r="BK158" s="145">
        <f>ROUND(I158*H158,2)</f>
        <v>0</v>
      </c>
      <c r="BL158" s="16" t="s">
        <v>229</v>
      </c>
      <c r="BM158" s="144" t="s">
        <v>982</v>
      </c>
    </row>
    <row r="159" spans="2:63" s="11" customFormat="1" ht="22.9" customHeight="1">
      <c r="B159" s="120"/>
      <c r="D159" s="121" t="s">
        <v>75</v>
      </c>
      <c r="E159" s="130" t="s">
        <v>983</v>
      </c>
      <c r="F159" s="130" t="s">
        <v>984</v>
      </c>
      <c r="I159" s="123"/>
      <c r="J159" s="131">
        <f>BK159</f>
        <v>0</v>
      </c>
      <c r="L159" s="120"/>
      <c r="M159" s="125"/>
      <c r="P159" s="126">
        <f>SUM(P160:P161)</f>
        <v>0</v>
      </c>
      <c r="R159" s="126">
        <f>SUM(R160:R161)</f>
        <v>0</v>
      </c>
      <c r="T159" s="127">
        <f>SUM(T160:T161)</f>
        <v>0.032400000000000005</v>
      </c>
      <c r="AR159" s="121" t="s">
        <v>86</v>
      </c>
      <c r="AT159" s="128" t="s">
        <v>75</v>
      </c>
      <c r="AU159" s="128" t="s">
        <v>84</v>
      </c>
      <c r="AY159" s="121" t="s">
        <v>156</v>
      </c>
      <c r="BK159" s="129">
        <f>SUM(BK160:BK161)</f>
        <v>0</v>
      </c>
    </row>
    <row r="160" spans="2:65" s="1" customFormat="1" ht="16.5" customHeight="1">
      <c r="B160" s="132"/>
      <c r="C160" s="133" t="s">
        <v>235</v>
      </c>
      <c r="D160" s="133" t="s">
        <v>158</v>
      </c>
      <c r="E160" s="134" t="s">
        <v>985</v>
      </c>
      <c r="F160" s="135" t="s">
        <v>986</v>
      </c>
      <c r="G160" s="136" t="s">
        <v>161</v>
      </c>
      <c r="H160" s="137">
        <v>1.62</v>
      </c>
      <c r="I160" s="138"/>
      <c r="J160" s="139">
        <f>ROUND(I160*H160,2)</f>
        <v>0</v>
      </c>
      <c r="K160" s="135" t="s">
        <v>162</v>
      </c>
      <c r="L160" s="31"/>
      <c r="M160" s="140" t="s">
        <v>1</v>
      </c>
      <c r="N160" s="141" t="s">
        <v>41</v>
      </c>
      <c r="P160" s="142">
        <f>O160*H160</f>
        <v>0</v>
      </c>
      <c r="Q160" s="142">
        <v>0</v>
      </c>
      <c r="R160" s="142">
        <f>Q160*H160</f>
        <v>0</v>
      </c>
      <c r="S160" s="142">
        <v>0.02</v>
      </c>
      <c r="T160" s="143">
        <f>S160*H160</f>
        <v>0.032400000000000005</v>
      </c>
      <c r="AR160" s="144" t="s">
        <v>229</v>
      </c>
      <c r="AT160" s="144" t="s">
        <v>158</v>
      </c>
      <c r="AU160" s="144" t="s">
        <v>86</v>
      </c>
      <c r="AY160" s="16" t="s">
        <v>156</v>
      </c>
      <c r="BE160" s="145">
        <f>IF(N160="základní",J160,0)</f>
        <v>0</v>
      </c>
      <c r="BF160" s="145">
        <f>IF(N160="snížená",J160,0)</f>
        <v>0</v>
      </c>
      <c r="BG160" s="145">
        <f>IF(N160="zákl. přenesená",J160,0)</f>
        <v>0</v>
      </c>
      <c r="BH160" s="145">
        <f>IF(N160="sníž. přenesená",J160,0)</f>
        <v>0</v>
      </c>
      <c r="BI160" s="145">
        <f>IF(N160="nulová",J160,0)</f>
        <v>0</v>
      </c>
      <c r="BJ160" s="16" t="s">
        <v>84</v>
      </c>
      <c r="BK160" s="145">
        <f>ROUND(I160*H160,2)</f>
        <v>0</v>
      </c>
      <c r="BL160" s="16" t="s">
        <v>229</v>
      </c>
      <c r="BM160" s="144" t="s">
        <v>987</v>
      </c>
    </row>
    <row r="161" spans="2:51" s="12" customFormat="1" ht="11.25">
      <c r="B161" s="146"/>
      <c r="D161" s="147" t="s">
        <v>200</v>
      </c>
      <c r="E161" s="148" t="s">
        <v>1</v>
      </c>
      <c r="F161" s="149" t="s">
        <v>988</v>
      </c>
      <c r="H161" s="150">
        <v>1.62</v>
      </c>
      <c r="I161" s="151"/>
      <c r="L161" s="146"/>
      <c r="M161" s="152"/>
      <c r="T161" s="153"/>
      <c r="AT161" s="148" t="s">
        <v>200</v>
      </c>
      <c r="AU161" s="148" t="s">
        <v>86</v>
      </c>
      <c r="AV161" s="12" t="s">
        <v>86</v>
      </c>
      <c r="AW161" s="12" t="s">
        <v>32</v>
      </c>
      <c r="AX161" s="12" t="s">
        <v>84</v>
      </c>
      <c r="AY161" s="148" t="s">
        <v>156</v>
      </c>
    </row>
    <row r="162" spans="2:63" s="11" customFormat="1" ht="22.9" customHeight="1">
      <c r="B162" s="120"/>
      <c r="D162" s="121" t="s">
        <v>75</v>
      </c>
      <c r="E162" s="130" t="s">
        <v>989</v>
      </c>
      <c r="F162" s="130" t="s">
        <v>990</v>
      </c>
      <c r="I162" s="123"/>
      <c r="J162" s="131">
        <f>BK162</f>
        <v>0</v>
      </c>
      <c r="L162" s="120"/>
      <c r="M162" s="125"/>
      <c r="P162" s="126">
        <f>SUM(P163:P172)</f>
        <v>0</v>
      </c>
      <c r="R162" s="126">
        <f>SUM(R163:R172)</f>
        <v>0.03246</v>
      </c>
      <c r="T162" s="127">
        <f>SUM(T163:T172)</f>
        <v>0</v>
      </c>
      <c r="AR162" s="121" t="s">
        <v>86</v>
      </c>
      <c r="AT162" s="128" t="s">
        <v>75</v>
      </c>
      <c r="AU162" s="128" t="s">
        <v>84</v>
      </c>
      <c r="AY162" s="121" t="s">
        <v>156</v>
      </c>
      <c r="BK162" s="129">
        <f>SUM(BK163:BK172)</f>
        <v>0</v>
      </c>
    </row>
    <row r="163" spans="2:65" s="1" customFormat="1" ht="16.5" customHeight="1">
      <c r="B163" s="132"/>
      <c r="C163" s="133" t="s">
        <v>240</v>
      </c>
      <c r="D163" s="133" t="s">
        <v>158</v>
      </c>
      <c r="E163" s="134" t="s">
        <v>991</v>
      </c>
      <c r="F163" s="135" t="s">
        <v>992</v>
      </c>
      <c r="G163" s="136" t="s">
        <v>161</v>
      </c>
      <c r="H163" s="137">
        <v>0.3</v>
      </c>
      <c r="I163" s="138"/>
      <c r="J163" s="139">
        <f>ROUND(I163*H163,2)</f>
        <v>0</v>
      </c>
      <c r="K163" s="135" t="s">
        <v>162</v>
      </c>
      <c r="L163" s="31"/>
      <c r="M163" s="140" t="s">
        <v>1</v>
      </c>
      <c r="N163" s="141" t="s">
        <v>41</v>
      </c>
      <c r="P163" s="142">
        <f>O163*H163</f>
        <v>0</v>
      </c>
      <c r="Q163" s="142">
        <v>0.0003</v>
      </c>
      <c r="R163" s="142">
        <f>Q163*H163</f>
        <v>8.999999999999999E-05</v>
      </c>
      <c r="S163" s="142">
        <v>0</v>
      </c>
      <c r="T163" s="143">
        <f>S163*H163</f>
        <v>0</v>
      </c>
      <c r="AR163" s="144" t="s">
        <v>229</v>
      </c>
      <c r="AT163" s="144" t="s">
        <v>158</v>
      </c>
      <c r="AU163" s="144" t="s">
        <v>86</v>
      </c>
      <c r="AY163" s="16" t="s">
        <v>156</v>
      </c>
      <c r="BE163" s="145">
        <f>IF(N163="základní",J163,0)</f>
        <v>0</v>
      </c>
      <c r="BF163" s="145">
        <f>IF(N163="snížená",J163,0)</f>
        <v>0</v>
      </c>
      <c r="BG163" s="145">
        <f>IF(N163="zákl. přenesená",J163,0)</f>
        <v>0</v>
      </c>
      <c r="BH163" s="145">
        <f>IF(N163="sníž. přenesená",J163,0)</f>
        <v>0</v>
      </c>
      <c r="BI163" s="145">
        <f>IF(N163="nulová",J163,0)</f>
        <v>0</v>
      </c>
      <c r="BJ163" s="16" t="s">
        <v>84</v>
      </c>
      <c r="BK163" s="145">
        <f>ROUND(I163*H163,2)</f>
        <v>0</v>
      </c>
      <c r="BL163" s="16" t="s">
        <v>229</v>
      </c>
      <c r="BM163" s="144" t="s">
        <v>993</v>
      </c>
    </row>
    <row r="164" spans="2:65" s="1" customFormat="1" ht="24.2" customHeight="1">
      <c r="B164" s="132"/>
      <c r="C164" s="133" t="s">
        <v>244</v>
      </c>
      <c r="D164" s="133" t="s">
        <v>158</v>
      </c>
      <c r="E164" s="134" t="s">
        <v>994</v>
      </c>
      <c r="F164" s="135" t="s">
        <v>995</v>
      </c>
      <c r="G164" s="136" t="s">
        <v>161</v>
      </c>
      <c r="H164" s="137">
        <v>0.3</v>
      </c>
      <c r="I164" s="138"/>
      <c r="J164" s="139">
        <f>ROUND(I164*H164,2)</f>
        <v>0</v>
      </c>
      <c r="K164" s="135" t="s">
        <v>162</v>
      </c>
      <c r="L164" s="31"/>
      <c r="M164" s="140" t="s">
        <v>1</v>
      </c>
      <c r="N164" s="141" t="s">
        <v>41</v>
      </c>
      <c r="P164" s="142">
        <f>O164*H164</f>
        <v>0</v>
      </c>
      <c r="Q164" s="142">
        <v>0.0255</v>
      </c>
      <c r="R164" s="142">
        <f>Q164*H164</f>
        <v>0.007649999999999999</v>
      </c>
      <c r="S164" s="142">
        <v>0</v>
      </c>
      <c r="T164" s="143">
        <f>S164*H164</f>
        <v>0</v>
      </c>
      <c r="AR164" s="144" t="s">
        <v>229</v>
      </c>
      <c r="AT164" s="144" t="s">
        <v>158</v>
      </c>
      <c r="AU164" s="144" t="s">
        <v>86</v>
      </c>
      <c r="AY164" s="16" t="s">
        <v>156</v>
      </c>
      <c r="BE164" s="145">
        <f>IF(N164="základní",J164,0)</f>
        <v>0</v>
      </c>
      <c r="BF164" s="145">
        <f>IF(N164="snížená",J164,0)</f>
        <v>0</v>
      </c>
      <c r="BG164" s="145">
        <f>IF(N164="zákl. přenesená",J164,0)</f>
        <v>0</v>
      </c>
      <c r="BH164" s="145">
        <f>IF(N164="sníž. přenesená",J164,0)</f>
        <v>0</v>
      </c>
      <c r="BI164" s="145">
        <f>IF(N164="nulová",J164,0)</f>
        <v>0</v>
      </c>
      <c r="BJ164" s="16" t="s">
        <v>84</v>
      </c>
      <c r="BK164" s="145">
        <f>ROUND(I164*H164,2)</f>
        <v>0</v>
      </c>
      <c r="BL164" s="16" t="s">
        <v>229</v>
      </c>
      <c r="BM164" s="144" t="s">
        <v>996</v>
      </c>
    </row>
    <row r="165" spans="2:65" s="1" customFormat="1" ht="24.2" customHeight="1">
      <c r="B165" s="132"/>
      <c r="C165" s="133" t="s">
        <v>249</v>
      </c>
      <c r="D165" s="133" t="s">
        <v>158</v>
      </c>
      <c r="E165" s="134" t="s">
        <v>997</v>
      </c>
      <c r="F165" s="135" t="s">
        <v>998</v>
      </c>
      <c r="G165" s="136" t="s">
        <v>161</v>
      </c>
      <c r="H165" s="137">
        <v>0.3</v>
      </c>
      <c r="I165" s="138"/>
      <c r="J165" s="139">
        <f>ROUND(I165*H165,2)</f>
        <v>0</v>
      </c>
      <c r="K165" s="135" t="s">
        <v>162</v>
      </c>
      <c r="L165" s="31"/>
      <c r="M165" s="140" t="s">
        <v>1</v>
      </c>
      <c r="N165" s="141" t="s">
        <v>41</v>
      </c>
      <c r="P165" s="142">
        <f>O165*H165</f>
        <v>0</v>
      </c>
      <c r="Q165" s="142">
        <v>0.0054</v>
      </c>
      <c r="R165" s="142">
        <f>Q165*H165</f>
        <v>0.0016200000000000001</v>
      </c>
      <c r="S165" s="142">
        <v>0</v>
      </c>
      <c r="T165" s="143">
        <f>S165*H165</f>
        <v>0</v>
      </c>
      <c r="AR165" s="144" t="s">
        <v>229</v>
      </c>
      <c r="AT165" s="144" t="s">
        <v>158</v>
      </c>
      <c r="AU165" s="144" t="s">
        <v>86</v>
      </c>
      <c r="AY165" s="16" t="s">
        <v>156</v>
      </c>
      <c r="BE165" s="145">
        <f>IF(N165="základní",J165,0)</f>
        <v>0</v>
      </c>
      <c r="BF165" s="145">
        <f>IF(N165="snížená",J165,0)</f>
        <v>0</v>
      </c>
      <c r="BG165" s="145">
        <f>IF(N165="zákl. přenesená",J165,0)</f>
        <v>0</v>
      </c>
      <c r="BH165" s="145">
        <f>IF(N165="sníž. přenesená",J165,0)</f>
        <v>0</v>
      </c>
      <c r="BI165" s="145">
        <f>IF(N165="nulová",J165,0)</f>
        <v>0</v>
      </c>
      <c r="BJ165" s="16" t="s">
        <v>84</v>
      </c>
      <c r="BK165" s="145">
        <f>ROUND(I165*H165,2)</f>
        <v>0</v>
      </c>
      <c r="BL165" s="16" t="s">
        <v>229</v>
      </c>
      <c r="BM165" s="144" t="s">
        <v>999</v>
      </c>
    </row>
    <row r="166" spans="2:51" s="13" customFormat="1" ht="11.25">
      <c r="B166" s="154"/>
      <c r="D166" s="147" t="s">
        <v>200</v>
      </c>
      <c r="E166" s="155" t="s">
        <v>1</v>
      </c>
      <c r="F166" s="156" t="s">
        <v>1000</v>
      </c>
      <c r="H166" s="155" t="s">
        <v>1</v>
      </c>
      <c r="I166" s="157"/>
      <c r="L166" s="154"/>
      <c r="M166" s="158"/>
      <c r="T166" s="159"/>
      <c r="AT166" s="155" t="s">
        <v>200</v>
      </c>
      <c r="AU166" s="155" t="s">
        <v>86</v>
      </c>
      <c r="AV166" s="13" t="s">
        <v>84</v>
      </c>
      <c r="AW166" s="13" t="s">
        <v>32</v>
      </c>
      <c r="AX166" s="13" t="s">
        <v>76</v>
      </c>
      <c r="AY166" s="155" t="s">
        <v>156</v>
      </c>
    </row>
    <row r="167" spans="2:51" s="12" customFormat="1" ht="11.25">
      <c r="B167" s="146"/>
      <c r="D167" s="147" t="s">
        <v>200</v>
      </c>
      <c r="E167" s="148" t="s">
        <v>1</v>
      </c>
      <c r="F167" s="149" t="s">
        <v>1001</v>
      </c>
      <c r="H167" s="150">
        <v>0.3</v>
      </c>
      <c r="I167" s="151"/>
      <c r="L167" s="146"/>
      <c r="M167" s="152"/>
      <c r="T167" s="153"/>
      <c r="AT167" s="148" t="s">
        <v>200</v>
      </c>
      <c r="AU167" s="148" t="s">
        <v>86</v>
      </c>
      <c r="AV167" s="12" t="s">
        <v>86</v>
      </c>
      <c r="AW167" s="12" t="s">
        <v>32</v>
      </c>
      <c r="AX167" s="12" t="s">
        <v>84</v>
      </c>
      <c r="AY167" s="148" t="s">
        <v>156</v>
      </c>
    </row>
    <row r="168" spans="2:65" s="1" customFormat="1" ht="16.5" customHeight="1">
      <c r="B168" s="132"/>
      <c r="C168" s="167" t="s">
        <v>7</v>
      </c>
      <c r="D168" s="167" t="s">
        <v>316</v>
      </c>
      <c r="E168" s="168" t="s">
        <v>1002</v>
      </c>
      <c r="F168" s="169" t="s">
        <v>1003</v>
      </c>
      <c r="G168" s="170" t="s">
        <v>161</v>
      </c>
      <c r="H168" s="171">
        <v>0.33</v>
      </c>
      <c r="I168" s="172"/>
      <c r="J168" s="173">
        <f>ROUND(I168*H168,2)</f>
        <v>0</v>
      </c>
      <c r="K168" s="169" t="s">
        <v>162</v>
      </c>
      <c r="L168" s="174"/>
      <c r="M168" s="175" t="s">
        <v>1</v>
      </c>
      <c r="N168" s="176" t="s">
        <v>41</v>
      </c>
      <c r="P168" s="142">
        <f>O168*H168</f>
        <v>0</v>
      </c>
      <c r="Q168" s="142">
        <v>0.07</v>
      </c>
      <c r="R168" s="142">
        <f>Q168*H168</f>
        <v>0.023100000000000002</v>
      </c>
      <c r="S168" s="142">
        <v>0</v>
      </c>
      <c r="T168" s="143">
        <f>S168*H168</f>
        <v>0</v>
      </c>
      <c r="AR168" s="144" t="s">
        <v>108</v>
      </c>
      <c r="AT168" s="144" t="s">
        <v>316</v>
      </c>
      <c r="AU168" s="144" t="s">
        <v>86</v>
      </c>
      <c r="AY168" s="16" t="s">
        <v>156</v>
      </c>
      <c r="BE168" s="145">
        <f>IF(N168="základní",J168,0)</f>
        <v>0</v>
      </c>
      <c r="BF168" s="145">
        <f>IF(N168="snížená",J168,0)</f>
        <v>0</v>
      </c>
      <c r="BG168" s="145">
        <f>IF(N168="zákl. přenesená",J168,0)</f>
        <v>0</v>
      </c>
      <c r="BH168" s="145">
        <f>IF(N168="sníž. přenesená",J168,0)</f>
        <v>0</v>
      </c>
      <c r="BI168" s="145">
        <f>IF(N168="nulová",J168,0)</f>
        <v>0</v>
      </c>
      <c r="BJ168" s="16" t="s">
        <v>84</v>
      </c>
      <c r="BK168" s="145">
        <f>ROUND(I168*H168,2)</f>
        <v>0</v>
      </c>
      <c r="BL168" s="16" t="s">
        <v>229</v>
      </c>
      <c r="BM168" s="144" t="s">
        <v>1004</v>
      </c>
    </row>
    <row r="169" spans="2:51" s="12" customFormat="1" ht="11.25">
      <c r="B169" s="146"/>
      <c r="D169" s="147" t="s">
        <v>200</v>
      </c>
      <c r="F169" s="149" t="s">
        <v>1005</v>
      </c>
      <c r="H169" s="150">
        <v>0.33</v>
      </c>
      <c r="I169" s="151"/>
      <c r="L169" s="146"/>
      <c r="M169" s="152"/>
      <c r="T169" s="153"/>
      <c r="AT169" s="148" t="s">
        <v>200</v>
      </c>
      <c r="AU169" s="148" t="s">
        <v>86</v>
      </c>
      <c r="AV169" s="12" t="s">
        <v>86</v>
      </c>
      <c r="AW169" s="12" t="s">
        <v>3</v>
      </c>
      <c r="AX169" s="12" t="s">
        <v>84</v>
      </c>
      <c r="AY169" s="148" t="s">
        <v>156</v>
      </c>
    </row>
    <row r="170" spans="2:65" s="1" customFormat="1" ht="24.2" customHeight="1">
      <c r="B170" s="132"/>
      <c r="C170" s="133" t="s">
        <v>256</v>
      </c>
      <c r="D170" s="133" t="s">
        <v>158</v>
      </c>
      <c r="E170" s="134" t="s">
        <v>1006</v>
      </c>
      <c r="F170" s="135" t="s">
        <v>1007</v>
      </c>
      <c r="G170" s="136" t="s">
        <v>161</v>
      </c>
      <c r="H170" s="137">
        <v>0.3</v>
      </c>
      <c r="I170" s="138"/>
      <c r="J170" s="139">
        <f>ROUND(I170*H170,2)</f>
        <v>0</v>
      </c>
      <c r="K170" s="135" t="s">
        <v>162</v>
      </c>
      <c r="L170" s="31"/>
      <c r="M170" s="140" t="s">
        <v>1</v>
      </c>
      <c r="N170" s="141" t="s">
        <v>41</v>
      </c>
      <c r="P170" s="142">
        <f>O170*H170</f>
        <v>0</v>
      </c>
      <c r="Q170" s="142">
        <v>0</v>
      </c>
      <c r="R170" s="142">
        <f>Q170*H170</f>
        <v>0</v>
      </c>
      <c r="S170" s="142">
        <v>0</v>
      </c>
      <c r="T170" s="143">
        <f>S170*H170</f>
        <v>0</v>
      </c>
      <c r="AR170" s="144" t="s">
        <v>229</v>
      </c>
      <c r="AT170" s="144" t="s">
        <v>158</v>
      </c>
      <c r="AU170" s="144" t="s">
        <v>86</v>
      </c>
      <c r="AY170" s="16" t="s">
        <v>156</v>
      </c>
      <c r="BE170" s="145">
        <f>IF(N170="základní",J170,0)</f>
        <v>0</v>
      </c>
      <c r="BF170" s="145">
        <f>IF(N170="snížená",J170,0)</f>
        <v>0</v>
      </c>
      <c r="BG170" s="145">
        <f>IF(N170="zákl. přenesená",J170,0)</f>
        <v>0</v>
      </c>
      <c r="BH170" s="145">
        <f>IF(N170="sníž. přenesená",J170,0)</f>
        <v>0</v>
      </c>
      <c r="BI170" s="145">
        <f>IF(N170="nulová",J170,0)</f>
        <v>0</v>
      </c>
      <c r="BJ170" s="16" t="s">
        <v>84</v>
      </c>
      <c r="BK170" s="145">
        <f>ROUND(I170*H170,2)</f>
        <v>0</v>
      </c>
      <c r="BL170" s="16" t="s">
        <v>229</v>
      </c>
      <c r="BM170" s="144" t="s">
        <v>1008</v>
      </c>
    </row>
    <row r="171" spans="2:65" s="1" customFormat="1" ht="24.2" customHeight="1">
      <c r="B171" s="132"/>
      <c r="C171" s="133" t="s">
        <v>261</v>
      </c>
      <c r="D171" s="133" t="s">
        <v>158</v>
      </c>
      <c r="E171" s="134" t="s">
        <v>1009</v>
      </c>
      <c r="F171" s="135" t="s">
        <v>1010</v>
      </c>
      <c r="G171" s="136" t="s">
        <v>161</v>
      </c>
      <c r="H171" s="137">
        <v>0.3</v>
      </c>
      <c r="I171" s="138"/>
      <c r="J171" s="139">
        <f>ROUND(I171*H171,2)</f>
        <v>0</v>
      </c>
      <c r="K171" s="135" t="s">
        <v>162</v>
      </c>
      <c r="L171" s="31"/>
      <c r="M171" s="140" t="s">
        <v>1</v>
      </c>
      <c r="N171" s="141" t="s">
        <v>41</v>
      </c>
      <c r="P171" s="142">
        <f>O171*H171</f>
        <v>0</v>
      </c>
      <c r="Q171" s="142">
        <v>0</v>
      </c>
      <c r="R171" s="142">
        <f>Q171*H171</f>
        <v>0</v>
      </c>
      <c r="S171" s="142">
        <v>0</v>
      </c>
      <c r="T171" s="143">
        <f>S171*H171</f>
        <v>0</v>
      </c>
      <c r="AR171" s="144" t="s">
        <v>229</v>
      </c>
      <c r="AT171" s="144" t="s">
        <v>158</v>
      </c>
      <c r="AU171" s="144" t="s">
        <v>86</v>
      </c>
      <c r="AY171" s="16" t="s">
        <v>156</v>
      </c>
      <c r="BE171" s="145">
        <f>IF(N171="základní",J171,0)</f>
        <v>0</v>
      </c>
      <c r="BF171" s="145">
        <f>IF(N171="snížená",J171,0)</f>
        <v>0</v>
      </c>
      <c r="BG171" s="145">
        <f>IF(N171="zákl. přenesená",J171,0)</f>
        <v>0</v>
      </c>
      <c r="BH171" s="145">
        <f>IF(N171="sníž. přenesená",J171,0)</f>
        <v>0</v>
      </c>
      <c r="BI171" s="145">
        <f>IF(N171="nulová",J171,0)</f>
        <v>0</v>
      </c>
      <c r="BJ171" s="16" t="s">
        <v>84</v>
      </c>
      <c r="BK171" s="145">
        <f>ROUND(I171*H171,2)</f>
        <v>0</v>
      </c>
      <c r="BL171" s="16" t="s">
        <v>229</v>
      </c>
      <c r="BM171" s="144" t="s">
        <v>1011</v>
      </c>
    </row>
    <row r="172" spans="2:65" s="1" customFormat="1" ht="24.2" customHeight="1">
      <c r="B172" s="132"/>
      <c r="C172" s="133" t="s">
        <v>269</v>
      </c>
      <c r="D172" s="133" t="s">
        <v>158</v>
      </c>
      <c r="E172" s="134" t="s">
        <v>1012</v>
      </c>
      <c r="F172" s="135" t="s">
        <v>1013</v>
      </c>
      <c r="G172" s="136" t="s">
        <v>917</v>
      </c>
      <c r="H172" s="182"/>
      <c r="I172" s="138"/>
      <c r="J172" s="139">
        <f>ROUND(I172*H172,2)</f>
        <v>0</v>
      </c>
      <c r="K172" s="135" t="s">
        <v>162</v>
      </c>
      <c r="L172" s="31"/>
      <c r="M172" s="140" t="s">
        <v>1</v>
      </c>
      <c r="N172" s="141" t="s">
        <v>41</v>
      </c>
      <c r="P172" s="142">
        <f>O172*H172</f>
        <v>0</v>
      </c>
      <c r="Q172" s="142">
        <v>0</v>
      </c>
      <c r="R172" s="142">
        <f>Q172*H172</f>
        <v>0</v>
      </c>
      <c r="S172" s="142">
        <v>0</v>
      </c>
      <c r="T172" s="143">
        <f>S172*H172</f>
        <v>0</v>
      </c>
      <c r="AR172" s="144" t="s">
        <v>229</v>
      </c>
      <c r="AT172" s="144" t="s">
        <v>158</v>
      </c>
      <c r="AU172" s="144" t="s">
        <v>86</v>
      </c>
      <c r="AY172" s="16" t="s">
        <v>156</v>
      </c>
      <c r="BE172" s="145">
        <f>IF(N172="základní",J172,0)</f>
        <v>0</v>
      </c>
      <c r="BF172" s="145">
        <f>IF(N172="snížená",J172,0)</f>
        <v>0</v>
      </c>
      <c r="BG172" s="145">
        <f>IF(N172="zákl. přenesená",J172,0)</f>
        <v>0</v>
      </c>
      <c r="BH172" s="145">
        <f>IF(N172="sníž. přenesená",J172,0)</f>
        <v>0</v>
      </c>
      <c r="BI172" s="145">
        <f>IF(N172="nulová",J172,0)</f>
        <v>0</v>
      </c>
      <c r="BJ172" s="16" t="s">
        <v>84</v>
      </c>
      <c r="BK172" s="145">
        <f>ROUND(I172*H172,2)</f>
        <v>0</v>
      </c>
      <c r="BL172" s="16" t="s">
        <v>229</v>
      </c>
      <c r="BM172" s="144" t="s">
        <v>1014</v>
      </c>
    </row>
    <row r="173" spans="2:63" s="11" customFormat="1" ht="22.9" customHeight="1">
      <c r="B173" s="120"/>
      <c r="D173" s="121" t="s">
        <v>75</v>
      </c>
      <c r="E173" s="130" t="s">
        <v>1015</v>
      </c>
      <c r="F173" s="130" t="s">
        <v>1016</v>
      </c>
      <c r="I173" s="123"/>
      <c r="J173" s="131">
        <f>BK173</f>
        <v>0</v>
      </c>
      <c r="L173" s="120"/>
      <c r="M173" s="125"/>
      <c r="P173" s="126">
        <f>SUM(P174:P176)</f>
        <v>0</v>
      </c>
      <c r="R173" s="126">
        <f>SUM(R174:R176)</f>
        <v>0.0043679999999999995</v>
      </c>
      <c r="T173" s="127">
        <f>SUM(T174:T176)</f>
        <v>0</v>
      </c>
      <c r="AR173" s="121" t="s">
        <v>86</v>
      </c>
      <c r="AT173" s="128" t="s">
        <v>75</v>
      </c>
      <c r="AU173" s="128" t="s">
        <v>84</v>
      </c>
      <c r="AY173" s="121" t="s">
        <v>156</v>
      </c>
      <c r="BK173" s="129">
        <f>SUM(BK174:BK176)</f>
        <v>0</v>
      </c>
    </row>
    <row r="174" spans="2:65" s="1" customFormat="1" ht="24.2" customHeight="1">
      <c r="B174" s="132"/>
      <c r="C174" s="133" t="s">
        <v>275</v>
      </c>
      <c r="D174" s="133" t="s">
        <v>158</v>
      </c>
      <c r="E174" s="134" t="s">
        <v>1017</v>
      </c>
      <c r="F174" s="135" t="s">
        <v>1018</v>
      </c>
      <c r="G174" s="136" t="s">
        <v>161</v>
      </c>
      <c r="H174" s="137">
        <v>9.1</v>
      </c>
      <c r="I174" s="138"/>
      <c r="J174" s="139">
        <f>ROUND(I174*H174,2)</f>
        <v>0</v>
      </c>
      <c r="K174" s="135" t="s">
        <v>162</v>
      </c>
      <c r="L174" s="31"/>
      <c r="M174" s="140" t="s">
        <v>1</v>
      </c>
      <c r="N174" s="141" t="s">
        <v>41</v>
      </c>
      <c r="P174" s="142">
        <f>O174*H174</f>
        <v>0</v>
      </c>
      <c r="Q174" s="142">
        <v>0.0002</v>
      </c>
      <c r="R174" s="142">
        <f>Q174*H174</f>
        <v>0.00182</v>
      </c>
      <c r="S174" s="142">
        <v>0</v>
      </c>
      <c r="T174" s="143">
        <f>S174*H174</f>
        <v>0</v>
      </c>
      <c r="AR174" s="144" t="s">
        <v>229</v>
      </c>
      <c r="AT174" s="144" t="s">
        <v>158</v>
      </c>
      <c r="AU174" s="144" t="s">
        <v>86</v>
      </c>
      <c r="AY174" s="16" t="s">
        <v>156</v>
      </c>
      <c r="BE174" s="145">
        <f>IF(N174="základní",J174,0)</f>
        <v>0</v>
      </c>
      <c r="BF174" s="145">
        <f>IF(N174="snížená",J174,0)</f>
        <v>0</v>
      </c>
      <c r="BG174" s="145">
        <f>IF(N174="zákl. přenesená",J174,0)</f>
        <v>0</v>
      </c>
      <c r="BH174" s="145">
        <f>IF(N174="sníž. přenesená",J174,0)</f>
        <v>0</v>
      </c>
      <c r="BI174" s="145">
        <f>IF(N174="nulová",J174,0)</f>
        <v>0</v>
      </c>
      <c r="BJ174" s="16" t="s">
        <v>84</v>
      </c>
      <c r="BK174" s="145">
        <f>ROUND(I174*H174,2)</f>
        <v>0</v>
      </c>
      <c r="BL174" s="16" t="s">
        <v>229</v>
      </c>
      <c r="BM174" s="144" t="s">
        <v>1019</v>
      </c>
    </row>
    <row r="175" spans="2:65" s="1" customFormat="1" ht="33" customHeight="1">
      <c r="B175" s="132"/>
      <c r="C175" s="133" t="s">
        <v>279</v>
      </c>
      <c r="D175" s="133" t="s">
        <v>158</v>
      </c>
      <c r="E175" s="134" t="s">
        <v>1020</v>
      </c>
      <c r="F175" s="135" t="s">
        <v>1021</v>
      </c>
      <c r="G175" s="136" t="s">
        <v>161</v>
      </c>
      <c r="H175" s="137">
        <v>9.1</v>
      </c>
      <c r="I175" s="138"/>
      <c r="J175" s="139">
        <f>ROUND(I175*H175,2)</f>
        <v>0</v>
      </c>
      <c r="K175" s="135" t="s">
        <v>162</v>
      </c>
      <c r="L175" s="31"/>
      <c r="M175" s="140" t="s">
        <v>1</v>
      </c>
      <c r="N175" s="141" t="s">
        <v>41</v>
      </c>
      <c r="P175" s="142">
        <f>O175*H175</f>
        <v>0</v>
      </c>
      <c r="Q175" s="142">
        <v>0.00028</v>
      </c>
      <c r="R175" s="142">
        <f>Q175*H175</f>
        <v>0.0025479999999999995</v>
      </c>
      <c r="S175" s="142">
        <v>0</v>
      </c>
      <c r="T175" s="143">
        <f>S175*H175</f>
        <v>0</v>
      </c>
      <c r="AR175" s="144" t="s">
        <v>229</v>
      </c>
      <c r="AT175" s="144" t="s">
        <v>158</v>
      </c>
      <c r="AU175" s="144" t="s">
        <v>86</v>
      </c>
      <c r="AY175" s="16" t="s">
        <v>156</v>
      </c>
      <c r="BE175" s="145">
        <f>IF(N175="základní",J175,0)</f>
        <v>0</v>
      </c>
      <c r="BF175" s="145">
        <f>IF(N175="snížená",J175,0)</f>
        <v>0</v>
      </c>
      <c r="BG175" s="145">
        <f>IF(N175="zákl. přenesená",J175,0)</f>
        <v>0</v>
      </c>
      <c r="BH175" s="145">
        <f>IF(N175="sníž. přenesená",J175,0)</f>
        <v>0</v>
      </c>
      <c r="BI175" s="145">
        <f>IF(N175="nulová",J175,0)</f>
        <v>0</v>
      </c>
      <c r="BJ175" s="16" t="s">
        <v>84</v>
      </c>
      <c r="BK175" s="145">
        <f>ROUND(I175*H175,2)</f>
        <v>0</v>
      </c>
      <c r="BL175" s="16" t="s">
        <v>229</v>
      </c>
      <c r="BM175" s="144" t="s">
        <v>1022</v>
      </c>
    </row>
    <row r="176" spans="2:51" s="12" customFormat="1" ht="11.25">
      <c r="B176" s="146"/>
      <c r="D176" s="147" t="s">
        <v>200</v>
      </c>
      <c r="E176" s="148" t="s">
        <v>1</v>
      </c>
      <c r="F176" s="149" t="s">
        <v>1023</v>
      </c>
      <c r="H176" s="150">
        <v>9.1</v>
      </c>
      <c r="I176" s="151"/>
      <c r="L176" s="146"/>
      <c r="M176" s="183"/>
      <c r="N176" s="184"/>
      <c r="O176" s="184"/>
      <c r="P176" s="184"/>
      <c r="Q176" s="184"/>
      <c r="R176" s="184"/>
      <c r="S176" s="184"/>
      <c r="T176" s="185"/>
      <c r="AT176" s="148" t="s">
        <v>200</v>
      </c>
      <c r="AU176" s="148" t="s">
        <v>86</v>
      </c>
      <c r="AV176" s="12" t="s">
        <v>86</v>
      </c>
      <c r="AW176" s="12" t="s">
        <v>32</v>
      </c>
      <c r="AX176" s="12" t="s">
        <v>84</v>
      </c>
      <c r="AY176" s="148" t="s">
        <v>156</v>
      </c>
    </row>
    <row r="177" spans="2:12" s="1" customFormat="1" ht="6.95" customHeight="1">
      <c r="B177" s="43"/>
      <c r="C177" s="44"/>
      <c r="D177" s="44"/>
      <c r="E177" s="44"/>
      <c r="F177" s="44"/>
      <c r="G177" s="44"/>
      <c r="H177" s="44"/>
      <c r="I177" s="44"/>
      <c r="J177" s="44"/>
      <c r="K177" s="44"/>
      <c r="L177" s="31"/>
    </row>
  </sheetData>
  <autoFilter ref="C126:K176"/>
  <mergeCells count="9">
    <mergeCell ref="E87:H87"/>
    <mergeCell ref="E117:H117"/>
    <mergeCell ref="E119:H119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13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32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6" t="s">
        <v>98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86</v>
      </c>
    </row>
    <row r="4" spans="2:46" ht="24.95" customHeight="1">
      <c r="B4" s="19"/>
      <c r="D4" s="20" t="s">
        <v>102</v>
      </c>
      <c r="L4" s="19"/>
      <c r="M4" s="88" t="s">
        <v>10</v>
      </c>
      <c r="AT4" s="16" t="s">
        <v>3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33" t="str">
        <f>'Rekapitulace stavby'!K6</f>
        <v>Kontejnerové stanoviště na ulici Soudní,Valašské Meziříčí</v>
      </c>
      <c r="F7" s="234"/>
      <c r="G7" s="234"/>
      <c r="H7" s="234"/>
      <c r="L7" s="19"/>
    </row>
    <row r="8" spans="2:12" s="1" customFormat="1" ht="12" customHeight="1">
      <c r="B8" s="31"/>
      <c r="D8" s="26" t="s">
        <v>111</v>
      </c>
      <c r="L8" s="31"/>
    </row>
    <row r="9" spans="2:12" s="1" customFormat="1" ht="16.5" customHeight="1">
      <c r="B9" s="31"/>
      <c r="E9" s="194" t="s">
        <v>1024</v>
      </c>
      <c r="F9" s="235"/>
      <c r="G9" s="235"/>
      <c r="H9" s="235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4. 10. 2022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36" t="str">
        <f>'Rekapitulace stavby'!E14</f>
        <v>Vyplň údaj</v>
      </c>
      <c r="F18" s="216"/>
      <c r="G18" s="216"/>
      <c r="H18" s="216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1</v>
      </c>
      <c r="L20" s="31"/>
    </row>
    <row r="21" spans="2:12" s="1" customFormat="1" ht="18" customHeight="1">
      <c r="B21" s="31"/>
      <c r="E21" s="24" t="s">
        <v>31</v>
      </c>
      <c r="I21" s="26" t="s">
        <v>27</v>
      </c>
      <c r="J21" s="24" t="s">
        <v>1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33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34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35</v>
      </c>
      <c r="L26" s="31"/>
    </row>
    <row r="27" spans="2:12" s="7" customFormat="1" ht="16.5" customHeight="1">
      <c r="B27" s="89"/>
      <c r="E27" s="221" t="s">
        <v>1</v>
      </c>
      <c r="F27" s="221"/>
      <c r="G27" s="221"/>
      <c r="H27" s="221"/>
      <c r="L27" s="89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90" t="s">
        <v>36</v>
      </c>
      <c r="J30" s="65">
        <f>ROUND(J120,2)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38</v>
      </c>
      <c r="I32" s="34" t="s">
        <v>37</v>
      </c>
      <c r="J32" s="34" t="s">
        <v>39</v>
      </c>
      <c r="L32" s="31"/>
    </row>
    <row r="33" spans="2:12" s="1" customFormat="1" ht="14.45" customHeight="1">
      <c r="B33" s="31"/>
      <c r="D33" s="54" t="s">
        <v>40</v>
      </c>
      <c r="E33" s="26" t="s">
        <v>41</v>
      </c>
      <c r="F33" s="91">
        <f>ROUND((SUM(BE120:BE130)),2)</f>
        <v>0</v>
      </c>
      <c r="I33" s="92">
        <v>0.21</v>
      </c>
      <c r="J33" s="91">
        <f>ROUND(((SUM(BE120:BE130))*I33),2)</f>
        <v>0</v>
      </c>
      <c r="L33" s="31"/>
    </row>
    <row r="34" spans="2:12" s="1" customFormat="1" ht="14.45" customHeight="1">
      <c r="B34" s="31"/>
      <c r="E34" s="26" t="s">
        <v>42</v>
      </c>
      <c r="F34" s="91">
        <f>ROUND((SUM(BF120:BF130)),2)</f>
        <v>0</v>
      </c>
      <c r="I34" s="92">
        <v>0.12</v>
      </c>
      <c r="J34" s="91">
        <f>ROUND(((SUM(BF120:BF130))*I34),2)</f>
        <v>0</v>
      </c>
      <c r="L34" s="31"/>
    </row>
    <row r="35" spans="2:12" s="1" customFormat="1" ht="14.45" customHeight="1" hidden="1">
      <c r="B35" s="31"/>
      <c r="E35" s="26" t="s">
        <v>43</v>
      </c>
      <c r="F35" s="91">
        <f>ROUND((SUM(BG120:BG130)),2)</f>
        <v>0</v>
      </c>
      <c r="I35" s="92">
        <v>0.21</v>
      </c>
      <c r="J35" s="91">
        <f>0</f>
        <v>0</v>
      </c>
      <c r="L35" s="31"/>
    </row>
    <row r="36" spans="2:12" s="1" customFormat="1" ht="14.45" customHeight="1" hidden="1">
      <c r="B36" s="31"/>
      <c r="E36" s="26" t="s">
        <v>44</v>
      </c>
      <c r="F36" s="91">
        <f>ROUND((SUM(BH120:BH130)),2)</f>
        <v>0</v>
      </c>
      <c r="I36" s="92">
        <v>0.12</v>
      </c>
      <c r="J36" s="91">
        <f>0</f>
        <v>0</v>
      </c>
      <c r="L36" s="31"/>
    </row>
    <row r="37" spans="2:12" s="1" customFormat="1" ht="14.45" customHeight="1" hidden="1">
      <c r="B37" s="31"/>
      <c r="E37" s="26" t="s">
        <v>45</v>
      </c>
      <c r="F37" s="91">
        <f>ROUND((SUM(BI120:BI130)),2)</f>
        <v>0</v>
      </c>
      <c r="I37" s="92">
        <v>0</v>
      </c>
      <c r="J37" s="91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3"/>
      <c r="D39" s="94" t="s">
        <v>46</v>
      </c>
      <c r="E39" s="56"/>
      <c r="F39" s="56"/>
      <c r="G39" s="95" t="s">
        <v>47</v>
      </c>
      <c r="H39" s="96" t="s">
        <v>48</v>
      </c>
      <c r="I39" s="56"/>
      <c r="J39" s="97">
        <f>SUM(J30:J37)</f>
        <v>0</v>
      </c>
      <c r="K39" s="98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51</v>
      </c>
      <c r="E61" s="33"/>
      <c r="F61" s="99" t="s">
        <v>52</v>
      </c>
      <c r="G61" s="42" t="s">
        <v>51</v>
      </c>
      <c r="H61" s="33"/>
      <c r="I61" s="33"/>
      <c r="J61" s="100" t="s">
        <v>52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53</v>
      </c>
      <c r="E65" s="41"/>
      <c r="F65" s="41"/>
      <c r="G65" s="40" t="s">
        <v>54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51</v>
      </c>
      <c r="E76" s="33"/>
      <c r="F76" s="99" t="s">
        <v>52</v>
      </c>
      <c r="G76" s="42" t="s">
        <v>51</v>
      </c>
      <c r="H76" s="33"/>
      <c r="I76" s="33"/>
      <c r="J76" s="100" t="s">
        <v>52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125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33" t="str">
        <f>E7</f>
        <v>Kontejnerové stanoviště na ulici Soudní,Valašské Meziříčí</v>
      </c>
      <c r="F85" s="234"/>
      <c r="G85" s="234"/>
      <c r="H85" s="234"/>
      <c r="L85" s="31"/>
    </row>
    <row r="86" spans="2:12" s="1" customFormat="1" ht="12" customHeight="1">
      <c r="B86" s="31"/>
      <c r="C86" s="26" t="s">
        <v>111</v>
      </c>
      <c r="L86" s="31"/>
    </row>
    <row r="87" spans="2:12" s="1" customFormat="1" ht="16.5" customHeight="1">
      <c r="B87" s="31"/>
      <c r="E87" s="194" t="str">
        <f>E9</f>
        <v>800 - Vedlejší rozpočtové náklady</v>
      </c>
      <c r="F87" s="235"/>
      <c r="G87" s="235"/>
      <c r="H87" s="235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Valašské Meziříčí</v>
      </c>
      <c r="I89" s="26" t="s">
        <v>22</v>
      </c>
      <c r="J89" s="51" t="str">
        <f>IF(J12="","",J12)</f>
        <v>4. 10. 2022</v>
      </c>
      <c r="L89" s="31"/>
    </row>
    <row r="90" spans="2:12" s="1" customFormat="1" ht="6.95" customHeight="1">
      <c r="B90" s="31"/>
      <c r="L90" s="31"/>
    </row>
    <row r="91" spans="2:12" s="1" customFormat="1" ht="25.7" customHeight="1">
      <c r="B91" s="31"/>
      <c r="C91" s="26" t="s">
        <v>24</v>
      </c>
      <c r="F91" s="24" t="str">
        <f>E15</f>
        <v>Město Valašské Meziříčí</v>
      </c>
      <c r="I91" s="26" t="s">
        <v>30</v>
      </c>
      <c r="J91" s="29" t="str">
        <f>E21</f>
        <v>LZ-PROJEKT plus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33</v>
      </c>
      <c r="J92" s="29" t="str">
        <f>E24</f>
        <v>Fajfrová Irena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1" t="s">
        <v>126</v>
      </c>
      <c r="D94" s="93"/>
      <c r="E94" s="93"/>
      <c r="F94" s="93"/>
      <c r="G94" s="93"/>
      <c r="H94" s="93"/>
      <c r="I94" s="93"/>
      <c r="J94" s="102" t="s">
        <v>127</v>
      </c>
      <c r="K94" s="93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3" t="s">
        <v>128</v>
      </c>
      <c r="J96" s="65">
        <f>J120</f>
        <v>0</v>
      </c>
      <c r="L96" s="31"/>
      <c r="AU96" s="16" t="s">
        <v>129</v>
      </c>
    </row>
    <row r="97" spans="2:12" s="8" customFormat="1" ht="24.95" customHeight="1">
      <c r="B97" s="104"/>
      <c r="D97" s="105" t="s">
        <v>1025</v>
      </c>
      <c r="E97" s="106"/>
      <c r="F97" s="106"/>
      <c r="G97" s="106"/>
      <c r="H97" s="106"/>
      <c r="I97" s="106"/>
      <c r="J97" s="107">
        <f>J121</f>
        <v>0</v>
      </c>
      <c r="L97" s="104"/>
    </row>
    <row r="98" spans="2:12" s="9" customFormat="1" ht="19.9" customHeight="1">
      <c r="B98" s="108"/>
      <c r="D98" s="109" t="s">
        <v>1026</v>
      </c>
      <c r="E98" s="110"/>
      <c r="F98" s="110"/>
      <c r="G98" s="110"/>
      <c r="H98" s="110"/>
      <c r="I98" s="110"/>
      <c r="J98" s="111">
        <f>J122</f>
        <v>0</v>
      </c>
      <c r="L98" s="108"/>
    </row>
    <row r="99" spans="2:12" s="9" customFormat="1" ht="19.9" customHeight="1">
      <c r="B99" s="108"/>
      <c r="D99" s="109" t="s">
        <v>1027</v>
      </c>
      <c r="E99" s="110"/>
      <c r="F99" s="110"/>
      <c r="G99" s="110"/>
      <c r="H99" s="110"/>
      <c r="I99" s="110"/>
      <c r="J99" s="111">
        <f>J126</f>
        <v>0</v>
      </c>
      <c r="L99" s="108"/>
    </row>
    <row r="100" spans="2:12" s="9" customFormat="1" ht="19.9" customHeight="1">
      <c r="B100" s="108"/>
      <c r="D100" s="109" t="s">
        <v>1028</v>
      </c>
      <c r="E100" s="110"/>
      <c r="F100" s="110"/>
      <c r="G100" s="110"/>
      <c r="H100" s="110"/>
      <c r="I100" s="110"/>
      <c r="J100" s="111">
        <f>J128</f>
        <v>0</v>
      </c>
      <c r="L100" s="108"/>
    </row>
    <row r="101" spans="2:12" s="1" customFormat="1" ht="21.75" customHeight="1">
      <c r="B101" s="31"/>
      <c r="L101" s="31"/>
    </row>
    <row r="102" spans="2:12" s="1" customFormat="1" ht="6.95" customHeight="1">
      <c r="B102" s="43"/>
      <c r="C102" s="44"/>
      <c r="D102" s="44"/>
      <c r="E102" s="44"/>
      <c r="F102" s="44"/>
      <c r="G102" s="44"/>
      <c r="H102" s="44"/>
      <c r="I102" s="44"/>
      <c r="J102" s="44"/>
      <c r="K102" s="44"/>
      <c r="L102" s="31"/>
    </row>
    <row r="106" spans="2:12" s="1" customFormat="1" ht="6.95" customHeight="1"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31"/>
    </row>
    <row r="107" spans="2:12" s="1" customFormat="1" ht="24.95" customHeight="1">
      <c r="B107" s="31"/>
      <c r="C107" s="20" t="s">
        <v>141</v>
      </c>
      <c r="L107" s="31"/>
    </row>
    <row r="108" spans="2:12" s="1" customFormat="1" ht="6.95" customHeight="1">
      <c r="B108" s="31"/>
      <c r="L108" s="31"/>
    </row>
    <row r="109" spans="2:12" s="1" customFormat="1" ht="12" customHeight="1">
      <c r="B109" s="31"/>
      <c r="C109" s="26" t="s">
        <v>16</v>
      </c>
      <c r="L109" s="31"/>
    </row>
    <row r="110" spans="2:12" s="1" customFormat="1" ht="16.5" customHeight="1">
      <c r="B110" s="31"/>
      <c r="E110" s="233" t="str">
        <f>E7</f>
        <v>Kontejnerové stanoviště na ulici Soudní,Valašské Meziříčí</v>
      </c>
      <c r="F110" s="234"/>
      <c r="G110" s="234"/>
      <c r="H110" s="234"/>
      <c r="L110" s="31"/>
    </row>
    <row r="111" spans="2:12" s="1" customFormat="1" ht="12" customHeight="1">
      <c r="B111" s="31"/>
      <c r="C111" s="26" t="s">
        <v>111</v>
      </c>
      <c r="L111" s="31"/>
    </row>
    <row r="112" spans="2:12" s="1" customFormat="1" ht="16.5" customHeight="1">
      <c r="B112" s="31"/>
      <c r="E112" s="194" t="str">
        <f>E9</f>
        <v>800 - Vedlejší rozpočtové náklady</v>
      </c>
      <c r="F112" s="235"/>
      <c r="G112" s="235"/>
      <c r="H112" s="235"/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20</v>
      </c>
      <c r="F114" s="24" t="str">
        <f>F12</f>
        <v>Valašské Meziříčí</v>
      </c>
      <c r="I114" s="26" t="s">
        <v>22</v>
      </c>
      <c r="J114" s="51" t="str">
        <f>IF(J12="","",J12)</f>
        <v>4. 10. 2022</v>
      </c>
      <c r="L114" s="31"/>
    </row>
    <row r="115" spans="2:12" s="1" customFormat="1" ht="6.95" customHeight="1">
      <c r="B115" s="31"/>
      <c r="L115" s="31"/>
    </row>
    <row r="116" spans="2:12" s="1" customFormat="1" ht="25.7" customHeight="1">
      <c r="B116" s="31"/>
      <c r="C116" s="26" t="s">
        <v>24</v>
      </c>
      <c r="F116" s="24" t="str">
        <f>E15</f>
        <v>Město Valašské Meziříčí</v>
      </c>
      <c r="I116" s="26" t="s">
        <v>30</v>
      </c>
      <c r="J116" s="29" t="str">
        <f>E21</f>
        <v>LZ-PROJEKT plus s.r.o.</v>
      </c>
      <c r="L116" s="31"/>
    </row>
    <row r="117" spans="2:12" s="1" customFormat="1" ht="15.2" customHeight="1">
      <c r="B117" s="31"/>
      <c r="C117" s="26" t="s">
        <v>28</v>
      </c>
      <c r="F117" s="24" t="str">
        <f>IF(E18="","",E18)</f>
        <v>Vyplň údaj</v>
      </c>
      <c r="I117" s="26" t="s">
        <v>33</v>
      </c>
      <c r="J117" s="29" t="str">
        <f>E24</f>
        <v>Fajfrová Irena</v>
      </c>
      <c r="L117" s="31"/>
    </row>
    <row r="118" spans="2:12" s="1" customFormat="1" ht="10.35" customHeight="1">
      <c r="B118" s="31"/>
      <c r="L118" s="31"/>
    </row>
    <row r="119" spans="2:20" s="10" customFormat="1" ht="29.25" customHeight="1">
      <c r="B119" s="112"/>
      <c r="C119" s="113" t="s">
        <v>142</v>
      </c>
      <c r="D119" s="114" t="s">
        <v>61</v>
      </c>
      <c r="E119" s="114" t="s">
        <v>57</v>
      </c>
      <c r="F119" s="114" t="s">
        <v>58</v>
      </c>
      <c r="G119" s="114" t="s">
        <v>143</v>
      </c>
      <c r="H119" s="114" t="s">
        <v>144</v>
      </c>
      <c r="I119" s="114" t="s">
        <v>145</v>
      </c>
      <c r="J119" s="114" t="s">
        <v>127</v>
      </c>
      <c r="K119" s="115" t="s">
        <v>146</v>
      </c>
      <c r="L119" s="112"/>
      <c r="M119" s="58" t="s">
        <v>1</v>
      </c>
      <c r="N119" s="59" t="s">
        <v>40</v>
      </c>
      <c r="O119" s="59" t="s">
        <v>147</v>
      </c>
      <c r="P119" s="59" t="s">
        <v>148</v>
      </c>
      <c r="Q119" s="59" t="s">
        <v>149</v>
      </c>
      <c r="R119" s="59" t="s">
        <v>150</v>
      </c>
      <c r="S119" s="59" t="s">
        <v>151</v>
      </c>
      <c r="T119" s="60" t="s">
        <v>152</v>
      </c>
    </row>
    <row r="120" spans="2:63" s="1" customFormat="1" ht="22.9" customHeight="1">
      <c r="B120" s="31"/>
      <c r="C120" s="63" t="s">
        <v>153</v>
      </c>
      <c r="J120" s="116">
        <f>BK120</f>
        <v>0</v>
      </c>
      <c r="L120" s="31"/>
      <c r="M120" s="61"/>
      <c r="N120" s="52"/>
      <c r="O120" s="52"/>
      <c r="P120" s="117">
        <f>P121</f>
        <v>0</v>
      </c>
      <c r="Q120" s="52"/>
      <c r="R120" s="117">
        <f>R121</f>
        <v>0</v>
      </c>
      <c r="S120" s="52"/>
      <c r="T120" s="118">
        <f>T121</f>
        <v>0</v>
      </c>
      <c r="AT120" s="16" t="s">
        <v>75</v>
      </c>
      <c r="AU120" s="16" t="s">
        <v>129</v>
      </c>
      <c r="BK120" s="119">
        <f>BK121</f>
        <v>0</v>
      </c>
    </row>
    <row r="121" spans="2:63" s="11" customFormat="1" ht="25.9" customHeight="1">
      <c r="B121" s="120"/>
      <c r="D121" s="121" t="s">
        <v>75</v>
      </c>
      <c r="E121" s="122" t="s">
        <v>1029</v>
      </c>
      <c r="F121" s="122" t="s">
        <v>97</v>
      </c>
      <c r="I121" s="123"/>
      <c r="J121" s="124">
        <f>BK121</f>
        <v>0</v>
      </c>
      <c r="L121" s="120"/>
      <c r="M121" s="125"/>
      <c r="P121" s="126">
        <f>P122+P126+P128</f>
        <v>0</v>
      </c>
      <c r="R121" s="126">
        <f>R122+R126+R128</f>
        <v>0</v>
      </c>
      <c r="T121" s="127">
        <f>T122+T126+T128</f>
        <v>0</v>
      </c>
      <c r="AR121" s="121" t="s">
        <v>175</v>
      </c>
      <c r="AT121" s="128" t="s">
        <v>75</v>
      </c>
      <c r="AU121" s="128" t="s">
        <v>76</v>
      </c>
      <c r="AY121" s="121" t="s">
        <v>156</v>
      </c>
      <c r="BK121" s="129">
        <f>BK122+BK126+BK128</f>
        <v>0</v>
      </c>
    </row>
    <row r="122" spans="2:63" s="11" customFormat="1" ht="22.9" customHeight="1">
      <c r="B122" s="120"/>
      <c r="D122" s="121" t="s">
        <v>75</v>
      </c>
      <c r="E122" s="130" t="s">
        <v>1030</v>
      </c>
      <c r="F122" s="130" t="s">
        <v>1031</v>
      </c>
      <c r="I122" s="123"/>
      <c r="J122" s="131">
        <f>BK122</f>
        <v>0</v>
      </c>
      <c r="L122" s="120"/>
      <c r="M122" s="125"/>
      <c r="P122" s="126">
        <f>SUM(P123:P125)</f>
        <v>0</v>
      </c>
      <c r="R122" s="126">
        <f>SUM(R123:R125)</f>
        <v>0</v>
      </c>
      <c r="T122" s="127">
        <f>SUM(T123:T125)</f>
        <v>0</v>
      </c>
      <c r="AR122" s="121" t="s">
        <v>175</v>
      </c>
      <c r="AT122" s="128" t="s">
        <v>75</v>
      </c>
      <c r="AU122" s="128" t="s">
        <v>84</v>
      </c>
      <c r="AY122" s="121" t="s">
        <v>156</v>
      </c>
      <c r="BK122" s="129">
        <f>SUM(BK123:BK125)</f>
        <v>0</v>
      </c>
    </row>
    <row r="123" spans="2:65" s="1" customFormat="1" ht="16.5" customHeight="1">
      <c r="B123" s="132"/>
      <c r="C123" s="133" t="s">
        <v>84</v>
      </c>
      <c r="D123" s="133" t="s">
        <v>158</v>
      </c>
      <c r="E123" s="134" t="s">
        <v>1032</v>
      </c>
      <c r="F123" s="135" t="s">
        <v>1033</v>
      </c>
      <c r="G123" s="136" t="s">
        <v>685</v>
      </c>
      <c r="H123" s="137">
        <v>1</v>
      </c>
      <c r="I123" s="138"/>
      <c r="J123" s="139">
        <f>ROUND(I123*H123,2)</f>
        <v>0</v>
      </c>
      <c r="K123" s="135" t="s">
        <v>162</v>
      </c>
      <c r="L123" s="31"/>
      <c r="M123" s="140" t="s">
        <v>1</v>
      </c>
      <c r="N123" s="141" t="s">
        <v>41</v>
      </c>
      <c r="P123" s="142">
        <f>O123*H123</f>
        <v>0</v>
      </c>
      <c r="Q123" s="142">
        <v>0</v>
      </c>
      <c r="R123" s="142">
        <f>Q123*H123</f>
        <v>0</v>
      </c>
      <c r="S123" s="142">
        <v>0</v>
      </c>
      <c r="T123" s="143">
        <f>S123*H123</f>
        <v>0</v>
      </c>
      <c r="AR123" s="144" t="s">
        <v>1034</v>
      </c>
      <c r="AT123" s="144" t="s">
        <v>158</v>
      </c>
      <c r="AU123" s="144" t="s">
        <v>86</v>
      </c>
      <c r="AY123" s="16" t="s">
        <v>156</v>
      </c>
      <c r="BE123" s="145">
        <f>IF(N123="základní",J123,0)</f>
        <v>0</v>
      </c>
      <c r="BF123" s="145">
        <f>IF(N123="snížená",J123,0)</f>
        <v>0</v>
      </c>
      <c r="BG123" s="145">
        <f>IF(N123="zákl. přenesená",J123,0)</f>
        <v>0</v>
      </c>
      <c r="BH123" s="145">
        <f>IF(N123="sníž. přenesená",J123,0)</f>
        <v>0</v>
      </c>
      <c r="BI123" s="145">
        <f>IF(N123="nulová",J123,0)</f>
        <v>0</v>
      </c>
      <c r="BJ123" s="16" t="s">
        <v>84</v>
      </c>
      <c r="BK123" s="145">
        <f>ROUND(I123*H123,2)</f>
        <v>0</v>
      </c>
      <c r="BL123" s="16" t="s">
        <v>1034</v>
      </c>
      <c r="BM123" s="144" t="s">
        <v>1035</v>
      </c>
    </row>
    <row r="124" spans="2:65" s="1" customFormat="1" ht="16.5" customHeight="1">
      <c r="B124" s="132"/>
      <c r="C124" s="133" t="s">
        <v>86</v>
      </c>
      <c r="D124" s="133" t="s">
        <v>158</v>
      </c>
      <c r="E124" s="134" t="s">
        <v>1036</v>
      </c>
      <c r="F124" s="135" t="s">
        <v>1037</v>
      </c>
      <c r="G124" s="136" t="s">
        <v>685</v>
      </c>
      <c r="H124" s="137">
        <v>1</v>
      </c>
      <c r="I124" s="138"/>
      <c r="J124" s="139">
        <f>ROUND(I124*H124,2)</f>
        <v>0</v>
      </c>
      <c r="K124" s="135" t="s">
        <v>162</v>
      </c>
      <c r="L124" s="31"/>
      <c r="M124" s="140" t="s">
        <v>1</v>
      </c>
      <c r="N124" s="141" t="s">
        <v>41</v>
      </c>
      <c r="P124" s="142">
        <f>O124*H124</f>
        <v>0</v>
      </c>
      <c r="Q124" s="142">
        <v>0</v>
      </c>
      <c r="R124" s="142">
        <f>Q124*H124</f>
        <v>0</v>
      </c>
      <c r="S124" s="142">
        <v>0</v>
      </c>
      <c r="T124" s="143">
        <f>S124*H124</f>
        <v>0</v>
      </c>
      <c r="AR124" s="144" t="s">
        <v>1034</v>
      </c>
      <c r="AT124" s="144" t="s">
        <v>158</v>
      </c>
      <c r="AU124" s="144" t="s">
        <v>86</v>
      </c>
      <c r="AY124" s="16" t="s">
        <v>156</v>
      </c>
      <c r="BE124" s="145">
        <f>IF(N124="základní",J124,0)</f>
        <v>0</v>
      </c>
      <c r="BF124" s="145">
        <f>IF(N124="snížená",J124,0)</f>
        <v>0</v>
      </c>
      <c r="BG124" s="145">
        <f>IF(N124="zákl. přenesená",J124,0)</f>
        <v>0</v>
      </c>
      <c r="BH124" s="145">
        <f>IF(N124="sníž. přenesená",J124,0)</f>
        <v>0</v>
      </c>
      <c r="BI124" s="145">
        <f>IF(N124="nulová",J124,0)</f>
        <v>0</v>
      </c>
      <c r="BJ124" s="16" t="s">
        <v>84</v>
      </c>
      <c r="BK124" s="145">
        <f>ROUND(I124*H124,2)</f>
        <v>0</v>
      </c>
      <c r="BL124" s="16" t="s">
        <v>1034</v>
      </c>
      <c r="BM124" s="144" t="s">
        <v>1038</v>
      </c>
    </row>
    <row r="125" spans="2:65" s="1" customFormat="1" ht="16.5" customHeight="1">
      <c r="B125" s="132"/>
      <c r="C125" s="133" t="s">
        <v>168</v>
      </c>
      <c r="D125" s="133" t="s">
        <v>158</v>
      </c>
      <c r="E125" s="134" t="s">
        <v>1039</v>
      </c>
      <c r="F125" s="135" t="s">
        <v>1040</v>
      </c>
      <c r="G125" s="136" t="s">
        <v>685</v>
      </c>
      <c r="H125" s="137">
        <v>1</v>
      </c>
      <c r="I125" s="138"/>
      <c r="J125" s="139">
        <f>ROUND(I125*H125,2)</f>
        <v>0</v>
      </c>
      <c r="K125" s="135" t="s">
        <v>162</v>
      </c>
      <c r="L125" s="31"/>
      <c r="M125" s="140" t="s">
        <v>1</v>
      </c>
      <c r="N125" s="141" t="s">
        <v>41</v>
      </c>
      <c r="P125" s="142">
        <f>O125*H125</f>
        <v>0</v>
      </c>
      <c r="Q125" s="142">
        <v>0</v>
      </c>
      <c r="R125" s="142">
        <f>Q125*H125</f>
        <v>0</v>
      </c>
      <c r="S125" s="142">
        <v>0</v>
      </c>
      <c r="T125" s="143">
        <f>S125*H125</f>
        <v>0</v>
      </c>
      <c r="AR125" s="144" t="s">
        <v>1034</v>
      </c>
      <c r="AT125" s="144" t="s">
        <v>158</v>
      </c>
      <c r="AU125" s="144" t="s">
        <v>86</v>
      </c>
      <c r="AY125" s="16" t="s">
        <v>156</v>
      </c>
      <c r="BE125" s="145">
        <f>IF(N125="základní",J125,0)</f>
        <v>0</v>
      </c>
      <c r="BF125" s="145">
        <f>IF(N125="snížená",J125,0)</f>
        <v>0</v>
      </c>
      <c r="BG125" s="145">
        <f>IF(N125="zákl. přenesená",J125,0)</f>
        <v>0</v>
      </c>
      <c r="BH125" s="145">
        <f>IF(N125="sníž. přenesená",J125,0)</f>
        <v>0</v>
      </c>
      <c r="BI125" s="145">
        <f>IF(N125="nulová",J125,0)</f>
        <v>0</v>
      </c>
      <c r="BJ125" s="16" t="s">
        <v>84</v>
      </c>
      <c r="BK125" s="145">
        <f>ROUND(I125*H125,2)</f>
        <v>0</v>
      </c>
      <c r="BL125" s="16" t="s">
        <v>1034</v>
      </c>
      <c r="BM125" s="144" t="s">
        <v>1041</v>
      </c>
    </row>
    <row r="126" spans="2:63" s="11" customFormat="1" ht="22.9" customHeight="1">
      <c r="B126" s="120"/>
      <c r="D126" s="121" t="s">
        <v>75</v>
      </c>
      <c r="E126" s="130" t="s">
        <v>1042</v>
      </c>
      <c r="F126" s="130" t="s">
        <v>1043</v>
      </c>
      <c r="I126" s="123"/>
      <c r="J126" s="131">
        <f>BK126</f>
        <v>0</v>
      </c>
      <c r="L126" s="120"/>
      <c r="M126" s="125"/>
      <c r="P126" s="126">
        <f>P127</f>
        <v>0</v>
      </c>
      <c r="R126" s="126">
        <f>R127</f>
        <v>0</v>
      </c>
      <c r="T126" s="127">
        <f>T127</f>
        <v>0</v>
      </c>
      <c r="AR126" s="121" t="s">
        <v>175</v>
      </c>
      <c r="AT126" s="128" t="s">
        <v>75</v>
      </c>
      <c r="AU126" s="128" t="s">
        <v>84</v>
      </c>
      <c r="AY126" s="121" t="s">
        <v>156</v>
      </c>
      <c r="BK126" s="129">
        <f>BK127</f>
        <v>0</v>
      </c>
    </row>
    <row r="127" spans="2:65" s="1" customFormat="1" ht="16.5" customHeight="1">
      <c r="B127" s="132"/>
      <c r="C127" s="133" t="s">
        <v>163</v>
      </c>
      <c r="D127" s="133" t="s">
        <v>158</v>
      </c>
      <c r="E127" s="134" t="s">
        <v>1044</v>
      </c>
      <c r="F127" s="135" t="s">
        <v>1043</v>
      </c>
      <c r="G127" s="136" t="s">
        <v>685</v>
      </c>
      <c r="H127" s="137">
        <v>1</v>
      </c>
      <c r="I127" s="138"/>
      <c r="J127" s="139">
        <f>ROUND(I127*H127,2)</f>
        <v>0</v>
      </c>
      <c r="K127" s="135" t="s">
        <v>162</v>
      </c>
      <c r="L127" s="31"/>
      <c r="M127" s="140" t="s">
        <v>1</v>
      </c>
      <c r="N127" s="141" t="s">
        <v>41</v>
      </c>
      <c r="P127" s="142">
        <f>O127*H127</f>
        <v>0</v>
      </c>
      <c r="Q127" s="142">
        <v>0</v>
      </c>
      <c r="R127" s="142">
        <f>Q127*H127</f>
        <v>0</v>
      </c>
      <c r="S127" s="142">
        <v>0</v>
      </c>
      <c r="T127" s="143">
        <f>S127*H127</f>
        <v>0</v>
      </c>
      <c r="AR127" s="144" t="s">
        <v>1034</v>
      </c>
      <c r="AT127" s="144" t="s">
        <v>158</v>
      </c>
      <c r="AU127" s="144" t="s">
        <v>86</v>
      </c>
      <c r="AY127" s="16" t="s">
        <v>156</v>
      </c>
      <c r="BE127" s="145">
        <f>IF(N127="základní",J127,0)</f>
        <v>0</v>
      </c>
      <c r="BF127" s="145">
        <f>IF(N127="snížená",J127,0)</f>
        <v>0</v>
      </c>
      <c r="BG127" s="145">
        <f>IF(N127="zákl. přenesená",J127,0)</f>
        <v>0</v>
      </c>
      <c r="BH127" s="145">
        <f>IF(N127="sníž. přenesená",J127,0)</f>
        <v>0</v>
      </c>
      <c r="BI127" s="145">
        <f>IF(N127="nulová",J127,0)</f>
        <v>0</v>
      </c>
      <c r="BJ127" s="16" t="s">
        <v>84</v>
      </c>
      <c r="BK127" s="145">
        <f>ROUND(I127*H127,2)</f>
        <v>0</v>
      </c>
      <c r="BL127" s="16" t="s">
        <v>1034</v>
      </c>
      <c r="BM127" s="144" t="s">
        <v>1045</v>
      </c>
    </row>
    <row r="128" spans="2:63" s="11" customFormat="1" ht="22.9" customHeight="1">
      <c r="B128" s="120"/>
      <c r="D128" s="121" t="s">
        <v>75</v>
      </c>
      <c r="E128" s="130" t="s">
        <v>1046</v>
      </c>
      <c r="F128" s="130" t="s">
        <v>1047</v>
      </c>
      <c r="I128" s="123"/>
      <c r="J128" s="131">
        <f>BK128</f>
        <v>0</v>
      </c>
      <c r="L128" s="120"/>
      <c r="M128" s="125"/>
      <c r="P128" s="126">
        <f>SUM(P129:P130)</f>
        <v>0</v>
      </c>
      <c r="R128" s="126">
        <f>SUM(R129:R130)</f>
        <v>0</v>
      </c>
      <c r="T128" s="127">
        <f>SUM(T129:T130)</f>
        <v>0</v>
      </c>
      <c r="AR128" s="121" t="s">
        <v>175</v>
      </c>
      <c r="AT128" s="128" t="s">
        <v>75</v>
      </c>
      <c r="AU128" s="128" t="s">
        <v>84</v>
      </c>
      <c r="AY128" s="121" t="s">
        <v>156</v>
      </c>
      <c r="BK128" s="129">
        <f>SUM(BK129:BK130)</f>
        <v>0</v>
      </c>
    </row>
    <row r="129" spans="2:65" s="1" customFormat="1" ht="16.5" customHeight="1">
      <c r="B129" s="132"/>
      <c r="C129" s="133" t="s">
        <v>175</v>
      </c>
      <c r="D129" s="133" t="s">
        <v>158</v>
      </c>
      <c r="E129" s="134" t="s">
        <v>1048</v>
      </c>
      <c r="F129" s="135" t="s">
        <v>1047</v>
      </c>
      <c r="G129" s="136" t="s">
        <v>685</v>
      </c>
      <c r="H129" s="137">
        <v>1</v>
      </c>
      <c r="I129" s="138"/>
      <c r="J129" s="139">
        <f>ROUND(I129*H129,2)</f>
        <v>0</v>
      </c>
      <c r="K129" s="135" t="s">
        <v>162</v>
      </c>
      <c r="L129" s="31"/>
      <c r="M129" s="140" t="s">
        <v>1</v>
      </c>
      <c r="N129" s="141" t="s">
        <v>41</v>
      </c>
      <c r="P129" s="142">
        <f>O129*H129</f>
        <v>0</v>
      </c>
      <c r="Q129" s="142">
        <v>0</v>
      </c>
      <c r="R129" s="142">
        <f>Q129*H129</f>
        <v>0</v>
      </c>
      <c r="S129" s="142">
        <v>0</v>
      </c>
      <c r="T129" s="143">
        <f>S129*H129</f>
        <v>0</v>
      </c>
      <c r="AR129" s="144" t="s">
        <v>1034</v>
      </c>
      <c r="AT129" s="144" t="s">
        <v>158</v>
      </c>
      <c r="AU129" s="144" t="s">
        <v>86</v>
      </c>
      <c r="AY129" s="16" t="s">
        <v>156</v>
      </c>
      <c r="BE129" s="145">
        <f>IF(N129="základní",J129,0)</f>
        <v>0</v>
      </c>
      <c r="BF129" s="145">
        <f>IF(N129="snížená",J129,0)</f>
        <v>0</v>
      </c>
      <c r="BG129" s="145">
        <f>IF(N129="zákl. přenesená",J129,0)</f>
        <v>0</v>
      </c>
      <c r="BH129" s="145">
        <f>IF(N129="sníž. přenesená",J129,0)</f>
        <v>0</v>
      </c>
      <c r="BI129" s="145">
        <f>IF(N129="nulová",J129,0)</f>
        <v>0</v>
      </c>
      <c r="BJ129" s="16" t="s">
        <v>84</v>
      </c>
      <c r="BK129" s="145">
        <f>ROUND(I129*H129,2)</f>
        <v>0</v>
      </c>
      <c r="BL129" s="16" t="s">
        <v>1034</v>
      </c>
      <c r="BM129" s="144" t="s">
        <v>1049</v>
      </c>
    </row>
    <row r="130" spans="2:65" s="1" customFormat="1" ht="16.5" customHeight="1">
      <c r="B130" s="132"/>
      <c r="C130" s="133" t="s">
        <v>179</v>
      </c>
      <c r="D130" s="133" t="s">
        <v>158</v>
      </c>
      <c r="E130" s="134" t="s">
        <v>1050</v>
      </c>
      <c r="F130" s="135" t="s">
        <v>1051</v>
      </c>
      <c r="G130" s="136" t="s">
        <v>685</v>
      </c>
      <c r="H130" s="137">
        <v>1</v>
      </c>
      <c r="I130" s="138"/>
      <c r="J130" s="139">
        <f>ROUND(I130*H130,2)</f>
        <v>0</v>
      </c>
      <c r="K130" s="135" t="s">
        <v>162</v>
      </c>
      <c r="L130" s="31"/>
      <c r="M130" s="177" t="s">
        <v>1</v>
      </c>
      <c r="N130" s="178" t="s">
        <v>41</v>
      </c>
      <c r="O130" s="179"/>
      <c r="P130" s="180">
        <f>O130*H130</f>
        <v>0</v>
      </c>
      <c r="Q130" s="180">
        <v>0</v>
      </c>
      <c r="R130" s="180">
        <f>Q130*H130</f>
        <v>0</v>
      </c>
      <c r="S130" s="180">
        <v>0</v>
      </c>
      <c r="T130" s="181">
        <f>S130*H130</f>
        <v>0</v>
      </c>
      <c r="AR130" s="144" t="s">
        <v>1034</v>
      </c>
      <c r="AT130" s="144" t="s">
        <v>158</v>
      </c>
      <c r="AU130" s="144" t="s">
        <v>86</v>
      </c>
      <c r="AY130" s="16" t="s">
        <v>156</v>
      </c>
      <c r="BE130" s="145">
        <f>IF(N130="základní",J130,0)</f>
        <v>0</v>
      </c>
      <c r="BF130" s="145">
        <f>IF(N130="snížená",J130,0)</f>
        <v>0</v>
      </c>
      <c r="BG130" s="145">
        <f>IF(N130="zákl. přenesená",J130,0)</f>
        <v>0</v>
      </c>
      <c r="BH130" s="145">
        <f>IF(N130="sníž. přenesená",J130,0)</f>
        <v>0</v>
      </c>
      <c r="BI130" s="145">
        <f>IF(N130="nulová",J130,0)</f>
        <v>0</v>
      </c>
      <c r="BJ130" s="16" t="s">
        <v>84</v>
      </c>
      <c r="BK130" s="145">
        <f>ROUND(I130*H130,2)</f>
        <v>0</v>
      </c>
      <c r="BL130" s="16" t="s">
        <v>1034</v>
      </c>
      <c r="BM130" s="144" t="s">
        <v>1052</v>
      </c>
    </row>
    <row r="131" spans="2:12" s="1" customFormat="1" ht="6.95" customHeight="1">
      <c r="B131" s="43"/>
      <c r="C131" s="44"/>
      <c r="D131" s="44"/>
      <c r="E131" s="44"/>
      <c r="F131" s="44"/>
      <c r="G131" s="44"/>
      <c r="H131" s="44"/>
      <c r="I131" s="44"/>
      <c r="J131" s="44"/>
      <c r="K131" s="44"/>
      <c r="L131" s="31"/>
    </row>
  </sheetData>
  <autoFilter ref="C119:K130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3:H13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25.00390625" style="0" customWidth="1"/>
    <col min="4" max="4" width="75.8515625" style="0" customWidth="1"/>
    <col min="5" max="5" width="13.28125" style="0" customWidth="1"/>
    <col min="6" max="6" width="20.00390625" style="0" customWidth="1"/>
    <col min="7" max="7" width="1.7109375" style="0" customWidth="1"/>
    <col min="8" max="8" width="8.28125" style="0" customWidth="1"/>
  </cols>
  <sheetData>
    <row r="1" ht="11.25" customHeight="1"/>
    <row r="2" ht="36.95" customHeight="1"/>
    <row r="3" spans="2:8" ht="6.95" customHeight="1">
      <c r="B3" s="17"/>
      <c r="C3" s="18"/>
      <c r="D3" s="18"/>
      <c r="E3" s="18"/>
      <c r="F3" s="18"/>
      <c r="G3" s="18"/>
      <c r="H3" s="19"/>
    </row>
    <row r="4" spans="2:8" ht="24.95" customHeight="1">
      <c r="B4" s="19"/>
      <c r="C4" s="20" t="s">
        <v>1053</v>
      </c>
      <c r="H4" s="19"/>
    </row>
    <row r="5" spans="2:8" ht="12" customHeight="1">
      <c r="B5" s="19"/>
      <c r="C5" s="23" t="s">
        <v>13</v>
      </c>
      <c r="D5" s="221" t="s">
        <v>14</v>
      </c>
      <c r="E5" s="217"/>
      <c r="F5" s="217"/>
      <c r="H5" s="19"/>
    </row>
    <row r="6" spans="2:8" ht="36.95" customHeight="1">
      <c r="B6" s="19"/>
      <c r="C6" s="25" t="s">
        <v>16</v>
      </c>
      <c r="D6" s="218" t="s">
        <v>17</v>
      </c>
      <c r="E6" s="217"/>
      <c r="F6" s="217"/>
      <c r="H6" s="19"/>
    </row>
    <row r="7" spans="2:8" ht="16.5" customHeight="1">
      <c r="B7" s="19"/>
      <c r="C7" s="26" t="s">
        <v>22</v>
      </c>
      <c r="D7" s="51" t="str">
        <f>'Rekapitulace stavby'!AN8</f>
        <v>4. 10. 2022</v>
      </c>
      <c r="H7" s="19"/>
    </row>
    <row r="8" spans="2:8" s="1" customFormat="1" ht="10.9" customHeight="1">
      <c r="B8" s="31"/>
      <c r="H8" s="31"/>
    </row>
    <row r="9" spans="2:8" s="10" customFormat="1" ht="29.25" customHeight="1">
      <c r="B9" s="112"/>
      <c r="C9" s="113" t="s">
        <v>57</v>
      </c>
      <c r="D9" s="114" t="s">
        <v>58</v>
      </c>
      <c r="E9" s="114" t="s">
        <v>143</v>
      </c>
      <c r="F9" s="115" t="s">
        <v>1054</v>
      </c>
      <c r="H9" s="112"/>
    </row>
    <row r="10" spans="2:8" s="1" customFormat="1" ht="26.45" customHeight="1">
      <c r="B10" s="31"/>
      <c r="C10" s="186" t="s">
        <v>1055</v>
      </c>
      <c r="D10" s="186" t="s">
        <v>82</v>
      </c>
      <c r="H10" s="31"/>
    </row>
    <row r="11" spans="2:8" s="1" customFormat="1" ht="16.9" customHeight="1">
      <c r="B11" s="31"/>
      <c r="C11" s="187" t="s">
        <v>99</v>
      </c>
      <c r="D11" s="188" t="s">
        <v>1</v>
      </c>
      <c r="E11" s="189" t="s">
        <v>1</v>
      </c>
      <c r="F11" s="190">
        <v>105</v>
      </c>
      <c r="H11" s="31"/>
    </row>
    <row r="12" spans="2:8" s="1" customFormat="1" ht="16.9" customHeight="1">
      <c r="B12" s="31"/>
      <c r="C12" s="191" t="s">
        <v>99</v>
      </c>
      <c r="D12" s="191" t="s">
        <v>215</v>
      </c>
      <c r="E12" s="16" t="s">
        <v>1</v>
      </c>
      <c r="F12" s="192">
        <v>105</v>
      </c>
      <c r="H12" s="31"/>
    </row>
    <row r="13" spans="2:8" s="1" customFormat="1" ht="16.9" customHeight="1">
      <c r="B13" s="31"/>
      <c r="C13" s="193" t="s">
        <v>1056</v>
      </c>
      <c r="H13" s="31"/>
    </row>
    <row r="14" spans="2:8" s="1" customFormat="1" ht="22.5">
      <c r="B14" s="31"/>
      <c r="C14" s="191" t="s">
        <v>211</v>
      </c>
      <c r="D14" s="191" t="s">
        <v>212</v>
      </c>
      <c r="E14" s="16" t="s">
        <v>213</v>
      </c>
      <c r="F14" s="192">
        <v>105</v>
      </c>
      <c r="H14" s="31"/>
    </row>
    <row r="15" spans="2:8" s="1" customFormat="1" ht="22.5">
      <c r="B15" s="31"/>
      <c r="C15" s="191" t="s">
        <v>270</v>
      </c>
      <c r="D15" s="191" t="s">
        <v>271</v>
      </c>
      <c r="E15" s="16" t="s">
        <v>213</v>
      </c>
      <c r="F15" s="192">
        <v>137.492</v>
      </c>
      <c r="H15" s="31"/>
    </row>
    <row r="16" spans="2:8" s="1" customFormat="1" ht="16.9" customHeight="1">
      <c r="B16" s="31"/>
      <c r="C16" s="187" t="s">
        <v>101</v>
      </c>
      <c r="D16" s="188" t="s">
        <v>1</v>
      </c>
      <c r="E16" s="189" t="s">
        <v>1</v>
      </c>
      <c r="F16" s="190">
        <v>2</v>
      </c>
      <c r="H16" s="31"/>
    </row>
    <row r="17" spans="2:8" s="1" customFormat="1" ht="16.9" customHeight="1">
      <c r="B17" s="31"/>
      <c r="C17" s="191" t="s">
        <v>101</v>
      </c>
      <c r="D17" s="191" t="s">
        <v>296</v>
      </c>
      <c r="E17" s="16" t="s">
        <v>1</v>
      </c>
      <c r="F17" s="192">
        <v>2</v>
      </c>
      <c r="H17" s="31"/>
    </row>
    <row r="18" spans="2:8" s="1" customFormat="1" ht="16.9" customHeight="1">
      <c r="B18" s="31"/>
      <c r="C18" s="193" t="s">
        <v>1056</v>
      </c>
      <c r="H18" s="31"/>
    </row>
    <row r="19" spans="2:8" s="1" customFormat="1" ht="16.9" customHeight="1">
      <c r="B19" s="31"/>
      <c r="C19" s="191" t="s">
        <v>293</v>
      </c>
      <c r="D19" s="191" t="s">
        <v>294</v>
      </c>
      <c r="E19" s="16" t="s">
        <v>213</v>
      </c>
      <c r="F19" s="192">
        <v>2</v>
      </c>
      <c r="H19" s="31"/>
    </row>
    <row r="20" spans="2:8" s="1" customFormat="1" ht="22.5">
      <c r="B20" s="31"/>
      <c r="C20" s="191" t="s">
        <v>262</v>
      </c>
      <c r="D20" s="191" t="s">
        <v>263</v>
      </c>
      <c r="E20" s="16" t="s">
        <v>213</v>
      </c>
      <c r="F20" s="192">
        <v>13.6</v>
      </c>
      <c r="H20" s="31"/>
    </row>
    <row r="21" spans="2:8" s="1" customFormat="1" ht="22.5">
      <c r="B21" s="31"/>
      <c r="C21" s="191" t="s">
        <v>270</v>
      </c>
      <c r="D21" s="191" t="s">
        <v>271</v>
      </c>
      <c r="E21" s="16" t="s">
        <v>213</v>
      </c>
      <c r="F21" s="192">
        <v>137.492</v>
      </c>
      <c r="H21" s="31"/>
    </row>
    <row r="22" spans="2:8" s="1" customFormat="1" ht="16.9" customHeight="1">
      <c r="B22" s="31"/>
      <c r="C22" s="191" t="s">
        <v>285</v>
      </c>
      <c r="D22" s="191" t="s">
        <v>286</v>
      </c>
      <c r="E22" s="16" t="s">
        <v>213</v>
      </c>
      <c r="F22" s="192">
        <v>2</v>
      </c>
      <c r="H22" s="31"/>
    </row>
    <row r="23" spans="2:8" s="1" customFormat="1" ht="16.9" customHeight="1">
      <c r="B23" s="31"/>
      <c r="C23" s="187" t="s">
        <v>103</v>
      </c>
      <c r="D23" s="188" t="s">
        <v>1</v>
      </c>
      <c r="E23" s="189" t="s">
        <v>1</v>
      </c>
      <c r="F23" s="190">
        <v>137.492</v>
      </c>
      <c r="H23" s="31"/>
    </row>
    <row r="24" spans="2:8" s="1" customFormat="1" ht="16.9" customHeight="1">
      <c r="B24" s="31"/>
      <c r="C24" s="191" t="s">
        <v>1</v>
      </c>
      <c r="D24" s="191" t="s">
        <v>273</v>
      </c>
      <c r="E24" s="16" t="s">
        <v>1</v>
      </c>
      <c r="F24" s="192">
        <v>139.492</v>
      </c>
      <c r="H24" s="31"/>
    </row>
    <row r="25" spans="2:8" s="1" customFormat="1" ht="16.9" customHeight="1">
      <c r="B25" s="31"/>
      <c r="C25" s="191" t="s">
        <v>1</v>
      </c>
      <c r="D25" s="191" t="s">
        <v>274</v>
      </c>
      <c r="E25" s="16" t="s">
        <v>1</v>
      </c>
      <c r="F25" s="192">
        <v>-2</v>
      </c>
      <c r="H25" s="31"/>
    </row>
    <row r="26" spans="2:8" s="1" customFormat="1" ht="16.9" customHeight="1">
      <c r="B26" s="31"/>
      <c r="C26" s="191" t="s">
        <v>103</v>
      </c>
      <c r="D26" s="191" t="s">
        <v>228</v>
      </c>
      <c r="E26" s="16" t="s">
        <v>1</v>
      </c>
      <c r="F26" s="192">
        <v>137.492</v>
      </c>
      <c r="H26" s="31"/>
    </row>
    <row r="27" spans="2:8" s="1" customFormat="1" ht="16.9" customHeight="1">
      <c r="B27" s="31"/>
      <c r="C27" s="193" t="s">
        <v>1056</v>
      </c>
      <c r="H27" s="31"/>
    </row>
    <row r="28" spans="2:8" s="1" customFormat="1" ht="22.5">
      <c r="B28" s="31"/>
      <c r="C28" s="191" t="s">
        <v>270</v>
      </c>
      <c r="D28" s="191" t="s">
        <v>271</v>
      </c>
      <c r="E28" s="16" t="s">
        <v>213</v>
      </c>
      <c r="F28" s="192">
        <v>137.492</v>
      </c>
      <c r="H28" s="31"/>
    </row>
    <row r="29" spans="2:8" s="1" customFormat="1" ht="22.5">
      <c r="B29" s="31"/>
      <c r="C29" s="191" t="s">
        <v>280</v>
      </c>
      <c r="D29" s="191" t="s">
        <v>281</v>
      </c>
      <c r="E29" s="16" t="s">
        <v>213</v>
      </c>
      <c r="F29" s="192">
        <v>1374.92</v>
      </c>
      <c r="H29" s="31"/>
    </row>
    <row r="30" spans="2:8" s="1" customFormat="1" ht="22.5">
      <c r="B30" s="31"/>
      <c r="C30" s="191" t="s">
        <v>302</v>
      </c>
      <c r="D30" s="191" t="s">
        <v>303</v>
      </c>
      <c r="E30" s="16" t="s">
        <v>304</v>
      </c>
      <c r="F30" s="192">
        <v>274.984</v>
      </c>
      <c r="H30" s="31"/>
    </row>
    <row r="31" spans="2:8" s="1" customFormat="1" ht="16.9" customHeight="1">
      <c r="B31" s="31"/>
      <c r="C31" s="191" t="s">
        <v>298</v>
      </c>
      <c r="D31" s="191" t="s">
        <v>299</v>
      </c>
      <c r="E31" s="16" t="s">
        <v>213</v>
      </c>
      <c r="F31" s="192">
        <v>137.492</v>
      </c>
      <c r="H31" s="31"/>
    </row>
    <row r="32" spans="2:8" s="1" customFormat="1" ht="16.9" customHeight="1">
      <c r="B32" s="31"/>
      <c r="C32" s="187" t="s">
        <v>105</v>
      </c>
      <c r="D32" s="188" t="s">
        <v>1</v>
      </c>
      <c r="E32" s="189" t="s">
        <v>1</v>
      </c>
      <c r="F32" s="190">
        <v>56</v>
      </c>
      <c r="H32" s="31"/>
    </row>
    <row r="33" spans="2:8" s="1" customFormat="1" ht="16.9" customHeight="1">
      <c r="B33" s="31"/>
      <c r="C33" s="191" t="s">
        <v>105</v>
      </c>
      <c r="D33" s="191" t="s">
        <v>209</v>
      </c>
      <c r="E33" s="16" t="s">
        <v>1</v>
      </c>
      <c r="F33" s="192">
        <v>56</v>
      </c>
      <c r="H33" s="31"/>
    </row>
    <row r="34" spans="2:8" s="1" customFormat="1" ht="16.9" customHeight="1">
      <c r="B34" s="31"/>
      <c r="C34" s="193" t="s">
        <v>1056</v>
      </c>
      <c r="H34" s="31"/>
    </row>
    <row r="35" spans="2:8" s="1" customFormat="1" ht="16.9" customHeight="1">
      <c r="B35" s="31"/>
      <c r="C35" s="191" t="s">
        <v>206</v>
      </c>
      <c r="D35" s="191" t="s">
        <v>207</v>
      </c>
      <c r="E35" s="16" t="s">
        <v>161</v>
      </c>
      <c r="F35" s="192">
        <v>56</v>
      </c>
      <c r="H35" s="31"/>
    </row>
    <row r="36" spans="2:8" s="1" customFormat="1" ht="22.5">
      <c r="B36" s="31"/>
      <c r="C36" s="191" t="s">
        <v>270</v>
      </c>
      <c r="D36" s="191" t="s">
        <v>271</v>
      </c>
      <c r="E36" s="16" t="s">
        <v>213</v>
      </c>
      <c r="F36" s="192">
        <v>3.6</v>
      </c>
      <c r="H36" s="31"/>
    </row>
    <row r="37" spans="2:8" s="1" customFormat="1" ht="16.9" customHeight="1">
      <c r="B37" s="31"/>
      <c r="C37" s="187" t="s">
        <v>1057</v>
      </c>
      <c r="D37" s="188" t="s">
        <v>1</v>
      </c>
      <c r="E37" s="189" t="s">
        <v>1</v>
      </c>
      <c r="F37" s="190">
        <v>15</v>
      </c>
      <c r="H37" s="31"/>
    </row>
    <row r="38" spans="2:8" s="1" customFormat="1" ht="16.9" customHeight="1">
      <c r="B38" s="31"/>
      <c r="C38" s="187" t="s">
        <v>107</v>
      </c>
      <c r="D38" s="188" t="s">
        <v>1</v>
      </c>
      <c r="E38" s="189" t="s">
        <v>1</v>
      </c>
      <c r="F38" s="190">
        <v>32</v>
      </c>
      <c r="H38" s="31"/>
    </row>
    <row r="39" spans="2:8" s="1" customFormat="1" ht="16.9" customHeight="1">
      <c r="B39" s="31"/>
      <c r="C39" s="191" t="s">
        <v>107</v>
      </c>
      <c r="D39" s="191" t="s">
        <v>343</v>
      </c>
      <c r="E39" s="16" t="s">
        <v>1</v>
      </c>
      <c r="F39" s="192">
        <v>32</v>
      </c>
      <c r="H39" s="31"/>
    </row>
    <row r="40" spans="2:8" s="1" customFormat="1" ht="16.9" customHeight="1">
      <c r="B40" s="31"/>
      <c r="C40" s="193" t="s">
        <v>1056</v>
      </c>
      <c r="H40" s="31"/>
    </row>
    <row r="41" spans="2:8" s="1" customFormat="1" ht="16.9" customHeight="1">
      <c r="B41" s="31"/>
      <c r="C41" s="191" t="s">
        <v>340</v>
      </c>
      <c r="D41" s="191" t="s">
        <v>341</v>
      </c>
      <c r="E41" s="16" t="s">
        <v>161</v>
      </c>
      <c r="F41" s="192">
        <v>32</v>
      </c>
      <c r="H41" s="31"/>
    </row>
    <row r="42" spans="2:8" s="1" customFormat="1" ht="22.5">
      <c r="B42" s="31"/>
      <c r="C42" s="191" t="s">
        <v>262</v>
      </c>
      <c r="D42" s="191" t="s">
        <v>263</v>
      </c>
      <c r="E42" s="16" t="s">
        <v>213</v>
      </c>
      <c r="F42" s="192">
        <v>13.6</v>
      </c>
      <c r="H42" s="31"/>
    </row>
    <row r="43" spans="2:8" s="1" customFormat="1" ht="22.5">
      <c r="B43" s="31"/>
      <c r="C43" s="191" t="s">
        <v>270</v>
      </c>
      <c r="D43" s="191" t="s">
        <v>271</v>
      </c>
      <c r="E43" s="16" t="s">
        <v>213</v>
      </c>
      <c r="F43" s="192">
        <v>3.6</v>
      </c>
      <c r="H43" s="31"/>
    </row>
    <row r="44" spans="2:8" s="1" customFormat="1" ht="16.9" customHeight="1">
      <c r="B44" s="31"/>
      <c r="C44" s="191" t="s">
        <v>285</v>
      </c>
      <c r="D44" s="191" t="s">
        <v>286</v>
      </c>
      <c r="E44" s="16" t="s">
        <v>213</v>
      </c>
      <c r="F44" s="192">
        <v>4.8</v>
      </c>
      <c r="H44" s="31"/>
    </row>
    <row r="45" spans="2:8" s="1" customFormat="1" ht="16.9" customHeight="1">
      <c r="B45" s="31"/>
      <c r="C45" s="191" t="s">
        <v>345</v>
      </c>
      <c r="D45" s="191" t="s">
        <v>346</v>
      </c>
      <c r="E45" s="16" t="s">
        <v>161</v>
      </c>
      <c r="F45" s="192">
        <v>32</v>
      </c>
      <c r="H45" s="31"/>
    </row>
    <row r="46" spans="2:8" s="1" customFormat="1" ht="16.9" customHeight="1">
      <c r="B46" s="31"/>
      <c r="C46" s="191" t="s">
        <v>355</v>
      </c>
      <c r="D46" s="191" t="s">
        <v>356</v>
      </c>
      <c r="E46" s="16" t="s">
        <v>161</v>
      </c>
      <c r="F46" s="192">
        <v>32</v>
      </c>
      <c r="H46" s="31"/>
    </row>
    <row r="47" spans="2:8" s="1" customFormat="1" ht="16.9" customHeight="1">
      <c r="B47" s="31"/>
      <c r="C47" s="191" t="s">
        <v>359</v>
      </c>
      <c r="D47" s="191" t="s">
        <v>360</v>
      </c>
      <c r="E47" s="16" t="s">
        <v>161</v>
      </c>
      <c r="F47" s="192">
        <v>32</v>
      </c>
      <c r="H47" s="31"/>
    </row>
    <row r="48" spans="2:8" s="1" customFormat="1" ht="16.9" customHeight="1">
      <c r="B48" s="31"/>
      <c r="C48" s="187" t="s">
        <v>1058</v>
      </c>
      <c r="D48" s="188" t="s">
        <v>1</v>
      </c>
      <c r="E48" s="189" t="s">
        <v>1</v>
      </c>
      <c r="F48" s="190">
        <v>6</v>
      </c>
      <c r="H48" s="31"/>
    </row>
    <row r="49" spans="2:8" s="1" customFormat="1" ht="16.9" customHeight="1">
      <c r="B49" s="31"/>
      <c r="C49" s="187" t="s">
        <v>109</v>
      </c>
      <c r="D49" s="188" t="s">
        <v>1</v>
      </c>
      <c r="E49" s="189" t="s">
        <v>1</v>
      </c>
      <c r="F49" s="190">
        <v>7.92</v>
      </c>
      <c r="H49" s="31"/>
    </row>
    <row r="50" spans="2:8" s="1" customFormat="1" ht="16.9" customHeight="1">
      <c r="B50" s="31"/>
      <c r="C50" s="191" t="s">
        <v>109</v>
      </c>
      <c r="D50" s="191" t="s">
        <v>325</v>
      </c>
      <c r="E50" s="16" t="s">
        <v>1</v>
      </c>
      <c r="F50" s="192">
        <v>7.92</v>
      </c>
      <c r="H50" s="31"/>
    </row>
    <row r="51" spans="2:8" s="1" customFormat="1" ht="16.9" customHeight="1">
      <c r="B51" s="31"/>
      <c r="C51" s="193" t="s">
        <v>1056</v>
      </c>
      <c r="H51" s="31"/>
    </row>
    <row r="52" spans="2:8" s="1" customFormat="1" ht="16.9" customHeight="1">
      <c r="B52" s="31"/>
      <c r="C52" s="191" t="s">
        <v>322</v>
      </c>
      <c r="D52" s="191" t="s">
        <v>323</v>
      </c>
      <c r="E52" s="16" t="s">
        <v>213</v>
      </c>
      <c r="F52" s="192">
        <v>7.92</v>
      </c>
      <c r="H52" s="31"/>
    </row>
    <row r="53" spans="2:8" s="1" customFormat="1" ht="16.9" customHeight="1">
      <c r="B53" s="31"/>
      <c r="C53" s="191" t="s">
        <v>309</v>
      </c>
      <c r="D53" s="191" t="s">
        <v>310</v>
      </c>
      <c r="E53" s="16" t="s">
        <v>213</v>
      </c>
      <c r="F53" s="192">
        <v>18.947</v>
      </c>
      <c r="H53" s="31"/>
    </row>
    <row r="54" spans="2:8" s="1" customFormat="1" ht="16.9" customHeight="1">
      <c r="B54" s="31"/>
      <c r="C54" s="187" t="s">
        <v>112</v>
      </c>
      <c r="D54" s="188" t="s">
        <v>1</v>
      </c>
      <c r="E54" s="189" t="s">
        <v>1</v>
      </c>
      <c r="F54" s="190">
        <v>1.76</v>
      </c>
      <c r="H54" s="31"/>
    </row>
    <row r="55" spans="2:8" s="1" customFormat="1" ht="16.9" customHeight="1">
      <c r="B55" s="31"/>
      <c r="C55" s="191" t="s">
        <v>112</v>
      </c>
      <c r="D55" s="191" t="s">
        <v>372</v>
      </c>
      <c r="E55" s="16" t="s">
        <v>1</v>
      </c>
      <c r="F55" s="192">
        <v>1.76</v>
      </c>
      <c r="H55" s="31"/>
    </row>
    <row r="56" spans="2:8" s="1" customFormat="1" ht="16.9" customHeight="1">
      <c r="B56" s="31"/>
      <c r="C56" s="193" t="s">
        <v>1056</v>
      </c>
      <c r="H56" s="31"/>
    </row>
    <row r="57" spans="2:8" s="1" customFormat="1" ht="16.9" customHeight="1">
      <c r="B57" s="31"/>
      <c r="C57" s="191" t="s">
        <v>369</v>
      </c>
      <c r="D57" s="191" t="s">
        <v>370</v>
      </c>
      <c r="E57" s="16" t="s">
        <v>213</v>
      </c>
      <c r="F57" s="192">
        <v>1.76</v>
      </c>
      <c r="H57" s="31"/>
    </row>
    <row r="58" spans="2:8" s="1" customFormat="1" ht="16.9" customHeight="1">
      <c r="B58" s="31"/>
      <c r="C58" s="191" t="s">
        <v>309</v>
      </c>
      <c r="D58" s="191" t="s">
        <v>310</v>
      </c>
      <c r="E58" s="16" t="s">
        <v>213</v>
      </c>
      <c r="F58" s="192">
        <v>18.947</v>
      </c>
      <c r="H58" s="31"/>
    </row>
    <row r="59" spans="2:8" s="1" customFormat="1" ht="16.9" customHeight="1">
      <c r="B59" s="31"/>
      <c r="C59" s="187" t="s">
        <v>115</v>
      </c>
      <c r="D59" s="188" t="s">
        <v>1</v>
      </c>
      <c r="E59" s="189" t="s">
        <v>1</v>
      </c>
      <c r="F59" s="190">
        <v>26.4</v>
      </c>
      <c r="H59" s="31"/>
    </row>
    <row r="60" spans="2:8" s="1" customFormat="1" ht="16.9" customHeight="1">
      <c r="B60" s="31"/>
      <c r="C60" s="191" t="s">
        <v>1</v>
      </c>
      <c r="D60" s="191" t="s">
        <v>226</v>
      </c>
      <c r="E60" s="16" t="s">
        <v>1</v>
      </c>
      <c r="F60" s="192">
        <v>0</v>
      </c>
      <c r="H60" s="31"/>
    </row>
    <row r="61" spans="2:8" s="1" customFormat="1" ht="16.9" customHeight="1">
      <c r="B61" s="31"/>
      <c r="C61" s="191" t="s">
        <v>1</v>
      </c>
      <c r="D61" s="191" t="s">
        <v>227</v>
      </c>
      <c r="E61" s="16" t="s">
        <v>1</v>
      </c>
      <c r="F61" s="192">
        <v>26.4</v>
      </c>
      <c r="H61" s="31"/>
    </row>
    <row r="62" spans="2:8" s="1" customFormat="1" ht="16.9" customHeight="1">
      <c r="B62" s="31"/>
      <c r="C62" s="191" t="s">
        <v>115</v>
      </c>
      <c r="D62" s="191" t="s">
        <v>228</v>
      </c>
      <c r="E62" s="16" t="s">
        <v>1</v>
      </c>
      <c r="F62" s="192">
        <v>26.4</v>
      </c>
      <c r="H62" s="31"/>
    </row>
    <row r="63" spans="2:8" s="1" customFormat="1" ht="16.9" customHeight="1">
      <c r="B63" s="31"/>
      <c r="C63" s="193" t="s">
        <v>1056</v>
      </c>
      <c r="H63" s="31"/>
    </row>
    <row r="64" spans="2:8" s="1" customFormat="1" ht="22.5">
      <c r="B64" s="31"/>
      <c r="C64" s="191" t="s">
        <v>223</v>
      </c>
      <c r="D64" s="191" t="s">
        <v>224</v>
      </c>
      <c r="E64" s="16" t="s">
        <v>213</v>
      </c>
      <c r="F64" s="192">
        <v>26.4</v>
      </c>
      <c r="H64" s="31"/>
    </row>
    <row r="65" spans="2:8" s="1" customFormat="1" ht="16.9" customHeight="1">
      <c r="B65" s="31"/>
      <c r="C65" s="191" t="s">
        <v>236</v>
      </c>
      <c r="D65" s="191" t="s">
        <v>237</v>
      </c>
      <c r="E65" s="16" t="s">
        <v>161</v>
      </c>
      <c r="F65" s="192">
        <v>66</v>
      </c>
      <c r="H65" s="31"/>
    </row>
    <row r="66" spans="2:8" s="1" customFormat="1" ht="22.5">
      <c r="B66" s="31"/>
      <c r="C66" s="191" t="s">
        <v>270</v>
      </c>
      <c r="D66" s="191" t="s">
        <v>271</v>
      </c>
      <c r="E66" s="16" t="s">
        <v>213</v>
      </c>
      <c r="F66" s="192">
        <v>137.492</v>
      </c>
      <c r="H66" s="31"/>
    </row>
    <row r="67" spans="2:8" s="1" customFormat="1" ht="16.9" customHeight="1">
      <c r="B67" s="31"/>
      <c r="C67" s="191" t="s">
        <v>309</v>
      </c>
      <c r="D67" s="191" t="s">
        <v>310</v>
      </c>
      <c r="E67" s="16" t="s">
        <v>213</v>
      </c>
      <c r="F67" s="192">
        <v>18.947</v>
      </c>
      <c r="H67" s="31"/>
    </row>
    <row r="68" spans="2:8" s="1" customFormat="1" ht="16.9" customHeight="1">
      <c r="B68" s="31"/>
      <c r="C68" s="187" t="s">
        <v>117</v>
      </c>
      <c r="D68" s="188" t="s">
        <v>1</v>
      </c>
      <c r="E68" s="189" t="s">
        <v>1</v>
      </c>
      <c r="F68" s="190">
        <v>5.5</v>
      </c>
      <c r="H68" s="31"/>
    </row>
    <row r="69" spans="2:8" s="1" customFormat="1" ht="16.9" customHeight="1">
      <c r="B69" s="31"/>
      <c r="C69" s="191" t="s">
        <v>1</v>
      </c>
      <c r="D69" s="191" t="s">
        <v>220</v>
      </c>
      <c r="E69" s="16" t="s">
        <v>1</v>
      </c>
      <c r="F69" s="192">
        <v>0</v>
      </c>
      <c r="H69" s="31"/>
    </row>
    <row r="70" spans="2:8" s="1" customFormat="1" ht="16.9" customHeight="1">
      <c r="B70" s="31"/>
      <c r="C70" s="191" t="s">
        <v>117</v>
      </c>
      <c r="D70" s="191" t="s">
        <v>221</v>
      </c>
      <c r="E70" s="16" t="s">
        <v>1</v>
      </c>
      <c r="F70" s="192">
        <v>5.5</v>
      </c>
      <c r="H70" s="31"/>
    </row>
    <row r="71" spans="2:8" s="1" customFormat="1" ht="16.9" customHeight="1">
      <c r="B71" s="31"/>
      <c r="C71" s="193" t="s">
        <v>1056</v>
      </c>
      <c r="H71" s="31"/>
    </row>
    <row r="72" spans="2:8" s="1" customFormat="1" ht="22.5">
      <c r="B72" s="31"/>
      <c r="C72" s="191" t="s">
        <v>217</v>
      </c>
      <c r="D72" s="191" t="s">
        <v>218</v>
      </c>
      <c r="E72" s="16" t="s">
        <v>213</v>
      </c>
      <c r="F72" s="192">
        <v>5.5</v>
      </c>
      <c r="H72" s="31"/>
    </row>
    <row r="73" spans="2:8" s="1" customFormat="1" ht="22.5">
      <c r="B73" s="31"/>
      <c r="C73" s="191" t="s">
        <v>270</v>
      </c>
      <c r="D73" s="191" t="s">
        <v>271</v>
      </c>
      <c r="E73" s="16" t="s">
        <v>213</v>
      </c>
      <c r="F73" s="192">
        <v>137.492</v>
      </c>
      <c r="H73" s="31"/>
    </row>
    <row r="74" spans="2:8" s="1" customFormat="1" ht="16.9" customHeight="1">
      <c r="B74" s="31"/>
      <c r="C74" s="187" t="s">
        <v>119</v>
      </c>
      <c r="D74" s="188" t="s">
        <v>1</v>
      </c>
      <c r="E74" s="189" t="s">
        <v>1</v>
      </c>
      <c r="F74" s="190">
        <v>2.592</v>
      </c>
      <c r="H74" s="31"/>
    </row>
    <row r="75" spans="2:8" s="1" customFormat="1" ht="16.9" customHeight="1">
      <c r="B75" s="31"/>
      <c r="C75" s="191" t="s">
        <v>1</v>
      </c>
      <c r="D75" s="191" t="s">
        <v>233</v>
      </c>
      <c r="E75" s="16" t="s">
        <v>1</v>
      </c>
      <c r="F75" s="192">
        <v>0</v>
      </c>
      <c r="H75" s="31"/>
    </row>
    <row r="76" spans="2:8" s="1" customFormat="1" ht="16.9" customHeight="1">
      <c r="B76" s="31"/>
      <c r="C76" s="191" t="s">
        <v>119</v>
      </c>
      <c r="D76" s="191" t="s">
        <v>234</v>
      </c>
      <c r="E76" s="16" t="s">
        <v>1</v>
      </c>
      <c r="F76" s="192">
        <v>2.592</v>
      </c>
      <c r="H76" s="31"/>
    </row>
    <row r="77" spans="2:8" s="1" customFormat="1" ht="16.9" customHeight="1">
      <c r="B77" s="31"/>
      <c r="C77" s="193" t="s">
        <v>1056</v>
      </c>
      <c r="H77" s="31"/>
    </row>
    <row r="78" spans="2:8" s="1" customFormat="1" ht="16.9" customHeight="1">
      <c r="B78" s="31"/>
      <c r="C78" s="191" t="s">
        <v>230</v>
      </c>
      <c r="D78" s="191" t="s">
        <v>231</v>
      </c>
      <c r="E78" s="16" t="s">
        <v>213</v>
      </c>
      <c r="F78" s="192">
        <v>2.592</v>
      </c>
      <c r="H78" s="31"/>
    </row>
    <row r="79" spans="2:8" s="1" customFormat="1" ht="22.5">
      <c r="B79" s="31"/>
      <c r="C79" s="191" t="s">
        <v>270</v>
      </c>
      <c r="D79" s="191" t="s">
        <v>271</v>
      </c>
      <c r="E79" s="16" t="s">
        <v>213</v>
      </c>
      <c r="F79" s="192">
        <v>137.492</v>
      </c>
      <c r="H79" s="31"/>
    </row>
    <row r="80" spans="2:8" s="1" customFormat="1" ht="16.9" customHeight="1">
      <c r="B80" s="31"/>
      <c r="C80" s="191" t="s">
        <v>309</v>
      </c>
      <c r="D80" s="191" t="s">
        <v>310</v>
      </c>
      <c r="E80" s="16" t="s">
        <v>213</v>
      </c>
      <c r="F80" s="192">
        <v>18.947</v>
      </c>
      <c r="H80" s="31"/>
    </row>
    <row r="81" spans="2:8" s="1" customFormat="1" ht="16.9" customHeight="1">
      <c r="B81" s="31"/>
      <c r="C81" s="187" t="s">
        <v>121</v>
      </c>
      <c r="D81" s="188" t="s">
        <v>1</v>
      </c>
      <c r="E81" s="189" t="s">
        <v>1</v>
      </c>
      <c r="F81" s="190">
        <v>142.66</v>
      </c>
      <c r="H81" s="31"/>
    </row>
    <row r="82" spans="2:8" s="1" customFormat="1" ht="16.9" customHeight="1">
      <c r="B82" s="31"/>
      <c r="C82" s="191" t="s">
        <v>121</v>
      </c>
      <c r="D82" s="191" t="s">
        <v>122</v>
      </c>
      <c r="E82" s="16" t="s">
        <v>1</v>
      </c>
      <c r="F82" s="192">
        <v>142.66</v>
      </c>
      <c r="H82" s="31"/>
    </row>
    <row r="83" spans="2:8" s="1" customFormat="1" ht="16.9" customHeight="1">
      <c r="B83" s="31"/>
      <c r="C83" s="193" t="s">
        <v>1056</v>
      </c>
      <c r="H83" s="31"/>
    </row>
    <row r="84" spans="2:8" s="1" customFormat="1" ht="16.9" customHeight="1">
      <c r="B84" s="31"/>
      <c r="C84" s="191" t="s">
        <v>694</v>
      </c>
      <c r="D84" s="191" t="s">
        <v>695</v>
      </c>
      <c r="E84" s="16" t="s">
        <v>304</v>
      </c>
      <c r="F84" s="192">
        <v>142.66</v>
      </c>
      <c r="H84" s="31"/>
    </row>
    <row r="85" spans="2:8" s="1" customFormat="1" ht="16.9" customHeight="1">
      <c r="B85" s="31"/>
      <c r="C85" s="191" t="s">
        <v>698</v>
      </c>
      <c r="D85" s="191" t="s">
        <v>699</v>
      </c>
      <c r="E85" s="16" t="s">
        <v>304</v>
      </c>
      <c r="F85" s="192">
        <v>2710.54</v>
      </c>
      <c r="H85" s="31"/>
    </row>
    <row r="86" spans="2:8" s="1" customFormat="1" ht="16.9" customHeight="1">
      <c r="B86" s="31"/>
      <c r="C86" s="191" t="s">
        <v>703</v>
      </c>
      <c r="D86" s="191" t="s">
        <v>704</v>
      </c>
      <c r="E86" s="16" t="s">
        <v>304</v>
      </c>
      <c r="F86" s="192">
        <v>79.228</v>
      </c>
      <c r="H86" s="31"/>
    </row>
    <row r="87" spans="2:8" s="1" customFormat="1" ht="22.5">
      <c r="B87" s="31"/>
      <c r="C87" s="191" t="s">
        <v>725</v>
      </c>
      <c r="D87" s="191" t="s">
        <v>726</v>
      </c>
      <c r="E87" s="16" t="s">
        <v>304</v>
      </c>
      <c r="F87" s="192">
        <v>84.68</v>
      </c>
      <c r="H87" s="31"/>
    </row>
    <row r="88" spans="2:8" s="1" customFormat="1" ht="16.9" customHeight="1">
      <c r="B88" s="31"/>
      <c r="C88" s="187" t="s">
        <v>123</v>
      </c>
      <c r="D88" s="188" t="s">
        <v>1</v>
      </c>
      <c r="E88" s="189" t="s">
        <v>1</v>
      </c>
      <c r="F88" s="190">
        <v>79.228</v>
      </c>
      <c r="H88" s="31"/>
    </row>
    <row r="89" spans="2:8" s="1" customFormat="1" ht="16.9" customHeight="1">
      <c r="B89" s="31"/>
      <c r="C89" s="191" t="s">
        <v>123</v>
      </c>
      <c r="D89" s="191" t="s">
        <v>706</v>
      </c>
      <c r="E89" s="16" t="s">
        <v>1</v>
      </c>
      <c r="F89" s="192">
        <v>79.228</v>
      </c>
      <c r="H89" s="31"/>
    </row>
    <row r="90" spans="2:8" s="1" customFormat="1" ht="16.9" customHeight="1">
      <c r="B90" s="31"/>
      <c r="C90" s="193" t="s">
        <v>1056</v>
      </c>
      <c r="H90" s="31"/>
    </row>
    <row r="91" spans="2:8" s="1" customFormat="1" ht="16.9" customHeight="1">
      <c r="B91" s="31"/>
      <c r="C91" s="191" t="s">
        <v>703</v>
      </c>
      <c r="D91" s="191" t="s">
        <v>704</v>
      </c>
      <c r="E91" s="16" t="s">
        <v>304</v>
      </c>
      <c r="F91" s="192">
        <v>79.228</v>
      </c>
      <c r="H91" s="31"/>
    </row>
    <row r="92" spans="2:8" s="1" customFormat="1" ht="16.9" customHeight="1">
      <c r="B92" s="31"/>
      <c r="C92" s="191" t="s">
        <v>708</v>
      </c>
      <c r="D92" s="191" t="s">
        <v>709</v>
      </c>
      <c r="E92" s="16" t="s">
        <v>304</v>
      </c>
      <c r="F92" s="192">
        <v>1505.332</v>
      </c>
      <c r="H92" s="31"/>
    </row>
    <row r="93" spans="2:8" s="1" customFormat="1" ht="22.5">
      <c r="B93" s="31"/>
      <c r="C93" s="191" t="s">
        <v>717</v>
      </c>
      <c r="D93" s="191" t="s">
        <v>718</v>
      </c>
      <c r="E93" s="16" t="s">
        <v>304</v>
      </c>
      <c r="F93" s="192">
        <v>79.228</v>
      </c>
      <c r="H93" s="31"/>
    </row>
    <row r="94" spans="2:8" s="1" customFormat="1" ht="26.45" customHeight="1">
      <c r="B94" s="31"/>
      <c r="C94" s="186" t="s">
        <v>1059</v>
      </c>
      <c r="D94" s="186" t="s">
        <v>88</v>
      </c>
      <c r="H94" s="31"/>
    </row>
    <row r="95" spans="2:8" s="1" customFormat="1" ht="16.9" customHeight="1">
      <c r="B95" s="31"/>
      <c r="C95" s="187" t="s">
        <v>748</v>
      </c>
      <c r="D95" s="188" t="s">
        <v>1</v>
      </c>
      <c r="E95" s="189" t="s">
        <v>1</v>
      </c>
      <c r="F95" s="190">
        <v>1.062</v>
      </c>
      <c r="H95" s="31"/>
    </row>
    <row r="96" spans="2:8" s="1" customFormat="1" ht="16.9" customHeight="1">
      <c r="B96" s="31"/>
      <c r="C96" s="191" t="s">
        <v>748</v>
      </c>
      <c r="D96" s="191" t="s">
        <v>822</v>
      </c>
      <c r="E96" s="16" t="s">
        <v>1</v>
      </c>
      <c r="F96" s="192">
        <v>1.062</v>
      </c>
      <c r="H96" s="31"/>
    </row>
    <row r="97" spans="2:8" s="1" customFormat="1" ht="16.9" customHeight="1">
      <c r="B97" s="31"/>
      <c r="C97" s="193" t="s">
        <v>1056</v>
      </c>
      <c r="H97" s="31"/>
    </row>
    <row r="98" spans="2:8" s="1" customFormat="1" ht="16.9" customHeight="1">
      <c r="B98" s="31"/>
      <c r="C98" s="191" t="s">
        <v>819</v>
      </c>
      <c r="D98" s="191" t="s">
        <v>820</v>
      </c>
      <c r="E98" s="16" t="s">
        <v>213</v>
      </c>
      <c r="F98" s="192">
        <v>1.062</v>
      </c>
      <c r="H98" s="31"/>
    </row>
    <row r="99" spans="2:8" s="1" customFormat="1" ht="22.5">
      <c r="B99" s="31"/>
      <c r="C99" s="191" t="s">
        <v>302</v>
      </c>
      <c r="D99" s="191" t="s">
        <v>303</v>
      </c>
      <c r="E99" s="16" t="s">
        <v>304</v>
      </c>
      <c r="F99" s="192">
        <v>1.774</v>
      </c>
      <c r="H99" s="31"/>
    </row>
    <row r="100" spans="2:8" s="1" customFormat="1" ht="16.9" customHeight="1">
      <c r="B100" s="31"/>
      <c r="C100" s="191" t="s">
        <v>298</v>
      </c>
      <c r="D100" s="191" t="s">
        <v>299</v>
      </c>
      <c r="E100" s="16" t="s">
        <v>213</v>
      </c>
      <c r="F100" s="192">
        <v>1.062</v>
      </c>
      <c r="H100" s="31"/>
    </row>
    <row r="101" spans="2:8" s="1" customFormat="1" ht="16.9" customHeight="1">
      <c r="B101" s="31"/>
      <c r="C101" s="191" t="s">
        <v>823</v>
      </c>
      <c r="D101" s="191" t="s">
        <v>824</v>
      </c>
      <c r="E101" s="16" t="s">
        <v>213</v>
      </c>
      <c r="F101" s="192">
        <v>14.868</v>
      </c>
      <c r="H101" s="31"/>
    </row>
    <row r="102" spans="2:8" s="1" customFormat="1" ht="16.9" customHeight="1">
      <c r="B102" s="31"/>
      <c r="C102" s="187" t="s">
        <v>107</v>
      </c>
      <c r="D102" s="188" t="s">
        <v>1</v>
      </c>
      <c r="E102" s="189" t="s">
        <v>1</v>
      </c>
      <c r="F102" s="190">
        <v>656</v>
      </c>
      <c r="H102" s="31"/>
    </row>
    <row r="103" spans="2:8" s="1" customFormat="1" ht="16.9" customHeight="1">
      <c r="B103" s="31"/>
      <c r="C103" s="191" t="s">
        <v>107</v>
      </c>
      <c r="D103" s="191" t="s">
        <v>1060</v>
      </c>
      <c r="E103" s="16" t="s">
        <v>1</v>
      </c>
      <c r="F103" s="192">
        <v>656</v>
      </c>
      <c r="H103" s="31"/>
    </row>
    <row r="104" spans="2:8" s="1" customFormat="1" ht="16.9" customHeight="1">
      <c r="B104" s="31"/>
      <c r="C104" s="187" t="s">
        <v>1061</v>
      </c>
      <c r="D104" s="188" t="s">
        <v>1</v>
      </c>
      <c r="E104" s="189" t="s">
        <v>1</v>
      </c>
      <c r="F104" s="190">
        <v>656</v>
      </c>
      <c r="H104" s="31"/>
    </row>
    <row r="105" spans="2:8" s="1" customFormat="1" ht="16.9" customHeight="1">
      <c r="B105" s="31"/>
      <c r="C105" s="191" t="s">
        <v>1061</v>
      </c>
      <c r="D105" s="191" t="s">
        <v>1062</v>
      </c>
      <c r="E105" s="16" t="s">
        <v>1</v>
      </c>
      <c r="F105" s="192">
        <v>656</v>
      </c>
      <c r="H105" s="31"/>
    </row>
    <row r="106" spans="2:8" s="1" customFormat="1" ht="16.9" customHeight="1">
      <c r="B106" s="31"/>
      <c r="C106" s="187" t="s">
        <v>750</v>
      </c>
      <c r="D106" s="188" t="s">
        <v>1</v>
      </c>
      <c r="E106" s="189" t="s">
        <v>1</v>
      </c>
      <c r="F106" s="190">
        <v>0.432</v>
      </c>
      <c r="H106" s="31"/>
    </row>
    <row r="107" spans="2:8" s="1" customFormat="1" ht="16.9" customHeight="1">
      <c r="B107" s="31"/>
      <c r="C107" s="191" t="s">
        <v>1</v>
      </c>
      <c r="D107" s="191" t="s">
        <v>794</v>
      </c>
      <c r="E107" s="16" t="s">
        <v>1</v>
      </c>
      <c r="F107" s="192">
        <v>0</v>
      </c>
      <c r="H107" s="31"/>
    </row>
    <row r="108" spans="2:8" s="1" customFormat="1" ht="16.9" customHeight="1">
      <c r="B108" s="31"/>
      <c r="C108" s="191" t="s">
        <v>1</v>
      </c>
      <c r="D108" s="191" t="s">
        <v>795</v>
      </c>
      <c r="E108" s="16" t="s">
        <v>1</v>
      </c>
      <c r="F108" s="192">
        <v>0.432</v>
      </c>
      <c r="H108" s="31"/>
    </row>
    <row r="109" spans="2:8" s="1" customFormat="1" ht="16.9" customHeight="1">
      <c r="B109" s="31"/>
      <c r="C109" s="191" t="s">
        <v>750</v>
      </c>
      <c r="D109" s="191" t="s">
        <v>228</v>
      </c>
      <c r="E109" s="16" t="s">
        <v>1</v>
      </c>
      <c r="F109" s="192">
        <v>0.432</v>
      </c>
      <c r="H109" s="31"/>
    </row>
    <row r="110" spans="2:8" s="1" customFormat="1" ht="16.9" customHeight="1">
      <c r="B110" s="31"/>
      <c r="C110" s="193" t="s">
        <v>1056</v>
      </c>
      <c r="H110" s="31"/>
    </row>
    <row r="111" spans="2:8" s="1" customFormat="1" ht="16.9" customHeight="1">
      <c r="B111" s="31"/>
      <c r="C111" s="191" t="s">
        <v>791</v>
      </c>
      <c r="D111" s="191" t="s">
        <v>792</v>
      </c>
      <c r="E111" s="16" t="s">
        <v>213</v>
      </c>
      <c r="F111" s="192">
        <v>0.432</v>
      </c>
      <c r="H111" s="31"/>
    </row>
    <row r="112" spans="2:8" s="1" customFormat="1" ht="16.9" customHeight="1">
      <c r="B112" s="31"/>
      <c r="C112" s="191" t="s">
        <v>819</v>
      </c>
      <c r="D112" s="191" t="s">
        <v>820</v>
      </c>
      <c r="E112" s="16" t="s">
        <v>213</v>
      </c>
      <c r="F112" s="192">
        <v>1.062</v>
      </c>
      <c r="H112" s="31"/>
    </row>
    <row r="113" spans="2:8" s="1" customFormat="1" ht="26.45" customHeight="1">
      <c r="B113" s="31"/>
      <c r="C113" s="186" t="s">
        <v>1063</v>
      </c>
      <c r="D113" s="186" t="s">
        <v>91</v>
      </c>
      <c r="H113" s="31"/>
    </row>
    <row r="114" spans="2:8" s="1" customFormat="1" ht="16.9" customHeight="1">
      <c r="B114" s="31"/>
      <c r="C114" s="187" t="s">
        <v>99</v>
      </c>
      <c r="D114" s="188" t="s">
        <v>1</v>
      </c>
      <c r="E114" s="189" t="s">
        <v>1</v>
      </c>
      <c r="F114" s="190">
        <v>55</v>
      </c>
      <c r="H114" s="31"/>
    </row>
    <row r="115" spans="2:8" s="1" customFormat="1" ht="16.9" customHeight="1">
      <c r="B115" s="31"/>
      <c r="C115" s="191" t="s">
        <v>1</v>
      </c>
      <c r="D115" s="191" t="s">
        <v>847</v>
      </c>
      <c r="E115" s="16" t="s">
        <v>1</v>
      </c>
      <c r="F115" s="192">
        <v>0</v>
      </c>
      <c r="H115" s="31"/>
    </row>
    <row r="116" spans="2:8" s="1" customFormat="1" ht="16.9" customHeight="1">
      <c r="B116" s="31"/>
      <c r="C116" s="191" t="s">
        <v>99</v>
      </c>
      <c r="D116" s="191" t="s">
        <v>848</v>
      </c>
      <c r="E116" s="16" t="s">
        <v>1</v>
      </c>
      <c r="F116" s="192">
        <v>55</v>
      </c>
      <c r="H116" s="31"/>
    </row>
    <row r="117" spans="2:8" s="1" customFormat="1" ht="16.9" customHeight="1">
      <c r="B117" s="31"/>
      <c r="C117" s="193" t="s">
        <v>1056</v>
      </c>
      <c r="H117" s="31"/>
    </row>
    <row r="118" spans="2:8" s="1" customFormat="1" ht="22.5">
      <c r="B118" s="31"/>
      <c r="C118" s="191" t="s">
        <v>844</v>
      </c>
      <c r="D118" s="191" t="s">
        <v>845</v>
      </c>
      <c r="E118" s="16" t="s">
        <v>213</v>
      </c>
      <c r="F118" s="192">
        <v>55</v>
      </c>
      <c r="H118" s="31"/>
    </row>
    <row r="119" spans="2:8" s="1" customFormat="1" ht="22.5">
      <c r="B119" s="31"/>
      <c r="C119" s="191" t="s">
        <v>270</v>
      </c>
      <c r="D119" s="191" t="s">
        <v>271</v>
      </c>
      <c r="E119" s="16" t="s">
        <v>213</v>
      </c>
      <c r="F119" s="192">
        <v>55</v>
      </c>
      <c r="H119" s="31"/>
    </row>
    <row r="120" spans="2:8" s="1" customFormat="1" ht="22.5">
      <c r="B120" s="31"/>
      <c r="C120" s="191" t="s">
        <v>280</v>
      </c>
      <c r="D120" s="191" t="s">
        <v>281</v>
      </c>
      <c r="E120" s="16" t="s">
        <v>213</v>
      </c>
      <c r="F120" s="192">
        <v>550</v>
      </c>
      <c r="H120" s="31"/>
    </row>
    <row r="121" spans="2:8" s="1" customFormat="1" ht="22.5">
      <c r="B121" s="31"/>
      <c r="C121" s="191" t="s">
        <v>302</v>
      </c>
      <c r="D121" s="191" t="s">
        <v>303</v>
      </c>
      <c r="E121" s="16" t="s">
        <v>304</v>
      </c>
      <c r="F121" s="192">
        <v>110</v>
      </c>
      <c r="H121" s="31"/>
    </row>
    <row r="122" spans="2:8" s="1" customFormat="1" ht="16.9" customHeight="1">
      <c r="B122" s="31"/>
      <c r="C122" s="191" t="s">
        <v>298</v>
      </c>
      <c r="D122" s="191" t="s">
        <v>299</v>
      </c>
      <c r="E122" s="16" t="s">
        <v>213</v>
      </c>
      <c r="F122" s="192">
        <v>55</v>
      </c>
      <c r="H122" s="31"/>
    </row>
    <row r="123" spans="2:8" s="1" customFormat="1" ht="16.9" customHeight="1">
      <c r="B123" s="31"/>
      <c r="C123" s="187" t="s">
        <v>121</v>
      </c>
      <c r="D123" s="188" t="s">
        <v>1</v>
      </c>
      <c r="E123" s="189" t="s">
        <v>1</v>
      </c>
      <c r="F123" s="190">
        <v>10.21</v>
      </c>
      <c r="H123" s="31"/>
    </row>
    <row r="124" spans="2:8" s="1" customFormat="1" ht="16.9" customHeight="1">
      <c r="B124" s="31"/>
      <c r="C124" s="191" t="s">
        <v>121</v>
      </c>
      <c r="D124" s="191" t="s">
        <v>892</v>
      </c>
      <c r="E124" s="16" t="s">
        <v>1</v>
      </c>
      <c r="F124" s="192">
        <v>10.21</v>
      </c>
      <c r="H124" s="31"/>
    </row>
    <row r="125" spans="2:8" s="1" customFormat="1" ht="16.9" customHeight="1">
      <c r="B125" s="31"/>
      <c r="C125" s="193" t="s">
        <v>1056</v>
      </c>
      <c r="H125" s="31"/>
    </row>
    <row r="126" spans="2:8" s="1" customFormat="1" ht="16.9" customHeight="1">
      <c r="B126" s="31"/>
      <c r="C126" s="191" t="s">
        <v>694</v>
      </c>
      <c r="D126" s="191" t="s">
        <v>695</v>
      </c>
      <c r="E126" s="16" t="s">
        <v>304</v>
      </c>
      <c r="F126" s="192">
        <v>10.21</v>
      </c>
      <c r="H126" s="31"/>
    </row>
    <row r="127" spans="2:8" s="1" customFormat="1" ht="16.9" customHeight="1">
      <c r="B127" s="31"/>
      <c r="C127" s="191" t="s">
        <v>698</v>
      </c>
      <c r="D127" s="191" t="s">
        <v>699</v>
      </c>
      <c r="E127" s="16" t="s">
        <v>304</v>
      </c>
      <c r="F127" s="192">
        <v>193.99</v>
      </c>
      <c r="H127" s="31"/>
    </row>
    <row r="128" spans="2:8" s="1" customFormat="1" ht="22.5">
      <c r="B128" s="31"/>
      <c r="C128" s="191" t="s">
        <v>725</v>
      </c>
      <c r="D128" s="191" t="s">
        <v>726</v>
      </c>
      <c r="E128" s="16" t="s">
        <v>304</v>
      </c>
      <c r="F128" s="192">
        <v>8.12</v>
      </c>
      <c r="H128" s="31"/>
    </row>
    <row r="129" spans="2:8" s="1" customFormat="1" ht="16.9" customHeight="1">
      <c r="B129" s="31"/>
      <c r="C129" s="187" t="s">
        <v>123</v>
      </c>
      <c r="D129" s="188" t="s">
        <v>1</v>
      </c>
      <c r="E129" s="189" t="s">
        <v>1</v>
      </c>
      <c r="F129" s="190">
        <v>1.17</v>
      </c>
      <c r="H129" s="31"/>
    </row>
    <row r="130" spans="2:8" s="1" customFormat="1" ht="16.9" customHeight="1">
      <c r="B130" s="31"/>
      <c r="C130" s="191" t="s">
        <v>123</v>
      </c>
      <c r="D130" s="191" t="s">
        <v>831</v>
      </c>
      <c r="E130" s="16" t="s">
        <v>1</v>
      </c>
      <c r="F130" s="192">
        <v>1.17</v>
      </c>
      <c r="H130" s="31"/>
    </row>
    <row r="131" spans="2:8" s="1" customFormat="1" ht="16.9" customHeight="1">
      <c r="B131" s="31"/>
      <c r="C131" s="193" t="s">
        <v>1056</v>
      </c>
      <c r="H131" s="31"/>
    </row>
    <row r="132" spans="2:8" s="1" customFormat="1" ht="16.9" customHeight="1">
      <c r="B132" s="31"/>
      <c r="C132" s="191" t="s">
        <v>703</v>
      </c>
      <c r="D132" s="191" t="s">
        <v>704</v>
      </c>
      <c r="E132" s="16" t="s">
        <v>304</v>
      </c>
      <c r="F132" s="192">
        <v>1.17</v>
      </c>
      <c r="H132" s="31"/>
    </row>
    <row r="133" spans="2:8" s="1" customFormat="1" ht="16.9" customHeight="1">
      <c r="B133" s="31"/>
      <c r="C133" s="191" t="s">
        <v>694</v>
      </c>
      <c r="D133" s="191" t="s">
        <v>695</v>
      </c>
      <c r="E133" s="16" t="s">
        <v>304</v>
      </c>
      <c r="F133" s="192">
        <v>10.21</v>
      </c>
      <c r="H133" s="31"/>
    </row>
    <row r="134" spans="2:8" s="1" customFormat="1" ht="16.9" customHeight="1">
      <c r="B134" s="31"/>
      <c r="C134" s="191" t="s">
        <v>708</v>
      </c>
      <c r="D134" s="191" t="s">
        <v>709</v>
      </c>
      <c r="E134" s="16" t="s">
        <v>304</v>
      </c>
      <c r="F134" s="192">
        <v>22.23</v>
      </c>
      <c r="H134" s="31"/>
    </row>
    <row r="135" spans="2:8" s="1" customFormat="1" ht="22.5">
      <c r="B135" s="31"/>
      <c r="C135" s="191" t="s">
        <v>717</v>
      </c>
      <c r="D135" s="191" t="s">
        <v>718</v>
      </c>
      <c r="E135" s="16" t="s">
        <v>304</v>
      </c>
      <c r="F135" s="192">
        <v>1.17</v>
      </c>
      <c r="H135" s="31"/>
    </row>
    <row r="136" spans="2:8" s="1" customFormat="1" ht="7.35" customHeight="1">
      <c r="B136" s="43"/>
      <c r="C136" s="44"/>
      <c r="D136" s="44"/>
      <c r="E136" s="44"/>
      <c r="F136" s="44"/>
      <c r="G136" s="44"/>
      <c r="H136" s="31"/>
    </row>
    <row r="137" s="1" customFormat="1" ht="11.25"/>
  </sheetData>
  <mergeCells count="2">
    <mergeCell ref="D5:F5"/>
    <mergeCell ref="D6:F6"/>
  </mergeCells>
  <printOptions/>
  <pageMargins left="0.7" right="0.7" top="0.787401575" bottom="0.787401575" header="0.3" footer="0.3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 Fajfrová</dc:creator>
  <cp:keywords/>
  <dc:description/>
  <cp:lastModifiedBy>Irena Fajfrová</cp:lastModifiedBy>
  <dcterms:created xsi:type="dcterms:W3CDTF">2024-02-21T12:32:20Z</dcterms:created>
  <dcterms:modified xsi:type="dcterms:W3CDTF">2024-02-21T12:32:58Z</dcterms:modified>
  <cp:category/>
  <cp:version/>
  <cp:contentType/>
  <cp:contentStatus/>
</cp:coreProperties>
</file>